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" windowWidth="5715" windowHeight="8700"/>
  </bookViews>
  <sheets>
    <sheet name="2012 Derby Preps" sheetId="2" r:id="rId1"/>
    <sheet name="Sheet3" sheetId="3" r:id="rId2"/>
    <sheet name="DV-IDENTITY-0" sheetId="4" state="veryHidden" r:id="rId3"/>
  </sheets>
  <calcPr calcId="145621"/>
</workbook>
</file>

<file path=xl/calcChain.xml><?xml version="1.0" encoding="utf-8"?>
<calcChain xmlns="http://schemas.openxmlformats.org/spreadsheetml/2006/main">
  <c r="T5" i="2" l="1"/>
  <c r="P5" i="2"/>
  <c r="Q5" i="2"/>
  <c r="R5" i="2"/>
  <c r="A5" i="4" l="1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P3" i="2"/>
  <c r="Q3" i="2"/>
  <c r="R3" i="2"/>
  <c r="S3" i="2"/>
  <c r="T3" i="2"/>
  <c r="T4" i="2"/>
  <c r="S4" i="2"/>
  <c r="R4" i="2"/>
  <c r="Q4" i="2"/>
  <c r="P4" i="2"/>
  <c r="A4" i="4" l="1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A2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EP2" i="4"/>
  <c r="EQ2" i="4"/>
  <c r="ER2" i="4"/>
  <c r="ES2" i="4"/>
  <c r="ET2" i="4"/>
  <c r="EU2" i="4"/>
  <c r="EV2" i="4"/>
  <c r="EW2" i="4"/>
  <c r="EX2" i="4"/>
  <c r="EY2" i="4"/>
  <c r="EZ2" i="4"/>
  <c r="FA2" i="4"/>
  <c r="FB2" i="4"/>
  <c r="FC2" i="4"/>
  <c r="FD2" i="4"/>
  <c r="FE2" i="4"/>
  <c r="FF2" i="4"/>
  <c r="FG2" i="4"/>
  <c r="FH2" i="4"/>
  <c r="FI2" i="4"/>
  <c r="FJ2" i="4"/>
  <c r="FK2" i="4"/>
  <c r="FL2" i="4"/>
  <c r="FM2" i="4"/>
  <c r="FN2" i="4"/>
  <c r="FO2" i="4"/>
  <c r="FP2" i="4"/>
  <c r="FQ2" i="4"/>
  <c r="FR2" i="4"/>
  <c r="FS2" i="4"/>
  <c r="FT2" i="4"/>
  <c r="FU2" i="4"/>
  <c r="FV2" i="4"/>
  <c r="FW2" i="4"/>
  <c r="FX2" i="4"/>
  <c r="FY2" i="4"/>
  <c r="FZ2" i="4"/>
  <c r="GA2" i="4"/>
  <c r="GB2" i="4"/>
  <c r="GC2" i="4"/>
  <c r="GD2" i="4"/>
  <c r="GE2" i="4"/>
  <c r="GF2" i="4"/>
  <c r="GG2" i="4"/>
  <c r="GH2" i="4"/>
  <c r="GI2" i="4"/>
  <c r="GJ2" i="4"/>
  <c r="GK2" i="4"/>
  <c r="GL2" i="4"/>
  <c r="GM2" i="4"/>
  <c r="GN2" i="4"/>
  <c r="GO2" i="4"/>
  <c r="GP2" i="4"/>
  <c r="GQ2" i="4"/>
  <c r="GR2" i="4"/>
  <c r="GS2" i="4"/>
  <c r="GT2" i="4"/>
  <c r="GU2" i="4"/>
  <c r="GV2" i="4"/>
  <c r="GW2" i="4"/>
  <c r="GX2" i="4"/>
  <c r="GY2" i="4"/>
  <c r="GZ2" i="4"/>
  <c r="HA2" i="4"/>
  <c r="HB2" i="4"/>
  <c r="HC2" i="4"/>
  <c r="HD2" i="4"/>
  <c r="HE2" i="4"/>
  <c r="HF2" i="4"/>
  <c r="HG2" i="4"/>
  <c r="HH2" i="4"/>
  <c r="HI2" i="4"/>
  <c r="HJ2" i="4"/>
  <c r="HK2" i="4"/>
  <c r="HL2" i="4"/>
  <c r="HM2" i="4"/>
  <c r="HN2" i="4"/>
  <c r="HO2" i="4"/>
  <c r="HP2" i="4"/>
  <c r="HQ2" i="4"/>
  <c r="HR2" i="4"/>
  <c r="HS2" i="4"/>
  <c r="HT2" i="4"/>
  <c r="HU2" i="4"/>
  <c r="HV2" i="4"/>
  <c r="HW2" i="4"/>
  <c r="HX2" i="4"/>
  <c r="HY2" i="4"/>
  <c r="HZ2" i="4"/>
  <c r="IA2" i="4"/>
  <c r="IB2" i="4"/>
  <c r="IC2" i="4"/>
  <c r="ID2" i="4"/>
  <c r="IE2" i="4"/>
  <c r="IF2" i="4"/>
  <c r="IG2" i="4"/>
  <c r="IH2" i="4"/>
  <c r="II2" i="4"/>
  <c r="IJ2" i="4"/>
  <c r="IK2" i="4"/>
  <c r="IL2" i="4"/>
  <c r="IM2" i="4"/>
  <c r="IN2" i="4"/>
  <c r="IO2" i="4"/>
  <c r="IP2" i="4"/>
  <c r="IQ2" i="4"/>
  <c r="IR2" i="4"/>
  <c r="IS2" i="4"/>
  <c r="IT2" i="4"/>
  <c r="IU2" i="4"/>
  <c r="IV2" i="4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A1" i="4"/>
  <c r="FB1" i="4"/>
  <c r="FC1" i="4"/>
  <c r="FD1" i="4"/>
  <c r="FE1" i="4"/>
  <c r="FF1" i="4"/>
  <c r="FG1" i="4"/>
  <c r="FH1" i="4"/>
  <c r="FI1" i="4"/>
  <c r="FJ1" i="4"/>
  <c r="FK1" i="4"/>
  <c r="FL1" i="4"/>
  <c r="FM1" i="4"/>
  <c r="FN1" i="4"/>
  <c r="FO1" i="4"/>
  <c r="FP1" i="4"/>
  <c r="FQ1" i="4"/>
  <c r="FR1" i="4"/>
  <c r="FS1" i="4"/>
  <c r="FT1" i="4"/>
  <c r="FU1" i="4"/>
  <c r="FV1" i="4"/>
  <c r="FW1" i="4"/>
  <c r="FX1" i="4"/>
  <c r="FY1" i="4"/>
  <c r="FZ1" i="4"/>
  <c r="GA1" i="4"/>
  <c r="GB1" i="4"/>
  <c r="GC1" i="4"/>
  <c r="GD1" i="4"/>
  <c r="GE1" i="4"/>
  <c r="GF1" i="4"/>
  <c r="GG1" i="4"/>
  <c r="GH1" i="4"/>
  <c r="GI1" i="4"/>
  <c r="GJ1" i="4"/>
  <c r="GK1" i="4"/>
  <c r="GL1" i="4"/>
  <c r="GM1" i="4"/>
  <c r="GN1" i="4"/>
  <c r="GO1" i="4"/>
  <c r="GP1" i="4"/>
  <c r="GQ1" i="4"/>
  <c r="GR1" i="4"/>
  <c r="GS1" i="4"/>
  <c r="GT1" i="4"/>
  <c r="GU1" i="4"/>
  <c r="GV1" i="4"/>
  <c r="GW1" i="4"/>
  <c r="GX1" i="4"/>
  <c r="GY1" i="4"/>
  <c r="GZ1" i="4"/>
  <c r="HA1" i="4"/>
  <c r="HB1" i="4"/>
  <c r="HC1" i="4"/>
  <c r="HD1" i="4"/>
  <c r="HE1" i="4"/>
  <c r="HF1" i="4"/>
  <c r="HG1" i="4"/>
  <c r="HH1" i="4"/>
  <c r="HI1" i="4"/>
  <c r="HJ1" i="4"/>
  <c r="HK1" i="4"/>
  <c r="HL1" i="4"/>
  <c r="HM1" i="4"/>
  <c r="HN1" i="4"/>
  <c r="HO1" i="4"/>
  <c r="HP1" i="4"/>
  <c r="HQ1" i="4"/>
  <c r="HR1" i="4"/>
  <c r="HS1" i="4"/>
  <c r="HT1" i="4"/>
  <c r="HU1" i="4"/>
  <c r="HV1" i="4"/>
  <c r="HW1" i="4"/>
  <c r="HX1" i="4"/>
  <c r="HY1" i="4"/>
  <c r="HZ1" i="4"/>
  <c r="IA1" i="4"/>
  <c r="IB1" i="4"/>
  <c r="IC1" i="4"/>
  <c r="ID1" i="4"/>
  <c r="IE1" i="4"/>
  <c r="IF1" i="4"/>
  <c r="IG1" i="4"/>
  <c r="IH1" i="4"/>
  <c r="II1" i="4"/>
  <c r="IJ1" i="4"/>
  <c r="IK1" i="4"/>
  <c r="IL1" i="4"/>
  <c r="IM1" i="4"/>
  <c r="IN1" i="4"/>
  <c r="IO1" i="4"/>
  <c r="IP1" i="4"/>
  <c r="IQ1" i="4"/>
  <c r="IR1" i="4"/>
  <c r="IS1" i="4"/>
  <c r="IT1" i="4"/>
  <c r="IU1" i="4"/>
  <c r="IV1" i="4"/>
</calcChain>
</file>

<file path=xl/sharedStrings.xml><?xml version="1.0" encoding="utf-8"?>
<sst xmlns="http://schemas.openxmlformats.org/spreadsheetml/2006/main" count="142" uniqueCount="84">
  <si>
    <t>Date</t>
  </si>
  <si>
    <t>Race Name</t>
  </si>
  <si>
    <t>Purse</t>
  </si>
  <si>
    <t>BSF</t>
  </si>
  <si>
    <t>Jockey</t>
  </si>
  <si>
    <t>Trainer</t>
  </si>
  <si>
    <t>SA</t>
  </si>
  <si>
    <t>FG</t>
  </si>
  <si>
    <t>GP</t>
  </si>
  <si>
    <t>AQU</t>
  </si>
  <si>
    <t>TAM</t>
  </si>
  <si>
    <t>GG</t>
  </si>
  <si>
    <t>El Camino Real Derby</t>
  </si>
  <si>
    <t>OP</t>
  </si>
  <si>
    <t>Tampa Bay Derby</t>
  </si>
  <si>
    <t>TP</t>
  </si>
  <si>
    <t>SUN</t>
  </si>
  <si>
    <t>Sunland Derby</t>
  </si>
  <si>
    <t>Florida Derby</t>
  </si>
  <si>
    <t>CD</t>
  </si>
  <si>
    <t>HAW</t>
  </si>
  <si>
    <t>Illinois Derby</t>
  </si>
  <si>
    <t>KEE</t>
  </si>
  <si>
    <t>Louisiana Derby</t>
  </si>
  <si>
    <t>Santa Anita Derby</t>
  </si>
  <si>
    <t>Arkansas Derby</t>
  </si>
  <si>
    <t>BEL</t>
  </si>
  <si>
    <t>Kentucky Derby</t>
  </si>
  <si>
    <t>PIM</t>
  </si>
  <si>
    <t>Distance</t>
  </si>
  <si>
    <t>Surface</t>
  </si>
  <si>
    <t>Dirt</t>
  </si>
  <si>
    <t>Synth.</t>
  </si>
  <si>
    <t>Turf</t>
  </si>
  <si>
    <t>Winner</t>
  </si>
  <si>
    <t>Bris</t>
  </si>
  <si>
    <t>Equibase</t>
  </si>
  <si>
    <t>Ragozin</t>
  </si>
  <si>
    <t>Finish</t>
  </si>
  <si>
    <t>Internal Splits</t>
  </si>
  <si>
    <t>Track</t>
  </si>
  <si>
    <t>Grade</t>
  </si>
  <si>
    <t>AAAAAHXe3oc=</t>
  </si>
  <si>
    <t>AAAAAHXe3og=</t>
  </si>
  <si>
    <t>Out of Bounds</t>
  </si>
  <si>
    <t>G. Gomez</t>
  </si>
  <si>
    <t>E. Harty</t>
  </si>
  <si>
    <t>Mr. Bowling</t>
  </si>
  <si>
    <t>R. Albarado</t>
  </si>
  <si>
    <t>J. Jones</t>
  </si>
  <si>
    <t>Fractions</t>
  </si>
  <si>
    <t>1st</t>
  </si>
  <si>
    <t>2nd</t>
  </si>
  <si>
    <t>3rd</t>
  </si>
  <si>
    <t>4th</t>
  </si>
  <si>
    <t xml:space="preserve">Sham </t>
  </si>
  <si>
    <t xml:space="preserve">Lecomte </t>
  </si>
  <si>
    <t xml:space="preserve">Holy Bull </t>
  </si>
  <si>
    <t xml:space="preserve">Withers </t>
  </si>
  <si>
    <t xml:space="preserve">Robert B. Lewis </t>
  </si>
  <si>
    <t xml:space="preserve">Sam F. Davis </t>
  </si>
  <si>
    <t xml:space="preserve">Hutcheson </t>
  </si>
  <si>
    <t xml:space="preserve">San Vincente </t>
  </si>
  <si>
    <t xml:space="preserve">Southwest </t>
  </si>
  <si>
    <t xml:space="preserve">Risen Star </t>
  </si>
  <si>
    <t xml:space="preserve">Fountain of Youth </t>
  </si>
  <si>
    <t xml:space="preserve">Gotham </t>
  </si>
  <si>
    <t xml:space="preserve">Swale </t>
  </si>
  <si>
    <t xml:space="preserve">San Felipe </t>
  </si>
  <si>
    <t xml:space="preserve">Palm Beach </t>
  </si>
  <si>
    <t xml:space="preserve">Rebel </t>
  </si>
  <si>
    <t xml:space="preserve">Spiral </t>
  </si>
  <si>
    <t xml:space="preserve">Derby Trial </t>
  </si>
  <si>
    <t xml:space="preserve">Blue Grass </t>
  </si>
  <si>
    <t xml:space="preserve">Lexington </t>
  </si>
  <si>
    <t xml:space="preserve">Transylvania </t>
  </si>
  <si>
    <t xml:space="preserve">Wood Memorial </t>
  </si>
  <si>
    <t xml:space="preserve">Bay Shore </t>
  </si>
  <si>
    <t xml:space="preserve">Jerome </t>
  </si>
  <si>
    <t xml:space="preserve">Preakness </t>
  </si>
  <si>
    <t xml:space="preserve">Belmont </t>
  </si>
  <si>
    <t>Aglorithms</t>
  </si>
  <si>
    <t>J. Castellano</t>
  </si>
  <si>
    <t>T. Pletcher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</si>
</sst>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d\-mmm\-yy;@"/>
    <numFmt numFmtId="165" formatCode="0.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/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center" wrapText="1"/>
    </xf>
    <xf numFmtId="166" fontId="3" fillId="0" borderId="0" xfId="1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6" fontId="2" fillId="0" borderId="2" xfId="1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77"/>
  <sheetViews>
    <sheetView tabSelected="1" workbookViewId="0">
      <selection activeCell="H14" sqref="H14"/>
    </sheetView>
  </sheetViews>
  <sheetFormatPr defaultColWidth="8.42578125" defaultRowHeight="12" x14ac:dyDescent="0.2"/>
  <cols>
    <col min="1" max="1" width="10.7109375" style="10" customWidth="1"/>
    <col min="2" max="2" width="8.42578125" style="8"/>
    <col min="3" max="3" width="20.85546875" style="9" customWidth="1"/>
    <col min="4" max="4" width="7" style="8" customWidth="1"/>
    <col min="5" max="5" width="8.42578125" style="11"/>
    <col min="6" max="6" width="8.42578125" style="8"/>
    <col min="7" max="7" width="11.5703125" style="12" customWidth="1"/>
    <col min="8" max="8" width="25.140625" style="8" customWidth="1"/>
    <col min="9" max="9" width="12.7109375" style="9" customWidth="1"/>
    <col min="10" max="10" width="11.7109375" style="9" customWidth="1"/>
    <col min="11" max="24" width="8.42578125" style="8"/>
    <col min="25" max="16384" width="8.42578125" style="9"/>
  </cols>
  <sheetData>
    <row r="1" spans="1:24" s="2" customFormat="1" ht="15" customHeight="1" x14ac:dyDescent="0.2">
      <c r="A1" s="22" t="s">
        <v>0</v>
      </c>
      <c r="B1" s="20" t="s">
        <v>40</v>
      </c>
      <c r="C1" s="23" t="s">
        <v>1</v>
      </c>
      <c r="D1" s="20" t="s">
        <v>41</v>
      </c>
      <c r="E1" s="25" t="s">
        <v>29</v>
      </c>
      <c r="F1" s="20" t="s">
        <v>30</v>
      </c>
      <c r="G1" s="24" t="s">
        <v>2</v>
      </c>
      <c r="H1" s="20" t="s">
        <v>34</v>
      </c>
      <c r="I1" s="20" t="s">
        <v>4</v>
      </c>
      <c r="J1" s="20" t="s">
        <v>5</v>
      </c>
      <c r="K1" s="19" t="s">
        <v>50</v>
      </c>
      <c r="L1" s="20"/>
      <c r="M1" s="20"/>
      <c r="N1" s="20"/>
      <c r="O1" s="21"/>
      <c r="P1" s="19" t="s">
        <v>39</v>
      </c>
      <c r="Q1" s="20"/>
      <c r="R1" s="20"/>
      <c r="S1" s="20"/>
      <c r="T1" s="21"/>
      <c r="U1" s="20" t="s">
        <v>3</v>
      </c>
      <c r="V1" s="20" t="s">
        <v>35</v>
      </c>
      <c r="W1" s="20" t="s">
        <v>36</v>
      </c>
      <c r="X1" s="21" t="s">
        <v>37</v>
      </c>
    </row>
    <row r="2" spans="1:24" s="2" customFormat="1" x14ac:dyDescent="0.2">
      <c r="A2" s="22"/>
      <c r="B2" s="20"/>
      <c r="C2" s="23"/>
      <c r="D2" s="20"/>
      <c r="E2" s="25"/>
      <c r="F2" s="20"/>
      <c r="G2" s="24"/>
      <c r="H2" s="20"/>
      <c r="I2" s="20"/>
      <c r="J2" s="20"/>
      <c r="K2" s="14" t="s">
        <v>51</v>
      </c>
      <c r="L2" s="13" t="s">
        <v>52</v>
      </c>
      <c r="M2" s="13" t="s">
        <v>53</v>
      </c>
      <c r="N2" s="13" t="s">
        <v>54</v>
      </c>
      <c r="O2" s="16" t="s">
        <v>38</v>
      </c>
      <c r="P2" s="14" t="s">
        <v>51</v>
      </c>
      <c r="Q2" s="13" t="s">
        <v>52</v>
      </c>
      <c r="R2" s="13" t="s">
        <v>53</v>
      </c>
      <c r="S2" s="13" t="s">
        <v>54</v>
      </c>
      <c r="T2" s="16" t="s">
        <v>38</v>
      </c>
      <c r="U2" s="20"/>
      <c r="V2" s="20"/>
      <c r="W2" s="20"/>
      <c r="X2" s="21"/>
    </row>
    <row r="3" spans="1:24" x14ac:dyDescent="0.2">
      <c r="A3" s="3">
        <v>40915</v>
      </c>
      <c r="B3" s="5" t="s">
        <v>6</v>
      </c>
      <c r="C3" s="4" t="s">
        <v>55</v>
      </c>
      <c r="D3" s="5">
        <v>3</v>
      </c>
      <c r="E3" s="6">
        <v>8</v>
      </c>
      <c r="F3" s="5" t="s">
        <v>31</v>
      </c>
      <c r="G3" s="18">
        <v>100000</v>
      </c>
      <c r="H3" s="5" t="s">
        <v>44</v>
      </c>
      <c r="I3" s="4" t="s">
        <v>45</v>
      </c>
      <c r="J3" s="4" t="s">
        <v>46</v>
      </c>
      <c r="K3" s="15">
        <v>22.66</v>
      </c>
      <c r="L3" s="8">
        <v>45.89</v>
      </c>
      <c r="M3" s="8">
        <v>69.78</v>
      </c>
      <c r="N3" s="8">
        <v>82.02</v>
      </c>
      <c r="O3" s="17">
        <v>94.56</v>
      </c>
      <c r="P3" s="15">
        <f>K3</f>
        <v>22.66</v>
      </c>
      <c r="Q3" s="8">
        <f t="shared" ref="Q3:T4" si="0">L3-K3</f>
        <v>23.23</v>
      </c>
      <c r="R3" s="8">
        <f t="shared" si="0"/>
        <v>23.89</v>
      </c>
      <c r="S3" s="8">
        <f t="shared" si="0"/>
        <v>12.239999999999995</v>
      </c>
      <c r="T3" s="17">
        <f t="shared" si="0"/>
        <v>12.540000000000006</v>
      </c>
      <c r="U3" s="8">
        <v>99</v>
      </c>
      <c r="V3" s="8">
        <v>105</v>
      </c>
      <c r="W3" s="8">
        <v>108</v>
      </c>
      <c r="X3" s="17"/>
    </row>
    <row r="4" spans="1:24" x14ac:dyDescent="0.2">
      <c r="A4" s="3">
        <v>40929</v>
      </c>
      <c r="B4" s="5" t="s">
        <v>7</v>
      </c>
      <c r="C4" s="4" t="s">
        <v>56</v>
      </c>
      <c r="D4" s="5">
        <v>3</v>
      </c>
      <c r="E4" s="6">
        <v>8.3000000000000007</v>
      </c>
      <c r="F4" s="5" t="s">
        <v>31</v>
      </c>
      <c r="G4" s="18">
        <v>175000</v>
      </c>
      <c r="H4" s="5" t="s">
        <v>47</v>
      </c>
      <c r="I4" s="4" t="s">
        <v>48</v>
      </c>
      <c r="J4" s="4" t="s">
        <v>49</v>
      </c>
      <c r="K4" s="15">
        <v>23.21</v>
      </c>
      <c r="L4" s="8">
        <v>47.22</v>
      </c>
      <c r="M4" s="8">
        <v>72.88</v>
      </c>
      <c r="N4" s="8">
        <v>99.35</v>
      </c>
      <c r="O4" s="17">
        <v>103.49</v>
      </c>
      <c r="P4" s="15">
        <f>K4</f>
        <v>23.21</v>
      </c>
      <c r="Q4" s="8">
        <f t="shared" si="0"/>
        <v>24.009999999999998</v>
      </c>
      <c r="R4" s="8">
        <f t="shared" si="0"/>
        <v>25.659999999999997</v>
      </c>
      <c r="S4" s="8">
        <f t="shared" si="0"/>
        <v>26.47</v>
      </c>
      <c r="T4" s="17">
        <f t="shared" si="0"/>
        <v>4.1400000000000006</v>
      </c>
      <c r="U4" s="8">
        <v>79</v>
      </c>
      <c r="V4" s="8">
        <v>95</v>
      </c>
      <c r="W4" s="8">
        <v>92</v>
      </c>
      <c r="X4" s="17"/>
    </row>
    <row r="5" spans="1:24" x14ac:dyDescent="0.2">
      <c r="A5" s="3">
        <v>40937</v>
      </c>
      <c r="B5" s="5" t="s">
        <v>8</v>
      </c>
      <c r="C5" s="4" t="s">
        <v>57</v>
      </c>
      <c r="D5" s="5">
        <v>3</v>
      </c>
      <c r="E5" s="6">
        <v>8</v>
      </c>
      <c r="F5" s="5" t="s">
        <v>31</v>
      </c>
      <c r="G5" s="18">
        <v>400000</v>
      </c>
      <c r="H5" s="5" t="s">
        <v>81</v>
      </c>
      <c r="I5" s="4" t="s">
        <v>82</v>
      </c>
      <c r="J5" s="4" t="s">
        <v>83</v>
      </c>
      <c r="K5" s="15">
        <v>23.64</v>
      </c>
      <c r="L5" s="8">
        <v>45.67</v>
      </c>
      <c r="M5" s="8">
        <v>70.209999999999994</v>
      </c>
      <c r="O5" s="17">
        <v>96.17</v>
      </c>
      <c r="P5" s="15">
        <f>K5</f>
        <v>23.64</v>
      </c>
      <c r="Q5" s="8">
        <f t="shared" ref="Q5" si="1">L5-K5</f>
        <v>22.03</v>
      </c>
      <c r="R5" s="8">
        <f t="shared" ref="R5" si="2">M5-L5</f>
        <v>24.539999999999992</v>
      </c>
      <c r="T5" s="17">
        <f>O5-M5</f>
        <v>25.960000000000008</v>
      </c>
      <c r="U5" s="8">
        <v>105</v>
      </c>
      <c r="V5" s="8">
        <v>105</v>
      </c>
      <c r="W5" s="8">
        <v>96</v>
      </c>
      <c r="X5" s="17"/>
    </row>
    <row r="6" spans="1:24" x14ac:dyDescent="0.2">
      <c r="A6" s="3">
        <v>40943</v>
      </c>
      <c r="B6" s="5" t="s">
        <v>9</v>
      </c>
      <c r="C6" s="4" t="s">
        <v>58</v>
      </c>
      <c r="D6" s="5">
        <v>3</v>
      </c>
      <c r="E6" s="6">
        <v>8.5</v>
      </c>
      <c r="F6" s="5" t="s">
        <v>31</v>
      </c>
      <c r="G6" s="18">
        <v>200000</v>
      </c>
      <c r="H6" s="5"/>
      <c r="I6" s="4"/>
      <c r="J6" s="4"/>
      <c r="K6" s="15"/>
      <c r="O6" s="17"/>
      <c r="P6" s="15"/>
      <c r="T6" s="17"/>
      <c r="X6" s="17"/>
    </row>
    <row r="7" spans="1:24" x14ac:dyDescent="0.2">
      <c r="A7" s="3">
        <v>40943</v>
      </c>
      <c r="B7" s="5" t="s">
        <v>6</v>
      </c>
      <c r="C7" s="4" t="s">
        <v>59</v>
      </c>
      <c r="D7" s="5">
        <v>2</v>
      </c>
      <c r="E7" s="6">
        <v>8.5</v>
      </c>
      <c r="F7" s="5" t="s">
        <v>31</v>
      </c>
      <c r="G7" s="18">
        <v>200000</v>
      </c>
      <c r="H7" s="5"/>
      <c r="I7" s="4"/>
      <c r="J7" s="4"/>
      <c r="K7" s="15"/>
      <c r="O7" s="17"/>
      <c r="P7" s="15"/>
      <c r="T7" s="17"/>
      <c r="X7" s="17"/>
    </row>
    <row r="8" spans="1:24" x14ac:dyDescent="0.2">
      <c r="A8" s="3">
        <v>40943</v>
      </c>
      <c r="B8" s="5" t="s">
        <v>10</v>
      </c>
      <c r="C8" s="4" t="s">
        <v>60</v>
      </c>
      <c r="D8" s="5">
        <v>3</v>
      </c>
      <c r="E8" s="6">
        <v>8.5</v>
      </c>
      <c r="F8" s="5" t="s">
        <v>31</v>
      </c>
      <c r="G8" s="18">
        <v>250000</v>
      </c>
      <c r="H8" s="5"/>
      <c r="I8" s="4"/>
      <c r="J8" s="4"/>
      <c r="K8" s="15"/>
      <c r="O8" s="17"/>
      <c r="P8" s="15"/>
      <c r="T8" s="17"/>
      <c r="X8" s="17"/>
    </row>
    <row r="9" spans="1:24" x14ac:dyDescent="0.2">
      <c r="A9" s="3">
        <v>40950</v>
      </c>
      <c r="B9" s="5" t="s">
        <v>8</v>
      </c>
      <c r="C9" s="4" t="s">
        <v>61</v>
      </c>
      <c r="D9" s="5">
        <v>2</v>
      </c>
      <c r="E9" s="6">
        <v>7</v>
      </c>
      <c r="F9" s="5" t="s">
        <v>31</v>
      </c>
      <c r="G9" s="18">
        <v>150000</v>
      </c>
      <c r="H9" s="5"/>
      <c r="I9" s="4"/>
      <c r="J9" s="4"/>
      <c r="K9" s="15"/>
      <c r="O9" s="17"/>
      <c r="P9" s="15"/>
      <c r="T9" s="17"/>
      <c r="X9" s="17"/>
    </row>
    <row r="10" spans="1:24" x14ac:dyDescent="0.2">
      <c r="A10" s="3">
        <v>40957</v>
      </c>
      <c r="B10" s="5" t="s">
        <v>11</v>
      </c>
      <c r="C10" s="4" t="s">
        <v>12</v>
      </c>
      <c r="D10" s="5">
        <v>3</v>
      </c>
      <c r="E10" s="6">
        <v>9</v>
      </c>
      <c r="F10" s="5" t="s">
        <v>32</v>
      </c>
      <c r="G10" s="18">
        <v>200000</v>
      </c>
      <c r="H10" s="5"/>
      <c r="I10" s="4"/>
      <c r="J10" s="4"/>
      <c r="K10" s="15"/>
      <c r="O10" s="17"/>
      <c r="P10" s="15"/>
      <c r="T10" s="17"/>
      <c r="X10" s="17"/>
    </row>
    <row r="11" spans="1:24" x14ac:dyDescent="0.2">
      <c r="A11" s="3">
        <v>40958</v>
      </c>
      <c r="B11" s="5" t="s">
        <v>6</v>
      </c>
      <c r="C11" s="4" t="s">
        <v>62</v>
      </c>
      <c r="D11" s="5">
        <v>2</v>
      </c>
      <c r="E11" s="6">
        <v>7</v>
      </c>
      <c r="F11" s="5" t="s">
        <v>31</v>
      </c>
      <c r="G11" s="18">
        <v>150000</v>
      </c>
      <c r="H11" s="5"/>
      <c r="I11" s="4"/>
      <c r="J11" s="4"/>
      <c r="K11" s="15"/>
      <c r="O11" s="17"/>
      <c r="P11" s="15"/>
      <c r="T11" s="17"/>
      <c r="X11" s="17"/>
    </row>
    <row r="12" spans="1:24" x14ac:dyDescent="0.2">
      <c r="A12" s="3">
        <v>40959</v>
      </c>
      <c r="B12" s="5" t="s">
        <v>13</v>
      </c>
      <c r="C12" s="4" t="s">
        <v>63</v>
      </c>
      <c r="D12" s="5">
        <v>3</v>
      </c>
      <c r="E12" s="6">
        <v>8</v>
      </c>
      <c r="F12" s="5" t="s">
        <v>31</v>
      </c>
      <c r="G12" s="18">
        <v>250000</v>
      </c>
      <c r="H12" s="5"/>
      <c r="I12" s="4"/>
      <c r="J12" s="4"/>
      <c r="K12" s="15"/>
      <c r="O12" s="17"/>
      <c r="P12" s="15"/>
      <c r="T12" s="17"/>
      <c r="X12" s="17"/>
    </row>
    <row r="13" spans="1:24" x14ac:dyDescent="0.2">
      <c r="A13" s="3">
        <v>40964</v>
      </c>
      <c r="B13" s="5" t="s">
        <v>7</v>
      </c>
      <c r="C13" s="4" t="s">
        <v>64</v>
      </c>
      <c r="D13" s="5">
        <v>2</v>
      </c>
      <c r="E13" s="6">
        <v>8.5</v>
      </c>
      <c r="F13" s="5" t="s">
        <v>31</v>
      </c>
      <c r="G13" s="18">
        <v>300000</v>
      </c>
      <c r="H13" s="5"/>
      <c r="I13" s="4"/>
      <c r="J13" s="4"/>
      <c r="K13" s="15"/>
      <c r="O13" s="17"/>
      <c r="P13" s="15"/>
      <c r="T13" s="17"/>
      <c r="X13" s="17"/>
    </row>
    <row r="14" spans="1:24" x14ac:dyDescent="0.2">
      <c r="A14" s="3">
        <v>40965</v>
      </c>
      <c r="B14" s="5" t="s">
        <v>8</v>
      </c>
      <c r="C14" s="4" t="s">
        <v>65</v>
      </c>
      <c r="D14" s="5">
        <v>2</v>
      </c>
      <c r="E14" s="6">
        <v>8.5</v>
      </c>
      <c r="F14" s="5" t="s">
        <v>31</v>
      </c>
      <c r="G14" s="18">
        <v>400000</v>
      </c>
      <c r="H14" s="5"/>
      <c r="I14" s="4"/>
      <c r="J14" s="4"/>
      <c r="K14" s="15"/>
      <c r="O14" s="17"/>
      <c r="P14" s="15"/>
      <c r="T14" s="17"/>
      <c r="X14" s="17"/>
    </row>
    <row r="15" spans="1:24" x14ac:dyDescent="0.2">
      <c r="A15" s="3">
        <v>40971</v>
      </c>
      <c r="B15" s="5" t="s">
        <v>9</v>
      </c>
      <c r="C15" s="4" t="s">
        <v>66</v>
      </c>
      <c r="D15" s="5">
        <v>3</v>
      </c>
      <c r="E15" s="6">
        <v>8.5</v>
      </c>
      <c r="F15" s="5" t="s">
        <v>31</v>
      </c>
      <c r="G15" s="18">
        <v>400000</v>
      </c>
      <c r="H15" s="5"/>
      <c r="I15" s="4"/>
      <c r="J15" s="4"/>
      <c r="K15" s="15"/>
      <c r="O15" s="17"/>
      <c r="P15" s="15"/>
      <c r="T15" s="17"/>
      <c r="X15" s="17"/>
    </row>
    <row r="16" spans="1:24" x14ac:dyDescent="0.2">
      <c r="A16" s="3">
        <v>40978</v>
      </c>
      <c r="B16" s="5" t="s">
        <v>8</v>
      </c>
      <c r="C16" s="4" t="s">
        <v>67</v>
      </c>
      <c r="D16" s="5">
        <v>3</v>
      </c>
      <c r="E16" s="6">
        <v>7</v>
      </c>
      <c r="F16" s="5" t="s">
        <v>31</v>
      </c>
      <c r="G16" s="18">
        <v>150000</v>
      </c>
      <c r="H16" s="5"/>
      <c r="I16" s="4"/>
      <c r="J16" s="4"/>
      <c r="K16" s="15"/>
      <c r="O16" s="17"/>
      <c r="P16" s="15"/>
      <c r="T16" s="17"/>
      <c r="X16" s="17"/>
    </row>
    <row r="17" spans="1:24" x14ac:dyDescent="0.2">
      <c r="A17" s="3">
        <v>40978</v>
      </c>
      <c r="B17" s="5" t="s">
        <v>6</v>
      </c>
      <c r="C17" s="4" t="s">
        <v>68</v>
      </c>
      <c r="D17" s="5">
        <v>2</v>
      </c>
      <c r="E17" s="6">
        <v>8.5</v>
      </c>
      <c r="F17" s="5" t="s">
        <v>31</v>
      </c>
      <c r="G17" s="18">
        <v>300000</v>
      </c>
      <c r="H17" s="5"/>
      <c r="I17" s="4"/>
      <c r="J17" s="4"/>
      <c r="K17" s="15"/>
      <c r="O17" s="17"/>
      <c r="P17" s="15"/>
      <c r="T17" s="17"/>
      <c r="X17" s="17"/>
    </row>
    <row r="18" spans="1:24" x14ac:dyDescent="0.2">
      <c r="A18" s="3">
        <v>40978</v>
      </c>
      <c r="B18" s="5" t="s">
        <v>10</v>
      </c>
      <c r="C18" s="4" t="s">
        <v>14</v>
      </c>
      <c r="D18" s="5">
        <v>2</v>
      </c>
      <c r="E18" s="6">
        <v>8.5</v>
      </c>
      <c r="F18" s="5" t="s">
        <v>31</v>
      </c>
      <c r="G18" s="18">
        <v>350000</v>
      </c>
      <c r="H18" s="5"/>
      <c r="I18" s="4"/>
      <c r="J18" s="4"/>
      <c r="K18" s="15"/>
      <c r="O18" s="17"/>
      <c r="P18" s="15"/>
      <c r="T18" s="17"/>
      <c r="X18" s="17"/>
    </row>
    <row r="19" spans="1:24" x14ac:dyDescent="0.2">
      <c r="A19" s="3">
        <v>40979</v>
      </c>
      <c r="B19" s="5" t="s">
        <v>8</v>
      </c>
      <c r="C19" s="4" t="s">
        <v>69</v>
      </c>
      <c r="D19" s="5">
        <v>3</v>
      </c>
      <c r="E19" s="6">
        <v>9</v>
      </c>
      <c r="F19" s="5" t="s">
        <v>33</v>
      </c>
      <c r="G19" s="18">
        <v>150000</v>
      </c>
      <c r="H19" s="5"/>
      <c r="I19" s="4"/>
      <c r="J19" s="4"/>
      <c r="K19" s="15"/>
      <c r="O19" s="17"/>
      <c r="P19" s="15"/>
      <c r="T19" s="17"/>
      <c r="X19" s="17"/>
    </row>
    <row r="20" spans="1:24" x14ac:dyDescent="0.2">
      <c r="A20" s="3">
        <v>40985</v>
      </c>
      <c r="B20" s="5" t="s">
        <v>13</v>
      </c>
      <c r="C20" s="4" t="s">
        <v>70</v>
      </c>
      <c r="D20" s="5">
        <v>2</v>
      </c>
      <c r="E20" s="6">
        <v>8.5</v>
      </c>
      <c r="F20" s="5" t="s">
        <v>31</v>
      </c>
      <c r="G20" s="18">
        <v>500000</v>
      </c>
      <c r="H20" s="5"/>
      <c r="I20" s="4"/>
      <c r="J20" s="4"/>
      <c r="K20" s="15"/>
      <c r="O20" s="17"/>
      <c r="P20" s="15"/>
      <c r="T20" s="17"/>
      <c r="X20" s="17"/>
    </row>
    <row r="21" spans="1:24" x14ac:dyDescent="0.2">
      <c r="A21" s="3">
        <v>40992</v>
      </c>
      <c r="B21" s="5" t="s">
        <v>15</v>
      </c>
      <c r="C21" s="4" t="s">
        <v>71</v>
      </c>
      <c r="D21" s="5">
        <v>3</v>
      </c>
      <c r="E21" s="6">
        <v>9</v>
      </c>
      <c r="F21" s="5" t="s">
        <v>32</v>
      </c>
      <c r="G21" s="18">
        <v>500000</v>
      </c>
      <c r="H21" s="5"/>
      <c r="I21" s="4"/>
      <c r="J21" s="4"/>
      <c r="K21" s="15"/>
      <c r="O21" s="17"/>
      <c r="P21" s="15"/>
      <c r="T21" s="17"/>
      <c r="X21" s="17"/>
    </row>
    <row r="22" spans="1:24" x14ac:dyDescent="0.2">
      <c r="A22" s="3">
        <v>40993</v>
      </c>
      <c r="B22" s="5" t="s">
        <v>16</v>
      </c>
      <c r="C22" s="4" t="s">
        <v>17</v>
      </c>
      <c r="D22" s="5">
        <v>3</v>
      </c>
      <c r="E22" s="6">
        <v>9</v>
      </c>
      <c r="F22" s="5" t="s">
        <v>31</v>
      </c>
      <c r="G22" s="18">
        <v>800000</v>
      </c>
      <c r="H22" s="5"/>
      <c r="I22" s="4"/>
      <c r="J22" s="4"/>
      <c r="K22" s="15"/>
      <c r="O22" s="17"/>
      <c r="P22" s="15"/>
      <c r="T22" s="17"/>
      <c r="X22" s="17"/>
    </row>
    <row r="23" spans="1:24" x14ac:dyDescent="0.2">
      <c r="A23" s="3">
        <v>40999</v>
      </c>
      <c r="B23" s="5" t="s">
        <v>8</v>
      </c>
      <c r="C23" s="4" t="s">
        <v>18</v>
      </c>
      <c r="D23" s="5">
        <v>1</v>
      </c>
      <c r="E23" s="6">
        <v>9</v>
      </c>
      <c r="F23" s="5" t="s">
        <v>31</v>
      </c>
      <c r="G23" s="18">
        <v>1000000</v>
      </c>
      <c r="H23" s="5"/>
      <c r="I23" s="4"/>
      <c r="J23" s="4"/>
      <c r="K23" s="15"/>
      <c r="O23" s="17"/>
      <c r="P23" s="15"/>
      <c r="T23" s="17"/>
      <c r="X23" s="17"/>
    </row>
    <row r="24" spans="1:24" x14ac:dyDescent="0.2">
      <c r="A24" s="3">
        <v>41027</v>
      </c>
      <c r="B24" s="5" t="s">
        <v>19</v>
      </c>
      <c r="C24" s="4" t="s">
        <v>72</v>
      </c>
      <c r="D24" s="5">
        <v>3</v>
      </c>
      <c r="E24" s="6">
        <v>8</v>
      </c>
      <c r="F24" s="5" t="s">
        <v>31</v>
      </c>
      <c r="G24" s="18">
        <v>200000</v>
      </c>
      <c r="H24" s="5"/>
      <c r="I24" s="4"/>
      <c r="J24" s="4"/>
      <c r="K24" s="15"/>
      <c r="O24" s="17"/>
      <c r="P24" s="15"/>
      <c r="T24" s="17"/>
      <c r="X24" s="17"/>
    </row>
    <row r="25" spans="1:24" x14ac:dyDescent="0.2">
      <c r="A25" s="3">
        <v>41006</v>
      </c>
      <c r="B25" s="5" t="s">
        <v>20</v>
      </c>
      <c r="C25" s="4" t="s">
        <v>21</v>
      </c>
      <c r="D25" s="5">
        <v>3</v>
      </c>
      <c r="E25" s="6">
        <v>9</v>
      </c>
      <c r="F25" s="5" t="s">
        <v>31</v>
      </c>
      <c r="G25" s="18">
        <v>500000</v>
      </c>
      <c r="H25" s="5"/>
      <c r="I25" s="4"/>
      <c r="J25" s="4"/>
      <c r="K25" s="15"/>
      <c r="O25" s="17"/>
      <c r="P25" s="15"/>
      <c r="T25" s="17"/>
      <c r="X25" s="17"/>
    </row>
    <row r="26" spans="1:24" x14ac:dyDescent="0.2">
      <c r="A26" s="3">
        <v>41013</v>
      </c>
      <c r="B26" s="5" t="s">
        <v>22</v>
      </c>
      <c r="C26" s="4" t="s">
        <v>73</v>
      </c>
      <c r="D26" s="5">
        <v>1</v>
      </c>
      <c r="E26" s="6">
        <v>9</v>
      </c>
      <c r="F26" s="5" t="s">
        <v>32</v>
      </c>
      <c r="G26" s="18">
        <v>750000</v>
      </c>
      <c r="H26" s="5"/>
      <c r="I26" s="4"/>
      <c r="J26" s="4"/>
      <c r="K26" s="15"/>
      <c r="O26" s="17"/>
      <c r="P26" s="15"/>
      <c r="T26" s="17"/>
      <c r="X26" s="17"/>
    </row>
    <row r="27" spans="1:24" x14ac:dyDescent="0.2">
      <c r="A27" s="3">
        <v>41020</v>
      </c>
      <c r="B27" s="5" t="s">
        <v>22</v>
      </c>
      <c r="C27" s="4" t="s">
        <v>74</v>
      </c>
      <c r="D27" s="5">
        <v>3</v>
      </c>
      <c r="E27" s="6">
        <v>8.5</v>
      </c>
      <c r="F27" s="5" t="s">
        <v>32</v>
      </c>
      <c r="G27" s="18">
        <v>200000</v>
      </c>
      <c r="H27" s="5"/>
      <c r="I27" s="4"/>
      <c r="J27" s="4"/>
      <c r="K27" s="15"/>
      <c r="O27" s="17"/>
      <c r="P27" s="15"/>
      <c r="T27" s="17"/>
      <c r="X27" s="17"/>
    </row>
    <row r="28" spans="1:24" x14ac:dyDescent="0.2">
      <c r="A28" s="3">
        <v>41005</v>
      </c>
      <c r="B28" s="5" t="s">
        <v>22</v>
      </c>
      <c r="C28" s="4" t="s">
        <v>75</v>
      </c>
      <c r="D28" s="5">
        <v>3</v>
      </c>
      <c r="E28" s="6">
        <v>8.5</v>
      </c>
      <c r="F28" s="5" t="s">
        <v>33</v>
      </c>
      <c r="G28" s="18">
        <v>100000</v>
      </c>
      <c r="H28" s="5"/>
      <c r="I28" s="4"/>
      <c r="J28" s="4"/>
      <c r="K28" s="15"/>
      <c r="O28" s="17"/>
      <c r="P28" s="15"/>
      <c r="T28" s="17"/>
      <c r="X28" s="17"/>
    </row>
    <row r="29" spans="1:24" x14ac:dyDescent="0.2">
      <c r="A29" s="3">
        <v>41000</v>
      </c>
      <c r="B29" s="5" t="s">
        <v>7</v>
      </c>
      <c r="C29" s="4" t="s">
        <v>23</v>
      </c>
      <c r="D29" s="5">
        <v>2</v>
      </c>
      <c r="E29" s="6">
        <v>9</v>
      </c>
      <c r="F29" s="5" t="s">
        <v>31</v>
      </c>
      <c r="G29" s="18">
        <v>1000000</v>
      </c>
      <c r="H29" s="5"/>
      <c r="I29" s="4"/>
      <c r="J29" s="4"/>
      <c r="K29" s="15"/>
      <c r="O29" s="17"/>
      <c r="P29" s="15"/>
      <c r="T29" s="17"/>
      <c r="X29" s="17"/>
    </row>
    <row r="30" spans="1:24" x14ac:dyDescent="0.2">
      <c r="A30" s="3">
        <v>41006</v>
      </c>
      <c r="B30" s="5" t="s">
        <v>9</v>
      </c>
      <c r="C30" s="4" t="s">
        <v>76</v>
      </c>
      <c r="D30" s="5">
        <v>1</v>
      </c>
      <c r="E30" s="6">
        <v>9</v>
      </c>
      <c r="F30" s="5" t="s">
        <v>31</v>
      </c>
      <c r="G30" s="18">
        <v>1000000</v>
      </c>
      <c r="H30" s="5"/>
      <c r="I30" s="4"/>
      <c r="J30" s="4"/>
      <c r="K30" s="15"/>
      <c r="O30" s="17"/>
      <c r="P30" s="15"/>
      <c r="T30" s="17"/>
      <c r="X30" s="17"/>
    </row>
    <row r="31" spans="1:24" x14ac:dyDescent="0.2">
      <c r="A31" s="3">
        <v>41006</v>
      </c>
      <c r="B31" s="5" t="s">
        <v>9</v>
      </c>
      <c r="C31" s="4" t="s">
        <v>77</v>
      </c>
      <c r="D31" s="5">
        <v>3</v>
      </c>
      <c r="E31" s="6">
        <v>7</v>
      </c>
      <c r="F31" s="5" t="s">
        <v>31</v>
      </c>
      <c r="G31" s="18">
        <v>250000</v>
      </c>
      <c r="H31" s="5"/>
      <c r="I31" s="4"/>
      <c r="J31" s="4"/>
      <c r="K31" s="15"/>
      <c r="O31" s="17"/>
      <c r="P31" s="15"/>
      <c r="T31" s="17"/>
      <c r="X31" s="17"/>
    </row>
    <row r="32" spans="1:24" x14ac:dyDescent="0.2">
      <c r="A32" s="3">
        <v>41006</v>
      </c>
      <c r="B32" s="5" t="s">
        <v>6</v>
      </c>
      <c r="C32" s="4" t="s">
        <v>24</v>
      </c>
      <c r="D32" s="5">
        <v>1</v>
      </c>
      <c r="E32" s="6">
        <v>9</v>
      </c>
      <c r="F32" s="5" t="s">
        <v>31</v>
      </c>
      <c r="G32" s="18">
        <v>750000</v>
      </c>
      <c r="H32" s="5"/>
      <c r="I32" s="4"/>
      <c r="J32" s="4"/>
      <c r="K32" s="15"/>
      <c r="O32" s="17"/>
      <c r="P32" s="15"/>
      <c r="T32" s="17"/>
      <c r="X32" s="17"/>
    </row>
    <row r="33" spans="1:24" x14ac:dyDescent="0.2">
      <c r="A33" s="3">
        <v>41013</v>
      </c>
      <c r="B33" s="5" t="s">
        <v>13</v>
      </c>
      <c r="C33" s="4" t="s">
        <v>25</v>
      </c>
      <c r="D33" s="5">
        <v>1</v>
      </c>
      <c r="E33" s="6">
        <v>9</v>
      </c>
      <c r="F33" s="5" t="s">
        <v>31</v>
      </c>
      <c r="G33" s="18">
        <v>1000000</v>
      </c>
      <c r="H33" s="5"/>
      <c r="I33" s="4"/>
      <c r="J33" s="4"/>
      <c r="K33" s="15"/>
      <c r="O33" s="17"/>
      <c r="P33" s="15"/>
      <c r="T33" s="17"/>
      <c r="X33" s="17"/>
    </row>
    <row r="34" spans="1:24" x14ac:dyDescent="0.2">
      <c r="A34" s="3">
        <v>41020</v>
      </c>
      <c r="B34" s="5" t="s">
        <v>9</v>
      </c>
      <c r="C34" s="4" t="s">
        <v>78</v>
      </c>
      <c r="D34" s="5">
        <v>2</v>
      </c>
      <c r="E34" s="6">
        <v>8</v>
      </c>
      <c r="F34" s="5" t="s">
        <v>31</v>
      </c>
      <c r="G34" s="18">
        <v>200000</v>
      </c>
      <c r="H34" s="5"/>
      <c r="I34" s="4"/>
      <c r="J34" s="4"/>
      <c r="K34" s="15"/>
      <c r="O34" s="17"/>
      <c r="P34" s="15"/>
      <c r="T34" s="17"/>
      <c r="X34" s="17"/>
    </row>
    <row r="35" spans="1:24" x14ac:dyDescent="0.2">
      <c r="A35" s="3">
        <v>41034</v>
      </c>
      <c r="B35" s="5" t="s">
        <v>19</v>
      </c>
      <c r="C35" s="4" t="s">
        <v>27</v>
      </c>
      <c r="D35" s="5">
        <v>1</v>
      </c>
      <c r="E35" s="6">
        <v>10</v>
      </c>
      <c r="F35" s="5" t="s">
        <v>31</v>
      </c>
      <c r="G35" s="18">
        <v>2000000</v>
      </c>
      <c r="H35" s="5"/>
      <c r="I35" s="4"/>
      <c r="J35" s="4"/>
      <c r="K35" s="15"/>
      <c r="O35" s="17"/>
      <c r="P35" s="15"/>
      <c r="T35" s="17"/>
      <c r="X35" s="17"/>
    </row>
    <row r="36" spans="1:24" x14ac:dyDescent="0.2">
      <c r="A36" s="3">
        <v>41048</v>
      </c>
      <c r="B36" s="5" t="s">
        <v>28</v>
      </c>
      <c r="C36" s="4" t="s">
        <v>79</v>
      </c>
      <c r="D36" s="5">
        <v>1</v>
      </c>
      <c r="E36" s="6">
        <v>9.5</v>
      </c>
      <c r="F36" s="5" t="s">
        <v>31</v>
      </c>
      <c r="G36" s="18">
        <v>1000000</v>
      </c>
      <c r="H36" s="5"/>
      <c r="I36" s="4"/>
      <c r="J36" s="4"/>
      <c r="K36" s="15"/>
      <c r="O36" s="17"/>
      <c r="P36" s="15"/>
      <c r="T36" s="17"/>
      <c r="X36" s="17"/>
    </row>
    <row r="37" spans="1:24" x14ac:dyDescent="0.2">
      <c r="A37" s="3">
        <v>41069</v>
      </c>
      <c r="B37" s="5" t="s">
        <v>26</v>
      </c>
      <c r="C37" s="4" t="s">
        <v>80</v>
      </c>
      <c r="D37" s="5">
        <v>1</v>
      </c>
      <c r="E37" s="6">
        <v>12</v>
      </c>
      <c r="F37" s="5" t="s">
        <v>31</v>
      </c>
      <c r="G37" s="18">
        <v>1000000</v>
      </c>
      <c r="H37" s="5"/>
      <c r="I37" s="4"/>
      <c r="J37" s="4"/>
      <c r="K37" s="15"/>
      <c r="O37" s="17"/>
      <c r="T37" s="17"/>
      <c r="X37" s="17"/>
    </row>
    <row r="38" spans="1:24" x14ac:dyDescent="0.2">
      <c r="A38" s="3"/>
      <c r="B38" s="5"/>
      <c r="C38" s="4"/>
      <c r="D38" s="5"/>
      <c r="E38" s="6"/>
      <c r="F38" s="5"/>
      <c r="G38" s="7"/>
      <c r="H38" s="5"/>
      <c r="I38" s="4"/>
      <c r="J38" s="4"/>
    </row>
    <row r="39" spans="1:24" x14ac:dyDescent="0.2">
      <c r="A39" s="3"/>
      <c r="B39" s="5"/>
      <c r="C39" s="4"/>
      <c r="D39" s="5"/>
      <c r="E39" s="6"/>
      <c r="F39" s="5"/>
      <c r="G39" s="7"/>
      <c r="H39" s="5"/>
      <c r="I39" s="4"/>
      <c r="J39" s="4"/>
    </row>
    <row r="40" spans="1:24" x14ac:dyDescent="0.2">
      <c r="A40" s="3"/>
      <c r="B40" s="5"/>
      <c r="C40" s="4"/>
      <c r="D40" s="5"/>
      <c r="E40" s="6"/>
      <c r="F40" s="5"/>
      <c r="G40" s="7"/>
      <c r="H40" s="5"/>
      <c r="I40" s="4"/>
      <c r="J40" s="4"/>
    </row>
    <row r="41" spans="1:24" x14ac:dyDescent="0.2">
      <c r="A41" s="3"/>
      <c r="B41" s="5"/>
      <c r="C41" s="4"/>
      <c r="D41" s="5"/>
      <c r="E41" s="6"/>
      <c r="F41" s="5"/>
      <c r="G41" s="7"/>
      <c r="H41" s="5"/>
      <c r="I41" s="4"/>
      <c r="J41" s="4"/>
    </row>
    <row r="42" spans="1:24" x14ac:dyDescent="0.2">
      <c r="A42" s="3"/>
      <c r="B42" s="5"/>
      <c r="C42" s="4"/>
      <c r="D42" s="5"/>
      <c r="E42" s="6"/>
      <c r="F42" s="5"/>
      <c r="G42" s="7"/>
      <c r="H42" s="5"/>
      <c r="I42" s="4"/>
      <c r="J42" s="4"/>
    </row>
    <row r="43" spans="1:24" x14ac:dyDescent="0.2">
      <c r="A43" s="3"/>
      <c r="B43" s="5"/>
      <c r="C43" s="4"/>
      <c r="D43" s="5"/>
      <c r="E43" s="6"/>
      <c r="F43" s="5"/>
      <c r="G43" s="7"/>
      <c r="H43" s="5"/>
      <c r="I43" s="4"/>
      <c r="J43" s="4"/>
    </row>
    <row r="44" spans="1:24" x14ac:dyDescent="0.2">
      <c r="A44" s="3"/>
      <c r="B44" s="5"/>
      <c r="C44" s="4"/>
      <c r="D44" s="5"/>
      <c r="E44" s="6"/>
      <c r="F44" s="5"/>
      <c r="G44" s="7"/>
      <c r="H44" s="5"/>
      <c r="I44" s="4"/>
      <c r="J44" s="4"/>
    </row>
    <row r="45" spans="1:24" x14ac:dyDescent="0.2">
      <c r="A45" s="3"/>
      <c r="B45" s="5"/>
      <c r="C45" s="4"/>
      <c r="D45" s="5"/>
      <c r="E45" s="6"/>
      <c r="F45" s="5"/>
      <c r="G45" s="7"/>
      <c r="H45" s="5"/>
      <c r="I45" s="4"/>
      <c r="J45" s="4"/>
    </row>
    <row r="46" spans="1:24" x14ac:dyDescent="0.2">
      <c r="A46" s="3"/>
      <c r="B46" s="5"/>
      <c r="C46" s="4"/>
      <c r="D46" s="5"/>
      <c r="E46" s="6"/>
      <c r="F46" s="5"/>
      <c r="G46" s="7"/>
      <c r="H46" s="5"/>
      <c r="I46" s="4"/>
      <c r="J46" s="4"/>
    </row>
    <row r="47" spans="1:24" x14ac:dyDescent="0.2">
      <c r="A47" s="3"/>
      <c r="B47" s="5"/>
      <c r="C47" s="4"/>
      <c r="D47" s="5"/>
      <c r="E47" s="6"/>
      <c r="F47" s="5"/>
      <c r="G47" s="7"/>
      <c r="H47" s="5"/>
      <c r="I47" s="4"/>
      <c r="J47" s="4"/>
    </row>
    <row r="48" spans="1:24" x14ac:dyDescent="0.2">
      <c r="A48" s="3"/>
      <c r="B48" s="5"/>
      <c r="C48" s="4"/>
      <c r="D48" s="5"/>
      <c r="E48" s="6"/>
      <c r="F48" s="5"/>
      <c r="G48" s="7"/>
      <c r="H48" s="5"/>
      <c r="I48" s="4"/>
      <c r="J48" s="4"/>
    </row>
    <row r="49" spans="1:10" x14ac:dyDescent="0.2">
      <c r="A49" s="3"/>
      <c r="B49" s="5"/>
      <c r="C49" s="4"/>
      <c r="D49" s="5"/>
      <c r="E49" s="6"/>
      <c r="F49" s="5"/>
      <c r="G49" s="7"/>
      <c r="H49" s="5"/>
      <c r="I49" s="4"/>
      <c r="J49" s="4"/>
    </row>
    <row r="50" spans="1:10" x14ac:dyDescent="0.2">
      <c r="A50" s="3"/>
      <c r="B50" s="5"/>
      <c r="C50" s="4"/>
      <c r="D50" s="5"/>
      <c r="E50" s="6"/>
      <c r="F50" s="5"/>
      <c r="G50" s="7"/>
      <c r="H50" s="5"/>
      <c r="I50" s="4"/>
      <c r="J50" s="4"/>
    </row>
    <row r="51" spans="1:10" x14ac:dyDescent="0.2">
      <c r="A51" s="3"/>
      <c r="B51" s="5"/>
      <c r="C51" s="4"/>
      <c r="D51" s="5"/>
      <c r="E51" s="6"/>
      <c r="F51" s="5"/>
      <c r="G51" s="7"/>
      <c r="H51" s="5"/>
      <c r="I51" s="4"/>
      <c r="J51" s="4"/>
    </row>
    <row r="52" spans="1:10" x14ac:dyDescent="0.2">
      <c r="A52" s="3"/>
      <c r="B52" s="5"/>
      <c r="C52" s="4"/>
      <c r="D52" s="5"/>
      <c r="E52" s="6"/>
      <c r="F52" s="5"/>
      <c r="G52" s="7"/>
      <c r="H52" s="5"/>
      <c r="I52" s="4"/>
      <c r="J52" s="4"/>
    </row>
    <row r="53" spans="1:10" x14ac:dyDescent="0.2">
      <c r="A53" s="3"/>
      <c r="B53" s="5"/>
      <c r="C53" s="4"/>
      <c r="D53" s="5"/>
      <c r="E53" s="6"/>
      <c r="F53" s="5"/>
      <c r="G53" s="7"/>
      <c r="H53" s="5"/>
      <c r="I53" s="4"/>
      <c r="J53" s="4"/>
    </row>
    <row r="54" spans="1:10" x14ac:dyDescent="0.2">
      <c r="A54" s="3"/>
      <c r="B54" s="5"/>
      <c r="C54" s="4"/>
      <c r="D54" s="5"/>
      <c r="E54" s="6"/>
      <c r="F54" s="5"/>
      <c r="G54" s="7"/>
      <c r="H54" s="5"/>
      <c r="I54" s="4"/>
      <c r="J54" s="4"/>
    </row>
    <row r="55" spans="1:10" x14ac:dyDescent="0.2">
      <c r="A55" s="3"/>
      <c r="B55" s="5"/>
      <c r="C55" s="4"/>
      <c r="D55" s="5"/>
      <c r="E55" s="6"/>
      <c r="F55" s="5"/>
      <c r="G55" s="7"/>
      <c r="H55" s="5"/>
      <c r="I55" s="4"/>
      <c r="J55" s="4"/>
    </row>
    <row r="56" spans="1:10" x14ac:dyDescent="0.2">
      <c r="A56" s="3"/>
      <c r="B56" s="5"/>
      <c r="C56" s="4"/>
      <c r="D56" s="5"/>
      <c r="E56" s="6"/>
      <c r="F56" s="5"/>
      <c r="G56" s="7"/>
      <c r="H56" s="5"/>
      <c r="I56" s="4"/>
      <c r="J56" s="4"/>
    </row>
    <row r="57" spans="1:10" x14ac:dyDescent="0.2">
      <c r="A57" s="3"/>
      <c r="B57" s="5"/>
      <c r="C57" s="4"/>
      <c r="D57" s="5"/>
      <c r="E57" s="6"/>
      <c r="F57" s="5"/>
      <c r="G57" s="7"/>
      <c r="H57" s="5"/>
      <c r="I57" s="4"/>
      <c r="J57" s="4"/>
    </row>
    <row r="58" spans="1:10" x14ac:dyDescent="0.2">
      <c r="A58" s="3"/>
      <c r="B58" s="5"/>
      <c r="C58" s="4"/>
      <c r="D58" s="5"/>
      <c r="E58" s="6"/>
      <c r="F58" s="5"/>
      <c r="G58" s="7"/>
      <c r="H58" s="5"/>
      <c r="I58" s="4"/>
      <c r="J58" s="4"/>
    </row>
    <row r="59" spans="1:10" x14ac:dyDescent="0.2">
      <c r="A59" s="3"/>
      <c r="B59" s="5"/>
      <c r="C59" s="4"/>
      <c r="D59" s="5"/>
      <c r="E59" s="6"/>
      <c r="F59" s="5"/>
      <c r="G59" s="7"/>
      <c r="H59" s="5"/>
      <c r="I59" s="4"/>
      <c r="J59" s="4"/>
    </row>
    <row r="60" spans="1:10" x14ac:dyDescent="0.2">
      <c r="A60" s="3"/>
      <c r="B60" s="5"/>
      <c r="C60" s="4"/>
      <c r="D60" s="5"/>
      <c r="E60" s="6"/>
      <c r="F60" s="5"/>
      <c r="G60" s="7"/>
      <c r="H60" s="5"/>
      <c r="I60" s="4"/>
      <c r="J60" s="4"/>
    </row>
    <row r="61" spans="1:10" x14ac:dyDescent="0.2">
      <c r="A61" s="3"/>
      <c r="B61" s="5"/>
      <c r="C61" s="4"/>
      <c r="D61" s="5"/>
      <c r="E61" s="6"/>
      <c r="F61" s="5"/>
      <c r="G61" s="7"/>
      <c r="H61" s="5"/>
      <c r="I61" s="4"/>
      <c r="J61" s="4"/>
    </row>
    <row r="62" spans="1:10" x14ac:dyDescent="0.2">
      <c r="A62" s="3"/>
      <c r="B62" s="5"/>
      <c r="C62" s="4"/>
      <c r="D62" s="5"/>
      <c r="E62" s="6"/>
      <c r="F62" s="5"/>
      <c r="G62" s="7"/>
      <c r="H62" s="5"/>
      <c r="I62" s="4"/>
      <c r="J62" s="4"/>
    </row>
    <row r="63" spans="1:10" x14ac:dyDescent="0.2">
      <c r="A63" s="3"/>
      <c r="B63" s="5"/>
      <c r="C63" s="4"/>
      <c r="D63" s="5"/>
      <c r="E63" s="6"/>
      <c r="F63" s="5"/>
      <c r="G63" s="7"/>
      <c r="H63" s="5"/>
      <c r="I63" s="4"/>
      <c r="J63" s="4"/>
    </row>
    <row r="64" spans="1:10" x14ac:dyDescent="0.2">
      <c r="A64" s="3"/>
      <c r="B64" s="5"/>
      <c r="C64" s="4"/>
      <c r="D64" s="5"/>
      <c r="E64" s="6"/>
      <c r="F64" s="5"/>
      <c r="G64" s="7"/>
      <c r="H64" s="5"/>
      <c r="I64" s="4"/>
      <c r="J64" s="4"/>
    </row>
    <row r="65" spans="1:10" x14ac:dyDescent="0.2">
      <c r="A65" s="3"/>
      <c r="B65" s="5"/>
      <c r="C65" s="4"/>
      <c r="D65" s="5"/>
      <c r="E65" s="6"/>
      <c r="F65" s="5"/>
      <c r="G65" s="7"/>
      <c r="H65" s="5"/>
      <c r="I65" s="4"/>
      <c r="J65" s="4"/>
    </row>
    <row r="66" spans="1:10" x14ac:dyDescent="0.2">
      <c r="A66" s="3"/>
      <c r="B66" s="5"/>
      <c r="C66" s="4"/>
      <c r="D66" s="5"/>
      <c r="E66" s="6"/>
      <c r="F66" s="5"/>
      <c r="G66" s="7"/>
      <c r="H66" s="5"/>
      <c r="I66" s="4"/>
      <c r="J66" s="4"/>
    </row>
    <row r="67" spans="1:10" x14ac:dyDescent="0.2">
      <c r="A67" s="3"/>
      <c r="B67" s="5"/>
      <c r="C67" s="4"/>
      <c r="D67" s="5"/>
      <c r="E67" s="6"/>
      <c r="F67" s="5"/>
      <c r="G67" s="7"/>
      <c r="H67" s="5"/>
      <c r="I67" s="4"/>
      <c r="J67" s="4"/>
    </row>
    <row r="68" spans="1:10" x14ac:dyDescent="0.2">
      <c r="A68" s="3"/>
      <c r="B68" s="5"/>
      <c r="C68" s="4"/>
      <c r="D68" s="5"/>
      <c r="E68" s="6"/>
      <c r="F68" s="5"/>
      <c r="G68" s="7"/>
      <c r="H68" s="5"/>
      <c r="I68" s="4"/>
      <c r="J68" s="4"/>
    </row>
    <row r="69" spans="1:10" x14ac:dyDescent="0.2">
      <c r="A69" s="3"/>
      <c r="B69" s="5"/>
      <c r="C69" s="4"/>
      <c r="D69" s="5"/>
      <c r="E69" s="6"/>
      <c r="F69" s="5"/>
      <c r="G69" s="7"/>
      <c r="H69" s="5"/>
      <c r="I69" s="4"/>
      <c r="J69" s="4"/>
    </row>
    <row r="70" spans="1:10" x14ac:dyDescent="0.2">
      <c r="A70" s="3"/>
      <c r="B70" s="5"/>
      <c r="C70" s="4"/>
      <c r="D70" s="5"/>
      <c r="E70" s="6"/>
      <c r="F70" s="5"/>
      <c r="G70" s="7"/>
      <c r="H70" s="5"/>
      <c r="I70" s="4"/>
      <c r="J70" s="4"/>
    </row>
    <row r="71" spans="1:10" x14ac:dyDescent="0.2">
      <c r="A71" s="3"/>
      <c r="B71" s="5"/>
      <c r="C71" s="4"/>
      <c r="D71" s="5"/>
      <c r="E71" s="6"/>
      <c r="F71" s="5"/>
      <c r="G71" s="7"/>
      <c r="H71" s="5"/>
      <c r="I71" s="4"/>
      <c r="J71" s="4"/>
    </row>
    <row r="72" spans="1:10" x14ac:dyDescent="0.2">
      <c r="A72" s="3"/>
      <c r="B72" s="5"/>
      <c r="C72" s="4"/>
      <c r="D72" s="5"/>
      <c r="E72" s="6"/>
      <c r="F72" s="5"/>
      <c r="G72" s="7"/>
      <c r="H72" s="5"/>
      <c r="I72" s="4"/>
      <c r="J72" s="4"/>
    </row>
    <row r="73" spans="1:10" x14ac:dyDescent="0.2">
      <c r="A73" s="3"/>
      <c r="B73" s="5"/>
      <c r="C73" s="4"/>
      <c r="D73" s="5"/>
      <c r="E73" s="6"/>
      <c r="F73" s="5"/>
      <c r="G73" s="7"/>
      <c r="H73" s="5"/>
      <c r="I73" s="4"/>
      <c r="J73" s="4"/>
    </row>
    <row r="74" spans="1:10" x14ac:dyDescent="0.2">
      <c r="A74" s="3"/>
      <c r="B74" s="5"/>
      <c r="C74" s="4"/>
      <c r="D74" s="5"/>
      <c r="E74" s="6"/>
      <c r="F74" s="5"/>
      <c r="G74" s="7"/>
      <c r="H74" s="5"/>
      <c r="I74" s="4"/>
      <c r="J74" s="4"/>
    </row>
    <row r="75" spans="1:10" x14ac:dyDescent="0.2">
      <c r="A75" s="3"/>
      <c r="B75" s="5"/>
      <c r="C75" s="4"/>
      <c r="D75" s="5"/>
      <c r="E75" s="6"/>
      <c r="F75" s="5"/>
      <c r="G75" s="7"/>
      <c r="H75" s="5"/>
      <c r="I75" s="4"/>
      <c r="J75" s="4"/>
    </row>
    <row r="76" spans="1:10" x14ac:dyDescent="0.2">
      <c r="A76" s="3"/>
      <c r="B76" s="5"/>
      <c r="C76" s="4"/>
      <c r="D76" s="5"/>
      <c r="E76" s="6"/>
      <c r="F76" s="5"/>
      <c r="G76" s="7"/>
      <c r="H76" s="5"/>
      <c r="I76" s="4"/>
      <c r="J76" s="4"/>
    </row>
    <row r="77" spans="1:10" ht="12" customHeight="1" x14ac:dyDescent="0.2">
      <c r="A77" s="3"/>
      <c r="B77" s="5"/>
      <c r="C77" s="4"/>
      <c r="D77" s="5"/>
      <c r="E77" s="6"/>
      <c r="F77" s="5"/>
      <c r="G77" s="7"/>
      <c r="H77" s="5"/>
      <c r="I77" s="4"/>
      <c r="J77" s="4"/>
    </row>
  </sheetData>
  <mergeCells count="16">
    <mergeCell ref="P1:T1"/>
    <mergeCell ref="X1:X2"/>
    <mergeCell ref="K1:O1"/>
    <mergeCell ref="A1:A2"/>
    <mergeCell ref="B1:B2"/>
    <mergeCell ref="C1:C2"/>
    <mergeCell ref="D1:D2"/>
    <mergeCell ref="G1:G2"/>
    <mergeCell ref="E1:E2"/>
    <mergeCell ref="F1:F2"/>
    <mergeCell ref="H1:H2"/>
    <mergeCell ref="I1:I2"/>
    <mergeCell ref="J1:J2"/>
    <mergeCell ref="U1:U2"/>
    <mergeCell ref="V1:V2"/>
    <mergeCell ref="W1:W2"/>
  </mergeCells>
  <pageMargins left="0.7" right="0.7" top="0.75" bottom="0.75" header="0.3" footer="0.3"/>
  <pageSetup orientation="portrait" verticalDpi="0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5"/>
  <sheetViews>
    <sheetView workbookViewId="0">
      <selection activeCell="EG4" sqref="EG4"/>
    </sheetView>
  </sheetViews>
  <sheetFormatPr defaultRowHeight="15" x14ac:dyDescent="0.25"/>
  <sheetData>
    <row r="1" spans="1:256" x14ac:dyDescent="0.25">
      <c r="A1" t="e">
        <f>IF('2012 Derby Preps'!1:1,"AAAAAFWr+gA=",0)</f>
        <v>#VALUE!</v>
      </c>
      <c r="B1" t="e">
        <f>AND('2012 Derby Preps'!A1,"AAAAAFWr+gE=")</f>
        <v>#VALUE!</v>
      </c>
      <c r="C1" t="e">
        <f>AND('2012 Derby Preps'!C1,"AAAAAFWr+gI=")</f>
        <v>#VALUE!</v>
      </c>
      <c r="D1" t="e">
        <f>AND('2012 Derby Preps'!B1,"AAAAAFWr+gM=")</f>
        <v>#VALUE!</v>
      </c>
      <c r="E1" t="e">
        <f>AND('2012 Derby Preps'!D1,"AAAAAFWr+gQ=")</f>
        <v>#VALUE!</v>
      </c>
      <c r="F1" t="e">
        <f>AND('2012 Derby Preps'!E1,"AAAAAFWr+gU=")</f>
        <v>#VALUE!</v>
      </c>
      <c r="G1" t="e">
        <f>AND('2012 Derby Preps'!F1,"AAAAAFWr+gY=")</f>
        <v>#VALUE!</v>
      </c>
      <c r="H1" t="e">
        <f>AND('2012 Derby Preps'!G1,"AAAAAFWr+gc=")</f>
        <v>#VALUE!</v>
      </c>
      <c r="I1" t="e">
        <f>AND('2012 Derby Preps'!H1,"AAAAAFWr+gg=")</f>
        <v>#VALUE!</v>
      </c>
      <c r="J1" t="e">
        <f>AND('2012 Derby Preps'!I1,"AAAAAFWr+gk=")</f>
        <v>#VALUE!</v>
      </c>
      <c r="K1" t="e">
        <f>AND('2012 Derby Preps'!J1,"AAAAAFWr+go=")</f>
        <v>#VALUE!</v>
      </c>
      <c r="L1" t="e">
        <f>AND('2012 Derby Preps'!K1,"AAAAAFWr+gs=")</f>
        <v>#VALUE!</v>
      </c>
      <c r="M1" t="e">
        <f>AND('2012 Derby Preps'!L1,"AAAAAFWr+gw=")</f>
        <v>#VALUE!</v>
      </c>
      <c r="N1" t="e">
        <f>AND('2012 Derby Preps'!M1,"AAAAAFWr+g0=")</f>
        <v>#VALUE!</v>
      </c>
      <c r="O1" t="e">
        <f>AND('2012 Derby Preps'!N1,"AAAAAFWr+g4=")</f>
        <v>#VALUE!</v>
      </c>
      <c r="P1" t="e">
        <f>AND('2012 Derby Preps'!O1,"AAAAAFWr+g8=")</f>
        <v>#VALUE!</v>
      </c>
      <c r="Q1" t="e">
        <f>AND('2012 Derby Preps'!#REF!,"AAAAAFWr+hA=")</f>
        <v>#REF!</v>
      </c>
      <c r="R1" t="e">
        <f>AND('2012 Derby Preps'!U1,"AAAAAFWr+hE=")</f>
        <v>#VALUE!</v>
      </c>
      <c r="S1" t="e">
        <f>AND('2012 Derby Preps'!V1,"AAAAAFWr+hI=")</f>
        <v>#VALUE!</v>
      </c>
      <c r="T1" t="e">
        <f>AND('2012 Derby Preps'!W1,"AAAAAFWr+hM=")</f>
        <v>#VALUE!</v>
      </c>
      <c r="U1" t="e">
        <f>AND('2012 Derby Preps'!X1,"AAAAAFWr+hQ=")</f>
        <v>#VALUE!</v>
      </c>
      <c r="V1">
        <f>IF('2012 Derby Preps'!2:2,"AAAAAFWr+hU=",0)</f>
        <v>0</v>
      </c>
      <c r="W1" t="e">
        <f>AND('2012 Derby Preps'!A2,"AAAAAFWr+hY=")</f>
        <v>#VALUE!</v>
      </c>
      <c r="X1" t="e">
        <f>AND('2012 Derby Preps'!C2,"AAAAAFWr+hc=")</f>
        <v>#VALUE!</v>
      </c>
      <c r="Y1" t="e">
        <f>AND('2012 Derby Preps'!B2,"AAAAAFWr+hg=")</f>
        <v>#VALUE!</v>
      </c>
      <c r="Z1" t="e">
        <f>AND('2012 Derby Preps'!D2,"AAAAAFWr+hk=")</f>
        <v>#VALUE!</v>
      </c>
      <c r="AA1" t="e">
        <f>AND('2012 Derby Preps'!E2,"AAAAAFWr+ho=")</f>
        <v>#VALUE!</v>
      </c>
      <c r="AB1" t="e">
        <f>AND('2012 Derby Preps'!F2,"AAAAAFWr+hs=")</f>
        <v>#VALUE!</v>
      </c>
      <c r="AC1" t="e">
        <f>AND('2012 Derby Preps'!G2,"AAAAAFWr+hw=")</f>
        <v>#VALUE!</v>
      </c>
      <c r="AD1" t="e">
        <f>AND('2012 Derby Preps'!H2,"AAAAAFWr+h0=")</f>
        <v>#VALUE!</v>
      </c>
      <c r="AE1" t="e">
        <f>AND('2012 Derby Preps'!I2,"AAAAAFWr+h4=")</f>
        <v>#VALUE!</v>
      </c>
      <c r="AF1" t="e">
        <f>AND('2012 Derby Preps'!J2,"AAAAAFWr+h8=")</f>
        <v>#VALUE!</v>
      </c>
      <c r="AG1" t="e">
        <f>AND('2012 Derby Preps'!K2,"AAAAAFWr+iA=")</f>
        <v>#VALUE!</v>
      </c>
      <c r="AH1" t="e">
        <f>AND('2012 Derby Preps'!L2,"AAAAAFWr+iE=")</f>
        <v>#VALUE!</v>
      </c>
      <c r="AI1" t="e">
        <f>AND('2012 Derby Preps'!M2,"AAAAAFWr+iI=")</f>
        <v>#VALUE!</v>
      </c>
      <c r="AJ1" t="e">
        <f>AND('2012 Derby Preps'!N2,"AAAAAFWr+iM=")</f>
        <v>#VALUE!</v>
      </c>
      <c r="AK1" t="e">
        <f>AND('2012 Derby Preps'!O2,"AAAAAFWr+iQ=")</f>
        <v>#VALUE!</v>
      </c>
      <c r="AL1" t="e">
        <f>AND('2012 Derby Preps'!#REF!,"AAAAAFWr+iU=")</f>
        <v>#REF!</v>
      </c>
      <c r="AM1" t="e">
        <f>AND('2012 Derby Preps'!U2,"AAAAAFWr+iY=")</f>
        <v>#VALUE!</v>
      </c>
      <c r="AN1" t="e">
        <f>AND('2012 Derby Preps'!V2,"AAAAAFWr+ic=")</f>
        <v>#VALUE!</v>
      </c>
      <c r="AO1" t="e">
        <f>AND('2012 Derby Preps'!W2,"AAAAAFWr+ig=")</f>
        <v>#VALUE!</v>
      </c>
      <c r="AP1" t="e">
        <f>AND('2012 Derby Preps'!X2,"AAAAAFWr+ik=")</f>
        <v>#VALUE!</v>
      </c>
      <c r="AQ1">
        <f>IF('2012 Derby Preps'!3:3,"AAAAAFWr+io=",0)</f>
        <v>0</v>
      </c>
      <c r="AR1" t="e">
        <f>AND('2012 Derby Preps'!A3,"AAAAAFWr+is=")</f>
        <v>#VALUE!</v>
      </c>
      <c r="AS1" t="e">
        <f>AND('2012 Derby Preps'!C3,"AAAAAFWr+iw=")</f>
        <v>#VALUE!</v>
      </c>
      <c r="AT1" t="e">
        <f>AND('2012 Derby Preps'!B3,"AAAAAFWr+i0=")</f>
        <v>#VALUE!</v>
      </c>
      <c r="AU1" t="e">
        <f>AND('2012 Derby Preps'!D3,"AAAAAFWr+i4=")</f>
        <v>#VALUE!</v>
      </c>
      <c r="AV1" t="e">
        <f>AND('2012 Derby Preps'!E3,"AAAAAFWr+i8=")</f>
        <v>#VALUE!</v>
      </c>
      <c r="AW1" t="e">
        <f>AND('2012 Derby Preps'!F3,"AAAAAFWr+jA=")</f>
        <v>#VALUE!</v>
      </c>
      <c r="AX1" t="e">
        <f>AND('2012 Derby Preps'!G3,"AAAAAFWr+jE=")</f>
        <v>#VALUE!</v>
      </c>
      <c r="AY1" t="e">
        <f>AND('2012 Derby Preps'!H3,"AAAAAFWr+jI=")</f>
        <v>#VALUE!</v>
      </c>
      <c r="AZ1" t="e">
        <f>AND('2012 Derby Preps'!I3,"AAAAAFWr+jM=")</f>
        <v>#VALUE!</v>
      </c>
      <c r="BA1" t="e">
        <f>AND('2012 Derby Preps'!J3,"AAAAAFWr+jQ=")</f>
        <v>#VALUE!</v>
      </c>
      <c r="BB1" t="e">
        <f>AND('2012 Derby Preps'!K3,"AAAAAFWr+jU=")</f>
        <v>#VALUE!</v>
      </c>
      <c r="BC1" t="e">
        <f>AND('2012 Derby Preps'!L3,"AAAAAFWr+jY=")</f>
        <v>#VALUE!</v>
      </c>
      <c r="BD1" t="e">
        <f>AND('2012 Derby Preps'!M3,"AAAAAFWr+jc=")</f>
        <v>#VALUE!</v>
      </c>
      <c r="BE1" t="e">
        <f>AND('2012 Derby Preps'!N3,"AAAAAFWr+jg=")</f>
        <v>#VALUE!</v>
      </c>
      <c r="BF1" t="e">
        <f>AND('2012 Derby Preps'!O3,"AAAAAFWr+jk=")</f>
        <v>#VALUE!</v>
      </c>
      <c r="BG1" t="e">
        <f>AND('2012 Derby Preps'!#REF!,"AAAAAFWr+jo=")</f>
        <v>#REF!</v>
      </c>
      <c r="BH1" t="e">
        <f>AND('2012 Derby Preps'!U3,"AAAAAFWr+js=")</f>
        <v>#VALUE!</v>
      </c>
      <c r="BI1" t="e">
        <f>AND('2012 Derby Preps'!V3,"AAAAAFWr+jw=")</f>
        <v>#VALUE!</v>
      </c>
      <c r="BJ1" t="e">
        <f>AND('2012 Derby Preps'!W3,"AAAAAFWr+j0=")</f>
        <v>#VALUE!</v>
      </c>
      <c r="BK1" t="e">
        <f>AND('2012 Derby Preps'!X3,"AAAAAFWr+j4=")</f>
        <v>#VALUE!</v>
      </c>
      <c r="BL1">
        <f>IF('2012 Derby Preps'!4:4,"AAAAAFWr+j8=",0)</f>
        <v>0</v>
      </c>
      <c r="BM1" t="e">
        <f>AND('2012 Derby Preps'!A4,"AAAAAFWr+kA=")</f>
        <v>#VALUE!</v>
      </c>
      <c r="BN1" t="e">
        <f>AND('2012 Derby Preps'!C4,"AAAAAFWr+kE=")</f>
        <v>#VALUE!</v>
      </c>
      <c r="BO1" t="e">
        <f>AND('2012 Derby Preps'!B4,"AAAAAFWr+kI=")</f>
        <v>#VALUE!</v>
      </c>
      <c r="BP1" t="e">
        <f>AND('2012 Derby Preps'!D4,"AAAAAFWr+kM=")</f>
        <v>#VALUE!</v>
      </c>
      <c r="BQ1" t="e">
        <f>AND('2012 Derby Preps'!E4,"AAAAAFWr+kQ=")</f>
        <v>#VALUE!</v>
      </c>
      <c r="BR1" t="e">
        <f>AND('2012 Derby Preps'!F4,"AAAAAFWr+kU=")</f>
        <v>#VALUE!</v>
      </c>
      <c r="BS1" t="e">
        <f>AND('2012 Derby Preps'!G4,"AAAAAFWr+kY=")</f>
        <v>#VALUE!</v>
      </c>
      <c r="BT1" t="e">
        <f>AND('2012 Derby Preps'!H4,"AAAAAFWr+kc=")</f>
        <v>#VALUE!</v>
      </c>
      <c r="BU1" t="e">
        <f>AND('2012 Derby Preps'!I4,"AAAAAFWr+kg=")</f>
        <v>#VALUE!</v>
      </c>
      <c r="BV1" t="e">
        <f>AND('2012 Derby Preps'!J4,"AAAAAFWr+kk=")</f>
        <v>#VALUE!</v>
      </c>
      <c r="BW1" t="e">
        <f>AND('2012 Derby Preps'!K4,"AAAAAFWr+ko=")</f>
        <v>#VALUE!</v>
      </c>
      <c r="BX1" t="e">
        <f>AND('2012 Derby Preps'!L4,"AAAAAFWr+ks=")</f>
        <v>#VALUE!</v>
      </c>
      <c r="BY1" t="e">
        <f>AND('2012 Derby Preps'!M4,"AAAAAFWr+kw=")</f>
        <v>#VALUE!</v>
      </c>
      <c r="BZ1" t="e">
        <f>AND('2012 Derby Preps'!N4,"AAAAAFWr+k0=")</f>
        <v>#VALUE!</v>
      </c>
      <c r="CA1" t="e">
        <f>AND('2012 Derby Preps'!O4,"AAAAAFWr+k4=")</f>
        <v>#VALUE!</v>
      </c>
      <c r="CB1" t="e">
        <f>AND('2012 Derby Preps'!#REF!,"AAAAAFWr+k8=")</f>
        <v>#REF!</v>
      </c>
      <c r="CC1" t="e">
        <f>AND('2012 Derby Preps'!U4,"AAAAAFWr+lA=")</f>
        <v>#VALUE!</v>
      </c>
      <c r="CD1" t="e">
        <f>AND('2012 Derby Preps'!V4,"AAAAAFWr+lE=")</f>
        <v>#VALUE!</v>
      </c>
      <c r="CE1" t="e">
        <f>AND('2012 Derby Preps'!W4,"AAAAAFWr+lI=")</f>
        <v>#VALUE!</v>
      </c>
      <c r="CF1" t="e">
        <f>AND('2012 Derby Preps'!X4,"AAAAAFWr+lM=")</f>
        <v>#VALUE!</v>
      </c>
      <c r="CG1">
        <f>IF('2012 Derby Preps'!5:5,"AAAAAFWr+lQ=",0)</f>
        <v>0</v>
      </c>
      <c r="CH1" t="e">
        <f>AND('2012 Derby Preps'!A5,"AAAAAFWr+lU=")</f>
        <v>#VALUE!</v>
      </c>
      <c r="CI1" t="e">
        <f>AND('2012 Derby Preps'!C5,"AAAAAFWr+lY=")</f>
        <v>#VALUE!</v>
      </c>
      <c r="CJ1" t="e">
        <f>AND('2012 Derby Preps'!B5,"AAAAAFWr+lc=")</f>
        <v>#VALUE!</v>
      </c>
      <c r="CK1" t="e">
        <f>AND('2012 Derby Preps'!D5,"AAAAAFWr+lg=")</f>
        <v>#VALUE!</v>
      </c>
      <c r="CL1" t="e">
        <f>AND('2012 Derby Preps'!E5,"AAAAAFWr+lk=")</f>
        <v>#VALUE!</v>
      </c>
      <c r="CM1" t="e">
        <f>AND('2012 Derby Preps'!F5,"AAAAAFWr+lo=")</f>
        <v>#VALUE!</v>
      </c>
      <c r="CN1" t="e">
        <f>AND('2012 Derby Preps'!G5,"AAAAAFWr+ls=")</f>
        <v>#VALUE!</v>
      </c>
      <c r="CO1" t="e">
        <f>AND('2012 Derby Preps'!H5,"AAAAAFWr+lw=")</f>
        <v>#VALUE!</v>
      </c>
      <c r="CP1" t="e">
        <f>AND('2012 Derby Preps'!I5,"AAAAAFWr+l0=")</f>
        <v>#VALUE!</v>
      </c>
      <c r="CQ1" t="e">
        <f>AND('2012 Derby Preps'!J5,"AAAAAFWr+l4=")</f>
        <v>#VALUE!</v>
      </c>
      <c r="CR1" t="e">
        <f>AND('2012 Derby Preps'!K5,"AAAAAFWr+l8=")</f>
        <v>#VALUE!</v>
      </c>
      <c r="CS1" t="e">
        <f>AND('2012 Derby Preps'!L5,"AAAAAFWr+mA=")</f>
        <v>#VALUE!</v>
      </c>
      <c r="CT1" t="e">
        <f>AND('2012 Derby Preps'!M5,"AAAAAFWr+mE=")</f>
        <v>#VALUE!</v>
      </c>
      <c r="CU1" t="e">
        <f>AND('2012 Derby Preps'!N5,"AAAAAFWr+mI=")</f>
        <v>#VALUE!</v>
      </c>
      <c r="CV1" t="e">
        <f>AND('2012 Derby Preps'!O5,"AAAAAFWr+mM=")</f>
        <v>#VALUE!</v>
      </c>
      <c r="CW1" t="e">
        <f>AND('2012 Derby Preps'!#REF!,"AAAAAFWr+mQ=")</f>
        <v>#REF!</v>
      </c>
      <c r="CX1" t="e">
        <f>AND('2012 Derby Preps'!U5,"AAAAAFWr+mU=")</f>
        <v>#VALUE!</v>
      </c>
      <c r="CY1" t="e">
        <f>AND('2012 Derby Preps'!V5,"AAAAAFWr+mY=")</f>
        <v>#VALUE!</v>
      </c>
      <c r="CZ1" t="e">
        <f>AND('2012 Derby Preps'!W5,"AAAAAFWr+mc=")</f>
        <v>#VALUE!</v>
      </c>
      <c r="DA1" t="e">
        <f>AND('2012 Derby Preps'!X5,"AAAAAFWr+mg=")</f>
        <v>#VALUE!</v>
      </c>
      <c r="DB1">
        <f>IF('2012 Derby Preps'!6:6,"AAAAAFWr+mk=",0)</f>
        <v>0</v>
      </c>
      <c r="DC1" t="e">
        <f>AND('2012 Derby Preps'!A6,"AAAAAFWr+mo=")</f>
        <v>#VALUE!</v>
      </c>
      <c r="DD1" t="e">
        <f>AND('2012 Derby Preps'!C6,"AAAAAFWr+ms=")</f>
        <v>#VALUE!</v>
      </c>
      <c r="DE1" t="e">
        <f>AND('2012 Derby Preps'!B6,"AAAAAFWr+mw=")</f>
        <v>#VALUE!</v>
      </c>
      <c r="DF1" t="e">
        <f>AND('2012 Derby Preps'!D6,"AAAAAFWr+m0=")</f>
        <v>#VALUE!</v>
      </c>
      <c r="DG1" t="e">
        <f>AND('2012 Derby Preps'!E6,"AAAAAFWr+m4=")</f>
        <v>#VALUE!</v>
      </c>
      <c r="DH1" t="e">
        <f>AND('2012 Derby Preps'!F6,"AAAAAFWr+m8=")</f>
        <v>#VALUE!</v>
      </c>
      <c r="DI1" t="e">
        <f>AND('2012 Derby Preps'!G6,"AAAAAFWr+nA=")</f>
        <v>#VALUE!</v>
      </c>
      <c r="DJ1" t="e">
        <f>AND('2012 Derby Preps'!H6,"AAAAAFWr+nE=")</f>
        <v>#VALUE!</v>
      </c>
      <c r="DK1" t="e">
        <f>AND('2012 Derby Preps'!I6,"AAAAAFWr+nI=")</f>
        <v>#VALUE!</v>
      </c>
      <c r="DL1" t="e">
        <f>AND('2012 Derby Preps'!J6,"AAAAAFWr+nM=")</f>
        <v>#VALUE!</v>
      </c>
      <c r="DM1" t="e">
        <f>AND('2012 Derby Preps'!K6,"AAAAAFWr+nQ=")</f>
        <v>#VALUE!</v>
      </c>
      <c r="DN1" t="e">
        <f>AND('2012 Derby Preps'!L6,"AAAAAFWr+nU=")</f>
        <v>#VALUE!</v>
      </c>
      <c r="DO1" t="e">
        <f>AND('2012 Derby Preps'!M6,"AAAAAFWr+nY=")</f>
        <v>#VALUE!</v>
      </c>
      <c r="DP1" t="e">
        <f>AND('2012 Derby Preps'!N6,"AAAAAFWr+nc=")</f>
        <v>#VALUE!</v>
      </c>
      <c r="DQ1" t="e">
        <f>AND('2012 Derby Preps'!O6,"AAAAAFWr+ng=")</f>
        <v>#VALUE!</v>
      </c>
      <c r="DR1" t="e">
        <f>AND('2012 Derby Preps'!#REF!,"AAAAAFWr+nk=")</f>
        <v>#REF!</v>
      </c>
      <c r="DS1" t="e">
        <f>AND('2012 Derby Preps'!U6,"AAAAAFWr+no=")</f>
        <v>#VALUE!</v>
      </c>
      <c r="DT1" t="e">
        <f>AND('2012 Derby Preps'!V6,"AAAAAFWr+ns=")</f>
        <v>#VALUE!</v>
      </c>
      <c r="DU1" t="e">
        <f>AND('2012 Derby Preps'!W6,"AAAAAFWr+nw=")</f>
        <v>#VALUE!</v>
      </c>
      <c r="DV1" t="e">
        <f>AND('2012 Derby Preps'!X6,"AAAAAFWr+n0=")</f>
        <v>#VALUE!</v>
      </c>
      <c r="DW1">
        <f>IF('2012 Derby Preps'!7:7,"AAAAAFWr+n4=",0)</f>
        <v>0</v>
      </c>
      <c r="DX1" t="e">
        <f>AND('2012 Derby Preps'!A7,"AAAAAFWr+n8=")</f>
        <v>#VALUE!</v>
      </c>
      <c r="DY1" t="e">
        <f>AND('2012 Derby Preps'!C7,"AAAAAFWr+oA=")</f>
        <v>#VALUE!</v>
      </c>
      <c r="DZ1" t="e">
        <f>AND('2012 Derby Preps'!B7,"AAAAAFWr+oE=")</f>
        <v>#VALUE!</v>
      </c>
      <c r="EA1" t="e">
        <f>AND('2012 Derby Preps'!D7,"AAAAAFWr+oI=")</f>
        <v>#VALUE!</v>
      </c>
      <c r="EB1" t="e">
        <f>AND('2012 Derby Preps'!E7,"AAAAAFWr+oM=")</f>
        <v>#VALUE!</v>
      </c>
      <c r="EC1" t="e">
        <f>AND('2012 Derby Preps'!F7,"AAAAAFWr+oQ=")</f>
        <v>#VALUE!</v>
      </c>
      <c r="ED1" t="e">
        <f>AND('2012 Derby Preps'!G7,"AAAAAFWr+oU=")</f>
        <v>#VALUE!</v>
      </c>
      <c r="EE1" t="e">
        <f>AND('2012 Derby Preps'!H7,"AAAAAFWr+oY=")</f>
        <v>#VALUE!</v>
      </c>
      <c r="EF1" t="e">
        <f>AND('2012 Derby Preps'!I7,"AAAAAFWr+oc=")</f>
        <v>#VALUE!</v>
      </c>
      <c r="EG1" t="e">
        <f>AND('2012 Derby Preps'!J7,"AAAAAFWr+og=")</f>
        <v>#VALUE!</v>
      </c>
      <c r="EH1" t="e">
        <f>AND('2012 Derby Preps'!K7,"AAAAAFWr+ok=")</f>
        <v>#VALUE!</v>
      </c>
      <c r="EI1" t="e">
        <f>AND('2012 Derby Preps'!L7,"AAAAAFWr+oo=")</f>
        <v>#VALUE!</v>
      </c>
      <c r="EJ1" t="e">
        <f>AND('2012 Derby Preps'!M7,"AAAAAFWr+os=")</f>
        <v>#VALUE!</v>
      </c>
      <c r="EK1" t="e">
        <f>AND('2012 Derby Preps'!N7,"AAAAAFWr+ow=")</f>
        <v>#VALUE!</v>
      </c>
      <c r="EL1" t="e">
        <f>AND('2012 Derby Preps'!O7,"AAAAAFWr+o0=")</f>
        <v>#VALUE!</v>
      </c>
      <c r="EM1" t="e">
        <f>AND('2012 Derby Preps'!#REF!,"AAAAAFWr+o4=")</f>
        <v>#REF!</v>
      </c>
      <c r="EN1" t="e">
        <f>AND('2012 Derby Preps'!U7,"AAAAAFWr+o8=")</f>
        <v>#VALUE!</v>
      </c>
      <c r="EO1" t="e">
        <f>AND('2012 Derby Preps'!V7,"AAAAAFWr+pA=")</f>
        <v>#VALUE!</v>
      </c>
      <c r="EP1" t="e">
        <f>AND('2012 Derby Preps'!W7,"AAAAAFWr+pE=")</f>
        <v>#VALUE!</v>
      </c>
      <c r="EQ1" t="e">
        <f>AND('2012 Derby Preps'!X7,"AAAAAFWr+pI=")</f>
        <v>#VALUE!</v>
      </c>
      <c r="ER1">
        <f>IF('2012 Derby Preps'!8:8,"AAAAAFWr+pM=",0)</f>
        <v>0</v>
      </c>
      <c r="ES1" t="e">
        <f>AND('2012 Derby Preps'!A8,"AAAAAFWr+pQ=")</f>
        <v>#VALUE!</v>
      </c>
      <c r="ET1" t="e">
        <f>AND('2012 Derby Preps'!C8,"AAAAAFWr+pU=")</f>
        <v>#VALUE!</v>
      </c>
      <c r="EU1" t="e">
        <f>AND('2012 Derby Preps'!B8,"AAAAAFWr+pY=")</f>
        <v>#VALUE!</v>
      </c>
      <c r="EV1" t="e">
        <f>AND('2012 Derby Preps'!D8,"AAAAAFWr+pc=")</f>
        <v>#VALUE!</v>
      </c>
      <c r="EW1" t="e">
        <f>AND('2012 Derby Preps'!E8,"AAAAAFWr+pg=")</f>
        <v>#VALUE!</v>
      </c>
      <c r="EX1" t="e">
        <f>AND('2012 Derby Preps'!F8,"AAAAAFWr+pk=")</f>
        <v>#VALUE!</v>
      </c>
      <c r="EY1" t="e">
        <f>AND('2012 Derby Preps'!G8,"AAAAAFWr+po=")</f>
        <v>#VALUE!</v>
      </c>
      <c r="EZ1" t="e">
        <f>AND('2012 Derby Preps'!H8,"AAAAAFWr+ps=")</f>
        <v>#VALUE!</v>
      </c>
      <c r="FA1" t="e">
        <f>AND('2012 Derby Preps'!I8,"AAAAAFWr+pw=")</f>
        <v>#VALUE!</v>
      </c>
      <c r="FB1" t="e">
        <f>AND('2012 Derby Preps'!J8,"AAAAAFWr+p0=")</f>
        <v>#VALUE!</v>
      </c>
      <c r="FC1" t="e">
        <f>AND('2012 Derby Preps'!K8,"AAAAAFWr+p4=")</f>
        <v>#VALUE!</v>
      </c>
      <c r="FD1" t="e">
        <f>AND('2012 Derby Preps'!L8,"AAAAAFWr+p8=")</f>
        <v>#VALUE!</v>
      </c>
      <c r="FE1" t="e">
        <f>AND('2012 Derby Preps'!M8,"AAAAAFWr+qA=")</f>
        <v>#VALUE!</v>
      </c>
      <c r="FF1" t="e">
        <f>AND('2012 Derby Preps'!N8,"AAAAAFWr+qE=")</f>
        <v>#VALUE!</v>
      </c>
      <c r="FG1" t="e">
        <f>AND('2012 Derby Preps'!O8,"AAAAAFWr+qI=")</f>
        <v>#VALUE!</v>
      </c>
      <c r="FH1" t="e">
        <f>AND('2012 Derby Preps'!#REF!,"AAAAAFWr+qM=")</f>
        <v>#REF!</v>
      </c>
      <c r="FI1" t="e">
        <f>AND('2012 Derby Preps'!U8,"AAAAAFWr+qQ=")</f>
        <v>#VALUE!</v>
      </c>
      <c r="FJ1" t="e">
        <f>AND('2012 Derby Preps'!V8,"AAAAAFWr+qU=")</f>
        <v>#VALUE!</v>
      </c>
      <c r="FK1" t="e">
        <f>AND('2012 Derby Preps'!W8,"AAAAAFWr+qY=")</f>
        <v>#VALUE!</v>
      </c>
      <c r="FL1" t="e">
        <f>AND('2012 Derby Preps'!X8,"AAAAAFWr+qc=")</f>
        <v>#VALUE!</v>
      </c>
      <c r="FM1">
        <f>IF('2012 Derby Preps'!9:9,"AAAAAFWr+qg=",0)</f>
        <v>0</v>
      </c>
      <c r="FN1" t="e">
        <f>AND('2012 Derby Preps'!A9,"AAAAAFWr+qk=")</f>
        <v>#VALUE!</v>
      </c>
      <c r="FO1" t="e">
        <f>AND('2012 Derby Preps'!C9,"AAAAAFWr+qo=")</f>
        <v>#VALUE!</v>
      </c>
      <c r="FP1" t="e">
        <f>AND('2012 Derby Preps'!B9,"AAAAAFWr+qs=")</f>
        <v>#VALUE!</v>
      </c>
      <c r="FQ1" t="e">
        <f>AND('2012 Derby Preps'!D9,"AAAAAFWr+qw=")</f>
        <v>#VALUE!</v>
      </c>
      <c r="FR1" t="e">
        <f>AND('2012 Derby Preps'!E9,"AAAAAFWr+q0=")</f>
        <v>#VALUE!</v>
      </c>
      <c r="FS1" t="e">
        <f>AND('2012 Derby Preps'!F9,"AAAAAFWr+q4=")</f>
        <v>#VALUE!</v>
      </c>
      <c r="FT1" t="e">
        <f>AND('2012 Derby Preps'!G9,"AAAAAFWr+q8=")</f>
        <v>#VALUE!</v>
      </c>
      <c r="FU1" t="e">
        <f>AND('2012 Derby Preps'!H9,"AAAAAFWr+rA=")</f>
        <v>#VALUE!</v>
      </c>
      <c r="FV1" t="e">
        <f>AND('2012 Derby Preps'!I9,"AAAAAFWr+rE=")</f>
        <v>#VALUE!</v>
      </c>
      <c r="FW1" t="e">
        <f>AND('2012 Derby Preps'!J9,"AAAAAFWr+rI=")</f>
        <v>#VALUE!</v>
      </c>
      <c r="FX1" t="e">
        <f>AND('2012 Derby Preps'!K9,"AAAAAFWr+rM=")</f>
        <v>#VALUE!</v>
      </c>
      <c r="FY1" t="e">
        <f>AND('2012 Derby Preps'!L9,"AAAAAFWr+rQ=")</f>
        <v>#VALUE!</v>
      </c>
      <c r="FZ1" t="e">
        <f>AND('2012 Derby Preps'!M9,"AAAAAFWr+rU=")</f>
        <v>#VALUE!</v>
      </c>
      <c r="GA1" t="e">
        <f>AND('2012 Derby Preps'!N9,"AAAAAFWr+rY=")</f>
        <v>#VALUE!</v>
      </c>
      <c r="GB1" t="e">
        <f>AND('2012 Derby Preps'!O9,"AAAAAFWr+rc=")</f>
        <v>#VALUE!</v>
      </c>
      <c r="GC1" t="e">
        <f>AND('2012 Derby Preps'!#REF!,"AAAAAFWr+rg=")</f>
        <v>#REF!</v>
      </c>
      <c r="GD1" t="e">
        <f>AND('2012 Derby Preps'!U9,"AAAAAFWr+rk=")</f>
        <v>#VALUE!</v>
      </c>
      <c r="GE1" t="e">
        <f>AND('2012 Derby Preps'!V9,"AAAAAFWr+ro=")</f>
        <v>#VALUE!</v>
      </c>
      <c r="GF1" t="e">
        <f>AND('2012 Derby Preps'!W9,"AAAAAFWr+rs=")</f>
        <v>#VALUE!</v>
      </c>
      <c r="GG1" t="e">
        <f>AND('2012 Derby Preps'!X9,"AAAAAFWr+rw=")</f>
        <v>#VALUE!</v>
      </c>
      <c r="GH1">
        <f>IF('2012 Derby Preps'!10:10,"AAAAAFWr+r0=",0)</f>
        <v>0</v>
      </c>
      <c r="GI1" t="e">
        <f>AND('2012 Derby Preps'!A10,"AAAAAFWr+r4=")</f>
        <v>#VALUE!</v>
      </c>
      <c r="GJ1" t="e">
        <f>AND('2012 Derby Preps'!C10,"AAAAAFWr+r8=")</f>
        <v>#VALUE!</v>
      </c>
      <c r="GK1" t="e">
        <f>AND('2012 Derby Preps'!B10,"AAAAAFWr+sA=")</f>
        <v>#VALUE!</v>
      </c>
      <c r="GL1" t="e">
        <f>AND('2012 Derby Preps'!D10,"AAAAAFWr+sE=")</f>
        <v>#VALUE!</v>
      </c>
      <c r="GM1" t="e">
        <f>AND('2012 Derby Preps'!E10,"AAAAAFWr+sI=")</f>
        <v>#VALUE!</v>
      </c>
      <c r="GN1" t="e">
        <f>AND('2012 Derby Preps'!F10,"AAAAAFWr+sM=")</f>
        <v>#VALUE!</v>
      </c>
      <c r="GO1" t="e">
        <f>AND('2012 Derby Preps'!G10,"AAAAAFWr+sQ=")</f>
        <v>#VALUE!</v>
      </c>
      <c r="GP1" t="e">
        <f>AND('2012 Derby Preps'!H10,"AAAAAFWr+sU=")</f>
        <v>#VALUE!</v>
      </c>
      <c r="GQ1" t="e">
        <f>AND('2012 Derby Preps'!I10,"AAAAAFWr+sY=")</f>
        <v>#VALUE!</v>
      </c>
      <c r="GR1" t="e">
        <f>AND('2012 Derby Preps'!J10,"AAAAAFWr+sc=")</f>
        <v>#VALUE!</v>
      </c>
      <c r="GS1" t="e">
        <f>AND('2012 Derby Preps'!K10,"AAAAAFWr+sg=")</f>
        <v>#VALUE!</v>
      </c>
      <c r="GT1" t="e">
        <f>AND('2012 Derby Preps'!L10,"AAAAAFWr+sk=")</f>
        <v>#VALUE!</v>
      </c>
      <c r="GU1" t="e">
        <f>AND('2012 Derby Preps'!M10,"AAAAAFWr+so=")</f>
        <v>#VALUE!</v>
      </c>
      <c r="GV1" t="e">
        <f>AND('2012 Derby Preps'!N10,"AAAAAFWr+ss=")</f>
        <v>#VALUE!</v>
      </c>
      <c r="GW1" t="e">
        <f>AND('2012 Derby Preps'!O10,"AAAAAFWr+sw=")</f>
        <v>#VALUE!</v>
      </c>
      <c r="GX1" t="e">
        <f>AND('2012 Derby Preps'!#REF!,"AAAAAFWr+s0=")</f>
        <v>#REF!</v>
      </c>
      <c r="GY1" t="e">
        <f>AND('2012 Derby Preps'!U10,"AAAAAFWr+s4=")</f>
        <v>#VALUE!</v>
      </c>
      <c r="GZ1" t="e">
        <f>AND('2012 Derby Preps'!V10,"AAAAAFWr+s8=")</f>
        <v>#VALUE!</v>
      </c>
      <c r="HA1" t="e">
        <f>AND('2012 Derby Preps'!W10,"AAAAAFWr+tA=")</f>
        <v>#VALUE!</v>
      </c>
      <c r="HB1" t="e">
        <f>AND('2012 Derby Preps'!X10,"AAAAAFWr+tE=")</f>
        <v>#VALUE!</v>
      </c>
      <c r="HC1">
        <f>IF('2012 Derby Preps'!11:11,"AAAAAFWr+tI=",0)</f>
        <v>0</v>
      </c>
      <c r="HD1" t="e">
        <f>AND('2012 Derby Preps'!A11,"AAAAAFWr+tM=")</f>
        <v>#VALUE!</v>
      </c>
      <c r="HE1" t="e">
        <f>AND('2012 Derby Preps'!C11,"AAAAAFWr+tQ=")</f>
        <v>#VALUE!</v>
      </c>
      <c r="HF1" t="e">
        <f>AND('2012 Derby Preps'!B11,"AAAAAFWr+tU=")</f>
        <v>#VALUE!</v>
      </c>
      <c r="HG1" t="e">
        <f>AND('2012 Derby Preps'!D11,"AAAAAFWr+tY=")</f>
        <v>#VALUE!</v>
      </c>
      <c r="HH1" t="e">
        <f>AND('2012 Derby Preps'!E11,"AAAAAFWr+tc=")</f>
        <v>#VALUE!</v>
      </c>
      <c r="HI1" t="e">
        <f>AND('2012 Derby Preps'!F11,"AAAAAFWr+tg=")</f>
        <v>#VALUE!</v>
      </c>
      <c r="HJ1" t="e">
        <f>AND('2012 Derby Preps'!G11,"AAAAAFWr+tk=")</f>
        <v>#VALUE!</v>
      </c>
      <c r="HK1" t="e">
        <f>AND('2012 Derby Preps'!H11,"AAAAAFWr+to=")</f>
        <v>#VALUE!</v>
      </c>
      <c r="HL1" t="e">
        <f>AND('2012 Derby Preps'!I11,"AAAAAFWr+ts=")</f>
        <v>#VALUE!</v>
      </c>
      <c r="HM1" t="e">
        <f>AND('2012 Derby Preps'!J11,"AAAAAFWr+tw=")</f>
        <v>#VALUE!</v>
      </c>
      <c r="HN1" t="e">
        <f>AND('2012 Derby Preps'!K11,"AAAAAFWr+t0=")</f>
        <v>#VALUE!</v>
      </c>
      <c r="HO1" t="e">
        <f>AND('2012 Derby Preps'!L11,"AAAAAFWr+t4=")</f>
        <v>#VALUE!</v>
      </c>
      <c r="HP1" t="e">
        <f>AND('2012 Derby Preps'!M11,"AAAAAFWr+t8=")</f>
        <v>#VALUE!</v>
      </c>
      <c r="HQ1" t="e">
        <f>AND('2012 Derby Preps'!N11,"AAAAAFWr+uA=")</f>
        <v>#VALUE!</v>
      </c>
      <c r="HR1" t="e">
        <f>AND('2012 Derby Preps'!O11,"AAAAAFWr+uE=")</f>
        <v>#VALUE!</v>
      </c>
      <c r="HS1" t="e">
        <f>AND('2012 Derby Preps'!#REF!,"AAAAAFWr+uI=")</f>
        <v>#REF!</v>
      </c>
      <c r="HT1" t="e">
        <f>AND('2012 Derby Preps'!U11,"AAAAAFWr+uM=")</f>
        <v>#VALUE!</v>
      </c>
      <c r="HU1" t="e">
        <f>AND('2012 Derby Preps'!V11,"AAAAAFWr+uQ=")</f>
        <v>#VALUE!</v>
      </c>
      <c r="HV1" t="e">
        <f>AND('2012 Derby Preps'!W11,"AAAAAFWr+uU=")</f>
        <v>#VALUE!</v>
      </c>
      <c r="HW1" t="e">
        <f>AND('2012 Derby Preps'!X11,"AAAAAFWr+uY=")</f>
        <v>#VALUE!</v>
      </c>
      <c r="HX1">
        <f>IF('2012 Derby Preps'!12:12,"AAAAAFWr+uc=",0)</f>
        <v>0</v>
      </c>
      <c r="HY1" t="e">
        <f>AND('2012 Derby Preps'!A12,"AAAAAFWr+ug=")</f>
        <v>#VALUE!</v>
      </c>
      <c r="HZ1" t="e">
        <f>AND('2012 Derby Preps'!C12,"AAAAAFWr+uk=")</f>
        <v>#VALUE!</v>
      </c>
      <c r="IA1" t="e">
        <f>AND('2012 Derby Preps'!B12,"AAAAAFWr+uo=")</f>
        <v>#VALUE!</v>
      </c>
      <c r="IB1" t="e">
        <f>AND('2012 Derby Preps'!D12,"AAAAAFWr+us=")</f>
        <v>#VALUE!</v>
      </c>
      <c r="IC1" t="e">
        <f>AND('2012 Derby Preps'!E12,"AAAAAFWr+uw=")</f>
        <v>#VALUE!</v>
      </c>
      <c r="ID1" t="e">
        <f>AND('2012 Derby Preps'!F12,"AAAAAFWr+u0=")</f>
        <v>#VALUE!</v>
      </c>
      <c r="IE1" t="e">
        <f>AND('2012 Derby Preps'!G12,"AAAAAFWr+u4=")</f>
        <v>#VALUE!</v>
      </c>
      <c r="IF1" t="e">
        <f>AND('2012 Derby Preps'!H12,"AAAAAFWr+u8=")</f>
        <v>#VALUE!</v>
      </c>
      <c r="IG1" t="e">
        <f>AND('2012 Derby Preps'!I12,"AAAAAFWr+vA=")</f>
        <v>#VALUE!</v>
      </c>
      <c r="IH1" t="e">
        <f>AND('2012 Derby Preps'!J12,"AAAAAFWr+vE=")</f>
        <v>#VALUE!</v>
      </c>
      <c r="II1" t="e">
        <f>AND('2012 Derby Preps'!K12,"AAAAAFWr+vI=")</f>
        <v>#VALUE!</v>
      </c>
      <c r="IJ1" t="e">
        <f>AND('2012 Derby Preps'!L12,"AAAAAFWr+vM=")</f>
        <v>#VALUE!</v>
      </c>
      <c r="IK1" t="e">
        <f>AND('2012 Derby Preps'!M12,"AAAAAFWr+vQ=")</f>
        <v>#VALUE!</v>
      </c>
      <c r="IL1" t="e">
        <f>AND('2012 Derby Preps'!N12,"AAAAAFWr+vU=")</f>
        <v>#VALUE!</v>
      </c>
      <c r="IM1" t="e">
        <f>AND('2012 Derby Preps'!O12,"AAAAAFWr+vY=")</f>
        <v>#VALUE!</v>
      </c>
      <c r="IN1" t="e">
        <f>AND('2012 Derby Preps'!#REF!,"AAAAAFWr+vc=")</f>
        <v>#REF!</v>
      </c>
      <c r="IO1" t="e">
        <f>AND('2012 Derby Preps'!U12,"AAAAAFWr+vg=")</f>
        <v>#VALUE!</v>
      </c>
      <c r="IP1" t="e">
        <f>AND('2012 Derby Preps'!V12,"AAAAAFWr+vk=")</f>
        <v>#VALUE!</v>
      </c>
      <c r="IQ1" t="e">
        <f>AND('2012 Derby Preps'!W12,"AAAAAFWr+vo=")</f>
        <v>#VALUE!</v>
      </c>
      <c r="IR1" t="e">
        <f>AND('2012 Derby Preps'!X12,"AAAAAFWr+vs=")</f>
        <v>#VALUE!</v>
      </c>
      <c r="IS1">
        <f>IF('2012 Derby Preps'!13:13,"AAAAAFWr+vw=",0)</f>
        <v>0</v>
      </c>
      <c r="IT1" t="e">
        <f>AND('2012 Derby Preps'!A13,"AAAAAFWr+v0=")</f>
        <v>#VALUE!</v>
      </c>
      <c r="IU1" t="e">
        <f>AND('2012 Derby Preps'!C13,"AAAAAFWr+v4=")</f>
        <v>#VALUE!</v>
      </c>
      <c r="IV1" t="e">
        <f>AND('2012 Derby Preps'!B13,"AAAAAFWr+v8=")</f>
        <v>#VALUE!</v>
      </c>
    </row>
    <row r="2" spans="1:256" x14ac:dyDescent="0.25">
      <c r="A2" t="e">
        <f>AND('2012 Derby Preps'!D13,"AAAAAH431wA=")</f>
        <v>#VALUE!</v>
      </c>
      <c r="B2" t="e">
        <f>AND('2012 Derby Preps'!E13,"AAAAAH431wE=")</f>
        <v>#VALUE!</v>
      </c>
      <c r="C2" t="e">
        <f>AND('2012 Derby Preps'!F13,"AAAAAH431wI=")</f>
        <v>#VALUE!</v>
      </c>
      <c r="D2" t="e">
        <f>AND('2012 Derby Preps'!G13,"AAAAAH431wM=")</f>
        <v>#VALUE!</v>
      </c>
      <c r="E2" t="e">
        <f>AND('2012 Derby Preps'!H13,"AAAAAH431wQ=")</f>
        <v>#VALUE!</v>
      </c>
      <c r="F2" t="e">
        <f>AND('2012 Derby Preps'!I13,"AAAAAH431wU=")</f>
        <v>#VALUE!</v>
      </c>
      <c r="G2" t="e">
        <f>AND('2012 Derby Preps'!J13,"AAAAAH431wY=")</f>
        <v>#VALUE!</v>
      </c>
      <c r="H2" t="e">
        <f>AND('2012 Derby Preps'!K13,"AAAAAH431wc=")</f>
        <v>#VALUE!</v>
      </c>
      <c r="I2" t="e">
        <f>AND('2012 Derby Preps'!L13,"AAAAAH431wg=")</f>
        <v>#VALUE!</v>
      </c>
      <c r="J2" t="e">
        <f>AND('2012 Derby Preps'!M13,"AAAAAH431wk=")</f>
        <v>#VALUE!</v>
      </c>
      <c r="K2" t="e">
        <f>AND('2012 Derby Preps'!N13,"AAAAAH431wo=")</f>
        <v>#VALUE!</v>
      </c>
      <c r="L2" t="e">
        <f>AND('2012 Derby Preps'!O13,"AAAAAH431ws=")</f>
        <v>#VALUE!</v>
      </c>
      <c r="M2" t="e">
        <f>AND('2012 Derby Preps'!#REF!,"AAAAAH431ww=")</f>
        <v>#REF!</v>
      </c>
      <c r="N2" t="e">
        <f>AND('2012 Derby Preps'!U13,"AAAAAH431w0=")</f>
        <v>#VALUE!</v>
      </c>
      <c r="O2" t="e">
        <f>AND('2012 Derby Preps'!V13,"AAAAAH431w4=")</f>
        <v>#VALUE!</v>
      </c>
      <c r="P2" t="e">
        <f>AND('2012 Derby Preps'!W13,"AAAAAH431w8=")</f>
        <v>#VALUE!</v>
      </c>
      <c r="Q2" t="e">
        <f>AND('2012 Derby Preps'!X13,"AAAAAH431xA=")</f>
        <v>#VALUE!</v>
      </c>
      <c r="R2">
        <f>IF('2012 Derby Preps'!14:14,"AAAAAH431xE=",0)</f>
        <v>0</v>
      </c>
      <c r="S2" t="e">
        <f>AND('2012 Derby Preps'!A14,"AAAAAH431xI=")</f>
        <v>#VALUE!</v>
      </c>
      <c r="T2" t="e">
        <f>AND('2012 Derby Preps'!C14,"AAAAAH431xM=")</f>
        <v>#VALUE!</v>
      </c>
      <c r="U2" t="e">
        <f>AND('2012 Derby Preps'!B14,"AAAAAH431xQ=")</f>
        <v>#VALUE!</v>
      </c>
      <c r="V2" t="e">
        <f>AND('2012 Derby Preps'!D14,"AAAAAH431xU=")</f>
        <v>#VALUE!</v>
      </c>
      <c r="W2" t="e">
        <f>AND('2012 Derby Preps'!E14,"AAAAAH431xY=")</f>
        <v>#VALUE!</v>
      </c>
      <c r="X2" t="e">
        <f>AND('2012 Derby Preps'!F14,"AAAAAH431xc=")</f>
        <v>#VALUE!</v>
      </c>
      <c r="Y2" t="e">
        <f>AND('2012 Derby Preps'!G14,"AAAAAH431xg=")</f>
        <v>#VALUE!</v>
      </c>
      <c r="Z2" t="e">
        <f>AND('2012 Derby Preps'!H14,"AAAAAH431xk=")</f>
        <v>#VALUE!</v>
      </c>
      <c r="AA2" t="e">
        <f>AND('2012 Derby Preps'!I14,"AAAAAH431xo=")</f>
        <v>#VALUE!</v>
      </c>
      <c r="AB2" t="e">
        <f>AND('2012 Derby Preps'!J14,"AAAAAH431xs=")</f>
        <v>#VALUE!</v>
      </c>
      <c r="AC2" t="e">
        <f>AND('2012 Derby Preps'!K14,"AAAAAH431xw=")</f>
        <v>#VALUE!</v>
      </c>
      <c r="AD2" t="e">
        <f>AND('2012 Derby Preps'!L14,"AAAAAH431x0=")</f>
        <v>#VALUE!</v>
      </c>
      <c r="AE2" t="e">
        <f>AND('2012 Derby Preps'!M14,"AAAAAH431x4=")</f>
        <v>#VALUE!</v>
      </c>
      <c r="AF2" t="e">
        <f>AND('2012 Derby Preps'!N14,"AAAAAH431x8=")</f>
        <v>#VALUE!</v>
      </c>
      <c r="AG2" t="e">
        <f>AND('2012 Derby Preps'!O14,"AAAAAH431yA=")</f>
        <v>#VALUE!</v>
      </c>
      <c r="AH2" t="e">
        <f>AND('2012 Derby Preps'!#REF!,"AAAAAH431yE=")</f>
        <v>#REF!</v>
      </c>
      <c r="AI2" t="e">
        <f>AND('2012 Derby Preps'!U14,"AAAAAH431yI=")</f>
        <v>#VALUE!</v>
      </c>
      <c r="AJ2" t="e">
        <f>AND('2012 Derby Preps'!V14,"AAAAAH431yM=")</f>
        <v>#VALUE!</v>
      </c>
      <c r="AK2" t="e">
        <f>AND('2012 Derby Preps'!W14,"AAAAAH431yQ=")</f>
        <v>#VALUE!</v>
      </c>
      <c r="AL2" t="e">
        <f>AND('2012 Derby Preps'!X14,"AAAAAH431yU=")</f>
        <v>#VALUE!</v>
      </c>
      <c r="AM2">
        <f>IF('2012 Derby Preps'!15:15,"AAAAAH431yY=",0)</f>
        <v>0</v>
      </c>
      <c r="AN2" t="e">
        <f>AND('2012 Derby Preps'!A15,"AAAAAH431yc=")</f>
        <v>#VALUE!</v>
      </c>
      <c r="AO2" t="e">
        <f>AND('2012 Derby Preps'!C15,"AAAAAH431yg=")</f>
        <v>#VALUE!</v>
      </c>
      <c r="AP2" t="e">
        <f>AND('2012 Derby Preps'!B15,"AAAAAH431yk=")</f>
        <v>#VALUE!</v>
      </c>
      <c r="AQ2" t="e">
        <f>AND('2012 Derby Preps'!D15,"AAAAAH431yo=")</f>
        <v>#VALUE!</v>
      </c>
      <c r="AR2" t="e">
        <f>AND('2012 Derby Preps'!E15,"AAAAAH431ys=")</f>
        <v>#VALUE!</v>
      </c>
      <c r="AS2" t="e">
        <f>AND('2012 Derby Preps'!F15,"AAAAAH431yw=")</f>
        <v>#VALUE!</v>
      </c>
      <c r="AT2" t="e">
        <f>AND('2012 Derby Preps'!G15,"AAAAAH431y0=")</f>
        <v>#VALUE!</v>
      </c>
      <c r="AU2" t="e">
        <f>AND('2012 Derby Preps'!H15,"AAAAAH431y4=")</f>
        <v>#VALUE!</v>
      </c>
      <c r="AV2" t="e">
        <f>AND('2012 Derby Preps'!I15,"AAAAAH431y8=")</f>
        <v>#VALUE!</v>
      </c>
      <c r="AW2" t="e">
        <f>AND('2012 Derby Preps'!J15,"AAAAAH431zA=")</f>
        <v>#VALUE!</v>
      </c>
      <c r="AX2" t="e">
        <f>AND('2012 Derby Preps'!K15,"AAAAAH431zE=")</f>
        <v>#VALUE!</v>
      </c>
      <c r="AY2" t="e">
        <f>AND('2012 Derby Preps'!L15,"AAAAAH431zI=")</f>
        <v>#VALUE!</v>
      </c>
      <c r="AZ2" t="e">
        <f>AND('2012 Derby Preps'!M15,"AAAAAH431zM=")</f>
        <v>#VALUE!</v>
      </c>
      <c r="BA2" t="e">
        <f>AND('2012 Derby Preps'!N15,"AAAAAH431zQ=")</f>
        <v>#VALUE!</v>
      </c>
      <c r="BB2" t="e">
        <f>AND('2012 Derby Preps'!O15,"AAAAAH431zU=")</f>
        <v>#VALUE!</v>
      </c>
      <c r="BC2" t="e">
        <f>AND('2012 Derby Preps'!#REF!,"AAAAAH431zY=")</f>
        <v>#REF!</v>
      </c>
      <c r="BD2" t="e">
        <f>AND('2012 Derby Preps'!U15,"AAAAAH431zc=")</f>
        <v>#VALUE!</v>
      </c>
      <c r="BE2" t="e">
        <f>AND('2012 Derby Preps'!V15,"AAAAAH431zg=")</f>
        <v>#VALUE!</v>
      </c>
      <c r="BF2" t="e">
        <f>AND('2012 Derby Preps'!W15,"AAAAAH431zk=")</f>
        <v>#VALUE!</v>
      </c>
      <c r="BG2" t="e">
        <f>AND('2012 Derby Preps'!X15,"AAAAAH431zo=")</f>
        <v>#VALUE!</v>
      </c>
      <c r="BH2">
        <f>IF('2012 Derby Preps'!16:16,"AAAAAH431zs=",0)</f>
        <v>0</v>
      </c>
      <c r="BI2" t="e">
        <f>AND('2012 Derby Preps'!A16,"AAAAAH431zw=")</f>
        <v>#VALUE!</v>
      </c>
      <c r="BJ2" t="e">
        <f>AND('2012 Derby Preps'!C16,"AAAAAH431z0=")</f>
        <v>#VALUE!</v>
      </c>
      <c r="BK2" t="e">
        <f>AND('2012 Derby Preps'!B16,"AAAAAH431z4=")</f>
        <v>#VALUE!</v>
      </c>
      <c r="BL2" t="e">
        <f>AND('2012 Derby Preps'!D16,"AAAAAH431z8=")</f>
        <v>#VALUE!</v>
      </c>
      <c r="BM2" t="e">
        <f>AND('2012 Derby Preps'!E16,"AAAAAH4310A=")</f>
        <v>#VALUE!</v>
      </c>
      <c r="BN2" t="e">
        <f>AND('2012 Derby Preps'!F16,"AAAAAH4310E=")</f>
        <v>#VALUE!</v>
      </c>
      <c r="BO2" t="e">
        <f>AND('2012 Derby Preps'!G16,"AAAAAH4310I=")</f>
        <v>#VALUE!</v>
      </c>
      <c r="BP2" t="e">
        <f>AND('2012 Derby Preps'!H16,"AAAAAH4310M=")</f>
        <v>#VALUE!</v>
      </c>
      <c r="BQ2" t="e">
        <f>AND('2012 Derby Preps'!I16,"AAAAAH4310Q=")</f>
        <v>#VALUE!</v>
      </c>
      <c r="BR2" t="e">
        <f>AND('2012 Derby Preps'!J16,"AAAAAH4310U=")</f>
        <v>#VALUE!</v>
      </c>
      <c r="BS2" t="e">
        <f>AND('2012 Derby Preps'!K16,"AAAAAH4310Y=")</f>
        <v>#VALUE!</v>
      </c>
      <c r="BT2" t="e">
        <f>AND('2012 Derby Preps'!L16,"AAAAAH4310c=")</f>
        <v>#VALUE!</v>
      </c>
      <c r="BU2" t="e">
        <f>AND('2012 Derby Preps'!M16,"AAAAAH4310g=")</f>
        <v>#VALUE!</v>
      </c>
      <c r="BV2" t="e">
        <f>AND('2012 Derby Preps'!N16,"AAAAAH4310k=")</f>
        <v>#VALUE!</v>
      </c>
      <c r="BW2" t="e">
        <f>AND('2012 Derby Preps'!O16,"AAAAAH4310o=")</f>
        <v>#VALUE!</v>
      </c>
      <c r="BX2" t="e">
        <f>AND('2012 Derby Preps'!#REF!,"AAAAAH4310s=")</f>
        <v>#REF!</v>
      </c>
      <c r="BY2" t="e">
        <f>AND('2012 Derby Preps'!U16,"AAAAAH4310w=")</f>
        <v>#VALUE!</v>
      </c>
      <c r="BZ2" t="e">
        <f>AND('2012 Derby Preps'!V16,"AAAAAH43100=")</f>
        <v>#VALUE!</v>
      </c>
      <c r="CA2" t="e">
        <f>AND('2012 Derby Preps'!W16,"AAAAAH43104=")</f>
        <v>#VALUE!</v>
      </c>
      <c r="CB2" t="e">
        <f>AND('2012 Derby Preps'!X16,"AAAAAH43108=")</f>
        <v>#VALUE!</v>
      </c>
      <c r="CC2">
        <f>IF('2012 Derby Preps'!17:17,"AAAAAH4311A=",0)</f>
        <v>0</v>
      </c>
      <c r="CD2" t="e">
        <f>AND('2012 Derby Preps'!A17,"AAAAAH4311E=")</f>
        <v>#VALUE!</v>
      </c>
      <c r="CE2" t="e">
        <f>AND('2012 Derby Preps'!C17,"AAAAAH4311I=")</f>
        <v>#VALUE!</v>
      </c>
      <c r="CF2" t="e">
        <f>AND('2012 Derby Preps'!B17,"AAAAAH4311M=")</f>
        <v>#VALUE!</v>
      </c>
      <c r="CG2" t="e">
        <f>AND('2012 Derby Preps'!D17,"AAAAAH4311Q=")</f>
        <v>#VALUE!</v>
      </c>
      <c r="CH2" t="e">
        <f>AND('2012 Derby Preps'!E17,"AAAAAH4311U=")</f>
        <v>#VALUE!</v>
      </c>
      <c r="CI2" t="e">
        <f>AND('2012 Derby Preps'!F17,"AAAAAH4311Y=")</f>
        <v>#VALUE!</v>
      </c>
      <c r="CJ2" t="e">
        <f>AND('2012 Derby Preps'!G17,"AAAAAH4311c=")</f>
        <v>#VALUE!</v>
      </c>
      <c r="CK2" t="e">
        <f>AND('2012 Derby Preps'!H17,"AAAAAH4311g=")</f>
        <v>#VALUE!</v>
      </c>
      <c r="CL2" t="e">
        <f>AND('2012 Derby Preps'!I17,"AAAAAH4311k=")</f>
        <v>#VALUE!</v>
      </c>
      <c r="CM2" t="e">
        <f>AND('2012 Derby Preps'!J17,"AAAAAH4311o=")</f>
        <v>#VALUE!</v>
      </c>
      <c r="CN2" t="e">
        <f>AND('2012 Derby Preps'!K17,"AAAAAH4311s=")</f>
        <v>#VALUE!</v>
      </c>
      <c r="CO2" t="e">
        <f>AND('2012 Derby Preps'!L17,"AAAAAH4311w=")</f>
        <v>#VALUE!</v>
      </c>
      <c r="CP2" t="e">
        <f>AND('2012 Derby Preps'!M17,"AAAAAH43110=")</f>
        <v>#VALUE!</v>
      </c>
      <c r="CQ2" t="e">
        <f>AND('2012 Derby Preps'!N17,"AAAAAH43114=")</f>
        <v>#VALUE!</v>
      </c>
      <c r="CR2" t="e">
        <f>AND('2012 Derby Preps'!O17,"AAAAAH43118=")</f>
        <v>#VALUE!</v>
      </c>
      <c r="CS2" t="e">
        <f>AND('2012 Derby Preps'!#REF!,"AAAAAH4312A=")</f>
        <v>#REF!</v>
      </c>
      <c r="CT2" t="e">
        <f>AND('2012 Derby Preps'!U17,"AAAAAH4312E=")</f>
        <v>#VALUE!</v>
      </c>
      <c r="CU2" t="e">
        <f>AND('2012 Derby Preps'!V17,"AAAAAH4312I=")</f>
        <v>#VALUE!</v>
      </c>
      <c r="CV2" t="e">
        <f>AND('2012 Derby Preps'!W17,"AAAAAH4312M=")</f>
        <v>#VALUE!</v>
      </c>
      <c r="CW2" t="e">
        <f>AND('2012 Derby Preps'!X17,"AAAAAH4312Q=")</f>
        <v>#VALUE!</v>
      </c>
      <c r="CX2">
        <f>IF('2012 Derby Preps'!18:18,"AAAAAH4312U=",0)</f>
        <v>0</v>
      </c>
      <c r="CY2" t="e">
        <f>AND('2012 Derby Preps'!A18,"AAAAAH4312Y=")</f>
        <v>#VALUE!</v>
      </c>
      <c r="CZ2" t="e">
        <f>AND('2012 Derby Preps'!C18,"AAAAAH4312c=")</f>
        <v>#VALUE!</v>
      </c>
      <c r="DA2" t="e">
        <f>AND('2012 Derby Preps'!B18,"AAAAAH4312g=")</f>
        <v>#VALUE!</v>
      </c>
      <c r="DB2" t="e">
        <f>AND('2012 Derby Preps'!D18,"AAAAAH4312k=")</f>
        <v>#VALUE!</v>
      </c>
      <c r="DC2" t="e">
        <f>AND('2012 Derby Preps'!E18,"AAAAAH4312o=")</f>
        <v>#VALUE!</v>
      </c>
      <c r="DD2" t="e">
        <f>AND('2012 Derby Preps'!F18,"AAAAAH4312s=")</f>
        <v>#VALUE!</v>
      </c>
      <c r="DE2" t="e">
        <f>AND('2012 Derby Preps'!G18,"AAAAAH4312w=")</f>
        <v>#VALUE!</v>
      </c>
      <c r="DF2" t="e">
        <f>AND('2012 Derby Preps'!H18,"AAAAAH43120=")</f>
        <v>#VALUE!</v>
      </c>
      <c r="DG2" t="e">
        <f>AND('2012 Derby Preps'!I18,"AAAAAH43124=")</f>
        <v>#VALUE!</v>
      </c>
      <c r="DH2" t="e">
        <f>AND('2012 Derby Preps'!J18,"AAAAAH43128=")</f>
        <v>#VALUE!</v>
      </c>
      <c r="DI2" t="e">
        <f>AND('2012 Derby Preps'!K18,"AAAAAH4313A=")</f>
        <v>#VALUE!</v>
      </c>
      <c r="DJ2" t="e">
        <f>AND('2012 Derby Preps'!L18,"AAAAAH4313E=")</f>
        <v>#VALUE!</v>
      </c>
      <c r="DK2" t="e">
        <f>AND('2012 Derby Preps'!M18,"AAAAAH4313I=")</f>
        <v>#VALUE!</v>
      </c>
      <c r="DL2" t="e">
        <f>AND('2012 Derby Preps'!N18,"AAAAAH4313M=")</f>
        <v>#VALUE!</v>
      </c>
      <c r="DM2" t="e">
        <f>AND('2012 Derby Preps'!O18,"AAAAAH4313Q=")</f>
        <v>#VALUE!</v>
      </c>
      <c r="DN2" t="e">
        <f>AND('2012 Derby Preps'!#REF!,"AAAAAH4313U=")</f>
        <v>#REF!</v>
      </c>
      <c r="DO2" t="e">
        <f>AND('2012 Derby Preps'!U18,"AAAAAH4313Y=")</f>
        <v>#VALUE!</v>
      </c>
      <c r="DP2" t="e">
        <f>AND('2012 Derby Preps'!V18,"AAAAAH4313c=")</f>
        <v>#VALUE!</v>
      </c>
      <c r="DQ2" t="e">
        <f>AND('2012 Derby Preps'!W18,"AAAAAH4313g=")</f>
        <v>#VALUE!</v>
      </c>
      <c r="DR2" t="e">
        <f>AND('2012 Derby Preps'!X18,"AAAAAH4313k=")</f>
        <v>#VALUE!</v>
      </c>
      <c r="DS2">
        <f>IF('2012 Derby Preps'!19:19,"AAAAAH4313o=",0)</f>
        <v>0</v>
      </c>
      <c r="DT2" t="e">
        <f>AND('2012 Derby Preps'!A19,"AAAAAH4313s=")</f>
        <v>#VALUE!</v>
      </c>
      <c r="DU2" t="e">
        <f>AND('2012 Derby Preps'!C19,"AAAAAH4313w=")</f>
        <v>#VALUE!</v>
      </c>
      <c r="DV2" t="e">
        <f>AND('2012 Derby Preps'!B19,"AAAAAH43130=")</f>
        <v>#VALUE!</v>
      </c>
      <c r="DW2" t="e">
        <f>AND('2012 Derby Preps'!D19,"AAAAAH43134=")</f>
        <v>#VALUE!</v>
      </c>
      <c r="DX2" t="e">
        <f>AND('2012 Derby Preps'!E19,"AAAAAH43138=")</f>
        <v>#VALUE!</v>
      </c>
      <c r="DY2" t="e">
        <f>AND('2012 Derby Preps'!F19,"AAAAAH4314A=")</f>
        <v>#VALUE!</v>
      </c>
      <c r="DZ2" t="e">
        <f>AND('2012 Derby Preps'!G19,"AAAAAH4314E=")</f>
        <v>#VALUE!</v>
      </c>
      <c r="EA2" t="e">
        <f>AND('2012 Derby Preps'!H19,"AAAAAH4314I=")</f>
        <v>#VALUE!</v>
      </c>
      <c r="EB2" t="e">
        <f>AND('2012 Derby Preps'!I19,"AAAAAH4314M=")</f>
        <v>#VALUE!</v>
      </c>
      <c r="EC2" t="e">
        <f>AND('2012 Derby Preps'!J19,"AAAAAH4314Q=")</f>
        <v>#VALUE!</v>
      </c>
      <c r="ED2" t="e">
        <f>AND('2012 Derby Preps'!K19,"AAAAAH4314U=")</f>
        <v>#VALUE!</v>
      </c>
      <c r="EE2" t="e">
        <f>AND('2012 Derby Preps'!L19,"AAAAAH4314Y=")</f>
        <v>#VALUE!</v>
      </c>
      <c r="EF2" t="e">
        <f>AND('2012 Derby Preps'!M19,"AAAAAH4314c=")</f>
        <v>#VALUE!</v>
      </c>
      <c r="EG2" t="e">
        <f>AND('2012 Derby Preps'!N19,"AAAAAH4314g=")</f>
        <v>#VALUE!</v>
      </c>
      <c r="EH2" t="e">
        <f>AND('2012 Derby Preps'!O19,"AAAAAH4314k=")</f>
        <v>#VALUE!</v>
      </c>
      <c r="EI2" t="e">
        <f>AND('2012 Derby Preps'!#REF!,"AAAAAH4314o=")</f>
        <v>#REF!</v>
      </c>
      <c r="EJ2" t="e">
        <f>AND('2012 Derby Preps'!U19,"AAAAAH4314s=")</f>
        <v>#VALUE!</v>
      </c>
      <c r="EK2" t="e">
        <f>AND('2012 Derby Preps'!V19,"AAAAAH4314w=")</f>
        <v>#VALUE!</v>
      </c>
      <c r="EL2" t="e">
        <f>AND('2012 Derby Preps'!W19,"AAAAAH43140=")</f>
        <v>#VALUE!</v>
      </c>
      <c r="EM2" t="e">
        <f>AND('2012 Derby Preps'!X19,"AAAAAH43144=")</f>
        <v>#VALUE!</v>
      </c>
      <c r="EN2">
        <f>IF('2012 Derby Preps'!20:20,"AAAAAH43148=",0)</f>
        <v>0</v>
      </c>
      <c r="EO2" t="e">
        <f>AND('2012 Derby Preps'!A20,"AAAAAH4315A=")</f>
        <v>#VALUE!</v>
      </c>
      <c r="EP2" t="e">
        <f>AND('2012 Derby Preps'!C20,"AAAAAH4315E=")</f>
        <v>#VALUE!</v>
      </c>
      <c r="EQ2" t="e">
        <f>AND('2012 Derby Preps'!B20,"AAAAAH4315I=")</f>
        <v>#VALUE!</v>
      </c>
      <c r="ER2" t="e">
        <f>AND('2012 Derby Preps'!D20,"AAAAAH4315M=")</f>
        <v>#VALUE!</v>
      </c>
      <c r="ES2" t="e">
        <f>AND('2012 Derby Preps'!E20,"AAAAAH4315Q=")</f>
        <v>#VALUE!</v>
      </c>
      <c r="ET2" t="e">
        <f>AND('2012 Derby Preps'!F20,"AAAAAH4315U=")</f>
        <v>#VALUE!</v>
      </c>
      <c r="EU2" t="e">
        <f>AND('2012 Derby Preps'!G20,"AAAAAH4315Y=")</f>
        <v>#VALUE!</v>
      </c>
      <c r="EV2" t="e">
        <f>AND('2012 Derby Preps'!H20,"AAAAAH4315c=")</f>
        <v>#VALUE!</v>
      </c>
      <c r="EW2" t="e">
        <f>AND('2012 Derby Preps'!I20,"AAAAAH4315g=")</f>
        <v>#VALUE!</v>
      </c>
      <c r="EX2" t="e">
        <f>AND('2012 Derby Preps'!J20,"AAAAAH4315k=")</f>
        <v>#VALUE!</v>
      </c>
      <c r="EY2" t="e">
        <f>AND('2012 Derby Preps'!K20,"AAAAAH4315o=")</f>
        <v>#VALUE!</v>
      </c>
      <c r="EZ2" t="e">
        <f>AND('2012 Derby Preps'!L20,"AAAAAH4315s=")</f>
        <v>#VALUE!</v>
      </c>
      <c r="FA2" t="e">
        <f>AND('2012 Derby Preps'!M20,"AAAAAH4315w=")</f>
        <v>#VALUE!</v>
      </c>
      <c r="FB2" t="e">
        <f>AND('2012 Derby Preps'!N20,"AAAAAH43150=")</f>
        <v>#VALUE!</v>
      </c>
      <c r="FC2" t="e">
        <f>AND('2012 Derby Preps'!O20,"AAAAAH43154=")</f>
        <v>#VALUE!</v>
      </c>
      <c r="FD2" t="e">
        <f>AND('2012 Derby Preps'!#REF!,"AAAAAH43158=")</f>
        <v>#REF!</v>
      </c>
      <c r="FE2" t="e">
        <f>AND('2012 Derby Preps'!U20,"AAAAAH4316A=")</f>
        <v>#VALUE!</v>
      </c>
      <c r="FF2" t="e">
        <f>AND('2012 Derby Preps'!V20,"AAAAAH4316E=")</f>
        <v>#VALUE!</v>
      </c>
      <c r="FG2" t="e">
        <f>AND('2012 Derby Preps'!W20,"AAAAAH4316I=")</f>
        <v>#VALUE!</v>
      </c>
      <c r="FH2" t="e">
        <f>AND('2012 Derby Preps'!X20,"AAAAAH4316M=")</f>
        <v>#VALUE!</v>
      </c>
      <c r="FI2">
        <f>IF('2012 Derby Preps'!21:21,"AAAAAH4316Q=",0)</f>
        <v>0</v>
      </c>
      <c r="FJ2" t="e">
        <f>AND('2012 Derby Preps'!A21,"AAAAAH4316U=")</f>
        <v>#VALUE!</v>
      </c>
      <c r="FK2" t="e">
        <f>AND('2012 Derby Preps'!C21,"AAAAAH4316Y=")</f>
        <v>#VALUE!</v>
      </c>
      <c r="FL2" t="e">
        <f>AND('2012 Derby Preps'!B21,"AAAAAH4316c=")</f>
        <v>#VALUE!</v>
      </c>
      <c r="FM2" t="e">
        <f>AND('2012 Derby Preps'!D21,"AAAAAH4316g=")</f>
        <v>#VALUE!</v>
      </c>
      <c r="FN2" t="e">
        <f>AND('2012 Derby Preps'!E21,"AAAAAH4316k=")</f>
        <v>#VALUE!</v>
      </c>
      <c r="FO2" t="e">
        <f>AND('2012 Derby Preps'!F21,"AAAAAH4316o=")</f>
        <v>#VALUE!</v>
      </c>
      <c r="FP2" t="e">
        <f>AND('2012 Derby Preps'!G21,"AAAAAH4316s=")</f>
        <v>#VALUE!</v>
      </c>
      <c r="FQ2" t="e">
        <f>AND('2012 Derby Preps'!H21,"AAAAAH4316w=")</f>
        <v>#VALUE!</v>
      </c>
      <c r="FR2" t="e">
        <f>AND('2012 Derby Preps'!I21,"AAAAAH43160=")</f>
        <v>#VALUE!</v>
      </c>
      <c r="FS2" t="e">
        <f>AND('2012 Derby Preps'!J21,"AAAAAH43164=")</f>
        <v>#VALUE!</v>
      </c>
      <c r="FT2" t="e">
        <f>AND('2012 Derby Preps'!K21,"AAAAAH43168=")</f>
        <v>#VALUE!</v>
      </c>
      <c r="FU2" t="e">
        <f>AND('2012 Derby Preps'!L21,"AAAAAH4317A=")</f>
        <v>#VALUE!</v>
      </c>
      <c r="FV2" t="e">
        <f>AND('2012 Derby Preps'!M21,"AAAAAH4317E=")</f>
        <v>#VALUE!</v>
      </c>
      <c r="FW2" t="e">
        <f>AND('2012 Derby Preps'!N21,"AAAAAH4317I=")</f>
        <v>#VALUE!</v>
      </c>
      <c r="FX2" t="e">
        <f>AND('2012 Derby Preps'!O21,"AAAAAH4317M=")</f>
        <v>#VALUE!</v>
      </c>
      <c r="FY2" t="e">
        <f>AND('2012 Derby Preps'!#REF!,"AAAAAH4317Q=")</f>
        <v>#REF!</v>
      </c>
      <c r="FZ2" t="e">
        <f>AND('2012 Derby Preps'!U21,"AAAAAH4317U=")</f>
        <v>#VALUE!</v>
      </c>
      <c r="GA2" t="e">
        <f>AND('2012 Derby Preps'!V21,"AAAAAH4317Y=")</f>
        <v>#VALUE!</v>
      </c>
      <c r="GB2" t="e">
        <f>AND('2012 Derby Preps'!W21,"AAAAAH4317c=")</f>
        <v>#VALUE!</v>
      </c>
      <c r="GC2" t="e">
        <f>AND('2012 Derby Preps'!X21,"AAAAAH4317g=")</f>
        <v>#VALUE!</v>
      </c>
      <c r="GD2">
        <f>IF('2012 Derby Preps'!22:22,"AAAAAH4317k=",0)</f>
        <v>0</v>
      </c>
      <c r="GE2" t="e">
        <f>AND('2012 Derby Preps'!A22,"AAAAAH4317o=")</f>
        <v>#VALUE!</v>
      </c>
      <c r="GF2" t="e">
        <f>AND('2012 Derby Preps'!C22,"AAAAAH4317s=")</f>
        <v>#VALUE!</v>
      </c>
      <c r="GG2" t="e">
        <f>AND('2012 Derby Preps'!B22,"AAAAAH4317w=")</f>
        <v>#VALUE!</v>
      </c>
      <c r="GH2" t="e">
        <f>AND('2012 Derby Preps'!D22,"AAAAAH43170=")</f>
        <v>#VALUE!</v>
      </c>
      <c r="GI2" t="e">
        <f>AND('2012 Derby Preps'!E22,"AAAAAH43174=")</f>
        <v>#VALUE!</v>
      </c>
      <c r="GJ2" t="e">
        <f>AND('2012 Derby Preps'!F22,"AAAAAH43178=")</f>
        <v>#VALUE!</v>
      </c>
      <c r="GK2" t="e">
        <f>AND('2012 Derby Preps'!G22,"AAAAAH4318A=")</f>
        <v>#VALUE!</v>
      </c>
      <c r="GL2" t="e">
        <f>AND('2012 Derby Preps'!H22,"AAAAAH4318E=")</f>
        <v>#VALUE!</v>
      </c>
      <c r="GM2" t="e">
        <f>AND('2012 Derby Preps'!I22,"AAAAAH4318I=")</f>
        <v>#VALUE!</v>
      </c>
      <c r="GN2" t="e">
        <f>AND('2012 Derby Preps'!J22,"AAAAAH4318M=")</f>
        <v>#VALUE!</v>
      </c>
      <c r="GO2" t="e">
        <f>AND('2012 Derby Preps'!K22,"AAAAAH4318Q=")</f>
        <v>#VALUE!</v>
      </c>
      <c r="GP2" t="e">
        <f>AND('2012 Derby Preps'!L22,"AAAAAH4318U=")</f>
        <v>#VALUE!</v>
      </c>
      <c r="GQ2" t="e">
        <f>AND('2012 Derby Preps'!M22,"AAAAAH4318Y=")</f>
        <v>#VALUE!</v>
      </c>
      <c r="GR2" t="e">
        <f>AND('2012 Derby Preps'!N22,"AAAAAH4318c=")</f>
        <v>#VALUE!</v>
      </c>
      <c r="GS2" t="e">
        <f>AND('2012 Derby Preps'!O22,"AAAAAH4318g=")</f>
        <v>#VALUE!</v>
      </c>
      <c r="GT2" t="e">
        <f>AND('2012 Derby Preps'!#REF!,"AAAAAH4318k=")</f>
        <v>#REF!</v>
      </c>
      <c r="GU2" t="e">
        <f>AND('2012 Derby Preps'!U22,"AAAAAH4318o=")</f>
        <v>#VALUE!</v>
      </c>
      <c r="GV2" t="e">
        <f>AND('2012 Derby Preps'!V22,"AAAAAH4318s=")</f>
        <v>#VALUE!</v>
      </c>
      <c r="GW2" t="e">
        <f>AND('2012 Derby Preps'!W22,"AAAAAH4318w=")</f>
        <v>#VALUE!</v>
      </c>
      <c r="GX2" t="e">
        <f>AND('2012 Derby Preps'!X22,"AAAAAH43180=")</f>
        <v>#VALUE!</v>
      </c>
      <c r="GY2">
        <f>IF('2012 Derby Preps'!23:23,"AAAAAH43184=",0)</f>
        <v>0</v>
      </c>
      <c r="GZ2" t="e">
        <f>AND('2012 Derby Preps'!A23,"AAAAAH43188=")</f>
        <v>#VALUE!</v>
      </c>
      <c r="HA2" t="e">
        <f>AND('2012 Derby Preps'!C23,"AAAAAH4319A=")</f>
        <v>#VALUE!</v>
      </c>
      <c r="HB2" t="e">
        <f>AND('2012 Derby Preps'!B23,"AAAAAH4319E=")</f>
        <v>#VALUE!</v>
      </c>
      <c r="HC2" t="e">
        <f>AND('2012 Derby Preps'!D23,"AAAAAH4319I=")</f>
        <v>#VALUE!</v>
      </c>
      <c r="HD2" t="e">
        <f>AND('2012 Derby Preps'!E23,"AAAAAH4319M=")</f>
        <v>#VALUE!</v>
      </c>
      <c r="HE2" t="e">
        <f>AND('2012 Derby Preps'!F23,"AAAAAH4319Q=")</f>
        <v>#VALUE!</v>
      </c>
      <c r="HF2" t="e">
        <f>AND('2012 Derby Preps'!G23,"AAAAAH4319U=")</f>
        <v>#VALUE!</v>
      </c>
      <c r="HG2" t="e">
        <f>AND('2012 Derby Preps'!H23,"AAAAAH4319Y=")</f>
        <v>#VALUE!</v>
      </c>
      <c r="HH2" t="e">
        <f>AND('2012 Derby Preps'!I23,"AAAAAH4319c=")</f>
        <v>#VALUE!</v>
      </c>
      <c r="HI2" t="e">
        <f>AND('2012 Derby Preps'!J23,"AAAAAH4319g=")</f>
        <v>#VALUE!</v>
      </c>
      <c r="HJ2" t="e">
        <f>AND('2012 Derby Preps'!K23,"AAAAAH4319k=")</f>
        <v>#VALUE!</v>
      </c>
      <c r="HK2" t="e">
        <f>AND('2012 Derby Preps'!L23,"AAAAAH4319o=")</f>
        <v>#VALUE!</v>
      </c>
      <c r="HL2" t="e">
        <f>AND('2012 Derby Preps'!M23,"AAAAAH4319s=")</f>
        <v>#VALUE!</v>
      </c>
      <c r="HM2" t="e">
        <f>AND('2012 Derby Preps'!N23,"AAAAAH4319w=")</f>
        <v>#VALUE!</v>
      </c>
      <c r="HN2" t="e">
        <f>AND('2012 Derby Preps'!O23,"AAAAAH43190=")</f>
        <v>#VALUE!</v>
      </c>
      <c r="HO2" t="e">
        <f>AND('2012 Derby Preps'!#REF!,"AAAAAH43194=")</f>
        <v>#REF!</v>
      </c>
      <c r="HP2" t="e">
        <f>AND('2012 Derby Preps'!U23,"AAAAAH43198=")</f>
        <v>#VALUE!</v>
      </c>
      <c r="HQ2" t="e">
        <f>AND('2012 Derby Preps'!V23,"AAAAAH431+A=")</f>
        <v>#VALUE!</v>
      </c>
      <c r="HR2" t="e">
        <f>AND('2012 Derby Preps'!W23,"AAAAAH431+E=")</f>
        <v>#VALUE!</v>
      </c>
      <c r="HS2" t="e">
        <f>AND('2012 Derby Preps'!X23,"AAAAAH431+I=")</f>
        <v>#VALUE!</v>
      </c>
      <c r="HT2">
        <f>IF('2012 Derby Preps'!24:24,"AAAAAH431+M=",0)</f>
        <v>0</v>
      </c>
      <c r="HU2" t="e">
        <f>AND('2012 Derby Preps'!A24,"AAAAAH431+Q=")</f>
        <v>#VALUE!</v>
      </c>
      <c r="HV2" t="e">
        <f>AND('2012 Derby Preps'!C24,"AAAAAH431+U=")</f>
        <v>#VALUE!</v>
      </c>
      <c r="HW2" t="e">
        <f>AND('2012 Derby Preps'!B24,"AAAAAH431+Y=")</f>
        <v>#VALUE!</v>
      </c>
      <c r="HX2" t="e">
        <f>AND('2012 Derby Preps'!D24,"AAAAAH431+c=")</f>
        <v>#VALUE!</v>
      </c>
      <c r="HY2" t="e">
        <f>AND('2012 Derby Preps'!E24,"AAAAAH431+g=")</f>
        <v>#VALUE!</v>
      </c>
      <c r="HZ2" t="e">
        <f>AND('2012 Derby Preps'!F24,"AAAAAH431+k=")</f>
        <v>#VALUE!</v>
      </c>
      <c r="IA2" t="e">
        <f>AND('2012 Derby Preps'!G24,"AAAAAH431+o=")</f>
        <v>#VALUE!</v>
      </c>
      <c r="IB2" t="e">
        <f>AND('2012 Derby Preps'!H24,"AAAAAH431+s=")</f>
        <v>#VALUE!</v>
      </c>
      <c r="IC2" t="e">
        <f>AND('2012 Derby Preps'!I24,"AAAAAH431+w=")</f>
        <v>#VALUE!</v>
      </c>
      <c r="ID2" t="e">
        <f>AND('2012 Derby Preps'!J24,"AAAAAH431+0=")</f>
        <v>#VALUE!</v>
      </c>
      <c r="IE2" t="e">
        <f>AND('2012 Derby Preps'!K24,"AAAAAH431+4=")</f>
        <v>#VALUE!</v>
      </c>
      <c r="IF2" t="e">
        <f>AND('2012 Derby Preps'!L24,"AAAAAH431+8=")</f>
        <v>#VALUE!</v>
      </c>
      <c r="IG2" t="e">
        <f>AND('2012 Derby Preps'!M24,"AAAAAH431/A=")</f>
        <v>#VALUE!</v>
      </c>
      <c r="IH2" t="e">
        <f>AND('2012 Derby Preps'!N24,"AAAAAH431/E=")</f>
        <v>#VALUE!</v>
      </c>
      <c r="II2" t="e">
        <f>AND('2012 Derby Preps'!O24,"AAAAAH431/I=")</f>
        <v>#VALUE!</v>
      </c>
      <c r="IJ2" t="e">
        <f>AND('2012 Derby Preps'!#REF!,"AAAAAH431/M=")</f>
        <v>#REF!</v>
      </c>
      <c r="IK2" t="e">
        <f>AND('2012 Derby Preps'!U24,"AAAAAH431/Q=")</f>
        <v>#VALUE!</v>
      </c>
      <c r="IL2" t="e">
        <f>AND('2012 Derby Preps'!V24,"AAAAAH431/U=")</f>
        <v>#VALUE!</v>
      </c>
      <c r="IM2" t="e">
        <f>AND('2012 Derby Preps'!W24,"AAAAAH431/Y=")</f>
        <v>#VALUE!</v>
      </c>
      <c r="IN2" t="e">
        <f>AND('2012 Derby Preps'!X24,"AAAAAH431/c=")</f>
        <v>#VALUE!</v>
      </c>
      <c r="IO2">
        <f>IF('2012 Derby Preps'!25:25,"AAAAAH431/g=",0)</f>
        <v>0</v>
      </c>
      <c r="IP2" t="e">
        <f>AND('2012 Derby Preps'!A25,"AAAAAH431/k=")</f>
        <v>#VALUE!</v>
      </c>
      <c r="IQ2" t="e">
        <f>AND('2012 Derby Preps'!C25,"AAAAAH431/o=")</f>
        <v>#VALUE!</v>
      </c>
      <c r="IR2" t="e">
        <f>AND('2012 Derby Preps'!B25,"AAAAAH431/s=")</f>
        <v>#VALUE!</v>
      </c>
      <c r="IS2" t="e">
        <f>AND('2012 Derby Preps'!D25,"AAAAAH431/w=")</f>
        <v>#VALUE!</v>
      </c>
      <c r="IT2" t="e">
        <f>AND('2012 Derby Preps'!E25,"AAAAAH431/0=")</f>
        <v>#VALUE!</v>
      </c>
      <c r="IU2" t="e">
        <f>AND('2012 Derby Preps'!F25,"AAAAAH431/4=")</f>
        <v>#VALUE!</v>
      </c>
      <c r="IV2" t="e">
        <f>AND('2012 Derby Preps'!G25,"AAAAAH431/8=")</f>
        <v>#VALUE!</v>
      </c>
    </row>
    <row r="3" spans="1:256" x14ac:dyDescent="0.25">
      <c r="A3" t="e">
        <f>AND('2012 Derby Preps'!H25,"AAAAAF3bXwA=")</f>
        <v>#VALUE!</v>
      </c>
      <c r="B3" t="e">
        <f>AND('2012 Derby Preps'!I25,"AAAAAF3bXwE=")</f>
        <v>#VALUE!</v>
      </c>
      <c r="C3" t="e">
        <f>AND('2012 Derby Preps'!J25,"AAAAAF3bXwI=")</f>
        <v>#VALUE!</v>
      </c>
      <c r="D3" t="e">
        <f>AND('2012 Derby Preps'!K25,"AAAAAF3bXwM=")</f>
        <v>#VALUE!</v>
      </c>
      <c r="E3" t="e">
        <f>AND('2012 Derby Preps'!L25,"AAAAAF3bXwQ=")</f>
        <v>#VALUE!</v>
      </c>
      <c r="F3" t="e">
        <f>AND('2012 Derby Preps'!M25,"AAAAAF3bXwU=")</f>
        <v>#VALUE!</v>
      </c>
      <c r="G3" t="e">
        <f>AND('2012 Derby Preps'!N25,"AAAAAF3bXwY=")</f>
        <v>#VALUE!</v>
      </c>
      <c r="H3" t="e">
        <f>AND('2012 Derby Preps'!O25,"AAAAAF3bXwc=")</f>
        <v>#VALUE!</v>
      </c>
      <c r="I3" t="e">
        <f>AND('2012 Derby Preps'!#REF!,"AAAAAF3bXwg=")</f>
        <v>#REF!</v>
      </c>
      <c r="J3" t="e">
        <f>AND('2012 Derby Preps'!U25,"AAAAAF3bXwk=")</f>
        <v>#VALUE!</v>
      </c>
      <c r="K3" t="e">
        <f>AND('2012 Derby Preps'!V25,"AAAAAF3bXwo=")</f>
        <v>#VALUE!</v>
      </c>
      <c r="L3" t="e">
        <f>AND('2012 Derby Preps'!W25,"AAAAAF3bXws=")</f>
        <v>#VALUE!</v>
      </c>
      <c r="M3" t="e">
        <f>AND('2012 Derby Preps'!X25,"AAAAAF3bXww=")</f>
        <v>#VALUE!</v>
      </c>
      <c r="N3">
        <f>IF('2012 Derby Preps'!26:26,"AAAAAF3bXw0=",0)</f>
        <v>0</v>
      </c>
      <c r="O3" t="e">
        <f>AND('2012 Derby Preps'!A26,"AAAAAF3bXw4=")</f>
        <v>#VALUE!</v>
      </c>
      <c r="P3" t="e">
        <f>AND('2012 Derby Preps'!C26,"AAAAAF3bXw8=")</f>
        <v>#VALUE!</v>
      </c>
      <c r="Q3" t="e">
        <f>AND('2012 Derby Preps'!B26,"AAAAAF3bXxA=")</f>
        <v>#VALUE!</v>
      </c>
      <c r="R3" t="e">
        <f>AND('2012 Derby Preps'!D26,"AAAAAF3bXxE=")</f>
        <v>#VALUE!</v>
      </c>
      <c r="S3" t="e">
        <f>AND('2012 Derby Preps'!E26,"AAAAAF3bXxI=")</f>
        <v>#VALUE!</v>
      </c>
      <c r="T3" t="e">
        <f>AND('2012 Derby Preps'!F26,"AAAAAF3bXxM=")</f>
        <v>#VALUE!</v>
      </c>
      <c r="U3" t="e">
        <f>AND('2012 Derby Preps'!G26,"AAAAAF3bXxQ=")</f>
        <v>#VALUE!</v>
      </c>
      <c r="V3" t="e">
        <f>AND('2012 Derby Preps'!H26,"AAAAAF3bXxU=")</f>
        <v>#VALUE!</v>
      </c>
      <c r="W3" t="e">
        <f>AND('2012 Derby Preps'!I26,"AAAAAF3bXxY=")</f>
        <v>#VALUE!</v>
      </c>
      <c r="X3" t="e">
        <f>AND('2012 Derby Preps'!J26,"AAAAAF3bXxc=")</f>
        <v>#VALUE!</v>
      </c>
      <c r="Y3" t="e">
        <f>AND('2012 Derby Preps'!K26,"AAAAAF3bXxg=")</f>
        <v>#VALUE!</v>
      </c>
      <c r="Z3" t="e">
        <f>AND('2012 Derby Preps'!L26,"AAAAAF3bXxk=")</f>
        <v>#VALUE!</v>
      </c>
      <c r="AA3" t="e">
        <f>AND('2012 Derby Preps'!M26,"AAAAAF3bXxo=")</f>
        <v>#VALUE!</v>
      </c>
      <c r="AB3" t="e">
        <f>AND('2012 Derby Preps'!N26,"AAAAAF3bXxs=")</f>
        <v>#VALUE!</v>
      </c>
      <c r="AC3" t="e">
        <f>AND('2012 Derby Preps'!O26,"AAAAAF3bXxw=")</f>
        <v>#VALUE!</v>
      </c>
      <c r="AD3" t="e">
        <f>AND('2012 Derby Preps'!#REF!,"AAAAAF3bXx0=")</f>
        <v>#REF!</v>
      </c>
      <c r="AE3" t="e">
        <f>AND('2012 Derby Preps'!U26,"AAAAAF3bXx4=")</f>
        <v>#VALUE!</v>
      </c>
      <c r="AF3" t="e">
        <f>AND('2012 Derby Preps'!V26,"AAAAAF3bXx8=")</f>
        <v>#VALUE!</v>
      </c>
      <c r="AG3" t="e">
        <f>AND('2012 Derby Preps'!W26,"AAAAAF3bXyA=")</f>
        <v>#VALUE!</v>
      </c>
      <c r="AH3" t="e">
        <f>AND('2012 Derby Preps'!X26,"AAAAAF3bXyE=")</f>
        <v>#VALUE!</v>
      </c>
      <c r="AI3">
        <f>IF('2012 Derby Preps'!27:27,"AAAAAF3bXyI=",0)</f>
        <v>0</v>
      </c>
      <c r="AJ3" t="e">
        <f>AND('2012 Derby Preps'!A27,"AAAAAF3bXyM=")</f>
        <v>#VALUE!</v>
      </c>
      <c r="AK3" t="e">
        <f>AND('2012 Derby Preps'!C27,"AAAAAF3bXyQ=")</f>
        <v>#VALUE!</v>
      </c>
      <c r="AL3" t="e">
        <f>AND('2012 Derby Preps'!B27,"AAAAAF3bXyU=")</f>
        <v>#VALUE!</v>
      </c>
      <c r="AM3" t="e">
        <f>AND('2012 Derby Preps'!D27,"AAAAAF3bXyY=")</f>
        <v>#VALUE!</v>
      </c>
      <c r="AN3" t="e">
        <f>AND('2012 Derby Preps'!E27,"AAAAAF3bXyc=")</f>
        <v>#VALUE!</v>
      </c>
      <c r="AO3" t="e">
        <f>AND('2012 Derby Preps'!F27,"AAAAAF3bXyg=")</f>
        <v>#VALUE!</v>
      </c>
      <c r="AP3" t="e">
        <f>AND('2012 Derby Preps'!G27,"AAAAAF3bXyk=")</f>
        <v>#VALUE!</v>
      </c>
      <c r="AQ3" t="e">
        <f>AND('2012 Derby Preps'!H27,"AAAAAF3bXyo=")</f>
        <v>#VALUE!</v>
      </c>
      <c r="AR3" t="e">
        <f>AND('2012 Derby Preps'!I27,"AAAAAF3bXys=")</f>
        <v>#VALUE!</v>
      </c>
      <c r="AS3" t="e">
        <f>AND('2012 Derby Preps'!J27,"AAAAAF3bXyw=")</f>
        <v>#VALUE!</v>
      </c>
      <c r="AT3" t="e">
        <f>AND('2012 Derby Preps'!K27,"AAAAAF3bXy0=")</f>
        <v>#VALUE!</v>
      </c>
      <c r="AU3" t="e">
        <f>AND('2012 Derby Preps'!L27,"AAAAAF3bXy4=")</f>
        <v>#VALUE!</v>
      </c>
      <c r="AV3" t="e">
        <f>AND('2012 Derby Preps'!M27,"AAAAAF3bXy8=")</f>
        <v>#VALUE!</v>
      </c>
      <c r="AW3" t="e">
        <f>AND('2012 Derby Preps'!N27,"AAAAAF3bXzA=")</f>
        <v>#VALUE!</v>
      </c>
      <c r="AX3" t="e">
        <f>AND('2012 Derby Preps'!O27,"AAAAAF3bXzE=")</f>
        <v>#VALUE!</v>
      </c>
      <c r="AY3" t="e">
        <f>AND('2012 Derby Preps'!#REF!,"AAAAAF3bXzI=")</f>
        <v>#REF!</v>
      </c>
      <c r="AZ3" t="e">
        <f>AND('2012 Derby Preps'!U27,"AAAAAF3bXzM=")</f>
        <v>#VALUE!</v>
      </c>
      <c r="BA3" t="e">
        <f>AND('2012 Derby Preps'!V27,"AAAAAF3bXzQ=")</f>
        <v>#VALUE!</v>
      </c>
      <c r="BB3" t="e">
        <f>AND('2012 Derby Preps'!W27,"AAAAAF3bXzU=")</f>
        <v>#VALUE!</v>
      </c>
      <c r="BC3" t="e">
        <f>AND('2012 Derby Preps'!X27,"AAAAAF3bXzY=")</f>
        <v>#VALUE!</v>
      </c>
      <c r="BD3">
        <f>IF('2012 Derby Preps'!28:28,"AAAAAF3bXzc=",0)</f>
        <v>0</v>
      </c>
      <c r="BE3" t="e">
        <f>AND('2012 Derby Preps'!A28,"AAAAAF3bXzg=")</f>
        <v>#VALUE!</v>
      </c>
      <c r="BF3" t="e">
        <f>AND('2012 Derby Preps'!C28,"AAAAAF3bXzk=")</f>
        <v>#VALUE!</v>
      </c>
      <c r="BG3" t="e">
        <f>AND('2012 Derby Preps'!B28,"AAAAAF3bXzo=")</f>
        <v>#VALUE!</v>
      </c>
      <c r="BH3" t="e">
        <f>AND('2012 Derby Preps'!D28,"AAAAAF3bXzs=")</f>
        <v>#VALUE!</v>
      </c>
      <c r="BI3" t="e">
        <f>AND('2012 Derby Preps'!E28,"AAAAAF3bXzw=")</f>
        <v>#VALUE!</v>
      </c>
      <c r="BJ3" t="e">
        <f>AND('2012 Derby Preps'!F28,"AAAAAF3bXz0=")</f>
        <v>#VALUE!</v>
      </c>
      <c r="BK3" t="e">
        <f>AND('2012 Derby Preps'!G28,"AAAAAF3bXz4=")</f>
        <v>#VALUE!</v>
      </c>
      <c r="BL3" t="e">
        <f>AND('2012 Derby Preps'!H28,"AAAAAF3bXz8=")</f>
        <v>#VALUE!</v>
      </c>
      <c r="BM3" t="e">
        <f>AND('2012 Derby Preps'!I28,"AAAAAF3bX0A=")</f>
        <v>#VALUE!</v>
      </c>
      <c r="BN3" t="e">
        <f>AND('2012 Derby Preps'!J28,"AAAAAF3bX0E=")</f>
        <v>#VALUE!</v>
      </c>
      <c r="BO3" t="e">
        <f>AND('2012 Derby Preps'!K28,"AAAAAF3bX0I=")</f>
        <v>#VALUE!</v>
      </c>
      <c r="BP3" t="e">
        <f>AND('2012 Derby Preps'!L28,"AAAAAF3bX0M=")</f>
        <v>#VALUE!</v>
      </c>
      <c r="BQ3" t="e">
        <f>AND('2012 Derby Preps'!M28,"AAAAAF3bX0Q=")</f>
        <v>#VALUE!</v>
      </c>
      <c r="BR3" t="e">
        <f>AND('2012 Derby Preps'!N28,"AAAAAF3bX0U=")</f>
        <v>#VALUE!</v>
      </c>
      <c r="BS3" t="e">
        <f>AND('2012 Derby Preps'!O28,"AAAAAF3bX0Y=")</f>
        <v>#VALUE!</v>
      </c>
      <c r="BT3" t="e">
        <f>AND('2012 Derby Preps'!#REF!,"AAAAAF3bX0c=")</f>
        <v>#REF!</v>
      </c>
      <c r="BU3" t="e">
        <f>AND('2012 Derby Preps'!U28,"AAAAAF3bX0g=")</f>
        <v>#VALUE!</v>
      </c>
      <c r="BV3" t="e">
        <f>AND('2012 Derby Preps'!V28,"AAAAAF3bX0k=")</f>
        <v>#VALUE!</v>
      </c>
      <c r="BW3" t="e">
        <f>AND('2012 Derby Preps'!W28,"AAAAAF3bX0o=")</f>
        <v>#VALUE!</v>
      </c>
      <c r="BX3" t="e">
        <f>AND('2012 Derby Preps'!X28,"AAAAAF3bX0s=")</f>
        <v>#VALUE!</v>
      </c>
      <c r="BY3">
        <f>IF('2012 Derby Preps'!29:29,"AAAAAF3bX0w=",0)</f>
        <v>0</v>
      </c>
      <c r="BZ3" t="e">
        <f>AND('2012 Derby Preps'!A29,"AAAAAF3bX00=")</f>
        <v>#VALUE!</v>
      </c>
      <c r="CA3" t="e">
        <f>AND('2012 Derby Preps'!C29,"AAAAAF3bX04=")</f>
        <v>#VALUE!</v>
      </c>
      <c r="CB3" t="e">
        <f>AND('2012 Derby Preps'!B29,"AAAAAF3bX08=")</f>
        <v>#VALUE!</v>
      </c>
      <c r="CC3" t="e">
        <f>AND('2012 Derby Preps'!D29,"AAAAAF3bX1A=")</f>
        <v>#VALUE!</v>
      </c>
      <c r="CD3" t="e">
        <f>AND('2012 Derby Preps'!E29,"AAAAAF3bX1E=")</f>
        <v>#VALUE!</v>
      </c>
      <c r="CE3" t="e">
        <f>AND('2012 Derby Preps'!F29,"AAAAAF3bX1I=")</f>
        <v>#VALUE!</v>
      </c>
      <c r="CF3" t="e">
        <f>AND('2012 Derby Preps'!G29,"AAAAAF3bX1M=")</f>
        <v>#VALUE!</v>
      </c>
      <c r="CG3" t="e">
        <f>AND('2012 Derby Preps'!H29,"AAAAAF3bX1Q=")</f>
        <v>#VALUE!</v>
      </c>
      <c r="CH3" t="e">
        <f>AND('2012 Derby Preps'!I29,"AAAAAF3bX1U=")</f>
        <v>#VALUE!</v>
      </c>
      <c r="CI3" t="e">
        <f>AND('2012 Derby Preps'!J29,"AAAAAF3bX1Y=")</f>
        <v>#VALUE!</v>
      </c>
      <c r="CJ3" t="e">
        <f>AND('2012 Derby Preps'!K29,"AAAAAF3bX1c=")</f>
        <v>#VALUE!</v>
      </c>
      <c r="CK3" t="e">
        <f>AND('2012 Derby Preps'!L29,"AAAAAF3bX1g=")</f>
        <v>#VALUE!</v>
      </c>
      <c r="CL3" t="e">
        <f>AND('2012 Derby Preps'!M29,"AAAAAF3bX1k=")</f>
        <v>#VALUE!</v>
      </c>
      <c r="CM3" t="e">
        <f>AND('2012 Derby Preps'!N29,"AAAAAF3bX1o=")</f>
        <v>#VALUE!</v>
      </c>
      <c r="CN3" t="e">
        <f>AND('2012 Derby Preps'!O29,"AAAAAF3bX1s=")</f>
        <v>#VALUE!</v>
      </c>
      <c r="CO3" t="e">
        <f>AND('2012 Derby Preps'!#REF!,"AAAAAF3bX1w=")</f>
        <v>#REF!</v>
      </c>
      <c r="CP3" t="e">
        <f>AND('2012 Derby Preps'!U29,"AAAAAF3bX10=")</f>
        <v>#VALUE!</v>
      </c>
      <c r="CQ3" t="e">
        <f>AND('2012 Derby Preps'!V29,"AAAAAF3bX14=")</f>
        <v>#VALUE!</v>
      </c>
      <c r="CR3" t="e">
        <f>AND('2012 Derby Preps'!W29,"AAAAAF3bX18=")</f>
        <v>#VALUE!</v>
      </c>
      <c r="CS3" t="e">
        <f>AND('2012 Derby Preps'!X29,"AAAAAF3bX2A=")</f>
        <v>#VALUE!</v>
      </c>
      <c r="CT3">
        <f>IF('2012 Derby Preps'!30:30,"AAAAAF3bX2E=",0)</f>
        <v>0</v>
      </c>
      <c r="CU3" t="e">
        <f>AND('2012 Derby Preps'!A30,"AAAAAF3bX2I=")</f>
        <v>#VALUE!</v>
      </c>
      <c r="CV3" t="e">
        <f>AND('2012 Derby Preps'!C30,"AAAAAF3bX2M=")</f>
        <v>#VALUE!</v>
      </c>
      <c r="CW3" t="e">
        <f>AND('2012 Derby Preps'!B30,"AAAAAF3bX2Q=")</f>
        <v>#VALUE!</v>
      </c>
      <c r="CX3" t="e">
        <f>AND('2012 Derby Preps'!D30,"AAAAAF3bX2U=")</f>
        <v>#VALUE!</v>
      </c>
      <c r="CY3" t="e">
        <f>AND('2012 Derby Preps'!E30,"AAAAAF3bX2Y=")</f>
        <v>#VALUE!</v>
      </c>
      <c r="CZ3" t="e">
        <f>AND('2012 Derby Preps'!F30,"AAAAAF3bX2c=")</f>
        <v>#VALUE!</v>
      </c>
      <c r="DA3" t="e">
        <f>AND('2012 Derby Preps'!G30,"AAAAAF3bX2g=")</f>
        <v>#VALUE!</v>
      </c>
      <c r="DB3" t="e">
        <f>AND('2012 Derby Preps'!H30,"AAAAAF3bX2k=")</f>
        <v>#VALUE!</v>
      </c>
      <c r="DC3" t="e">
        <f>AND('2012 Derby Preps'!I30,"AAAAAF3bX2o=")</f>
        <v>#VALUE!</v>
      </c>
      <c r="DD3" t="e">
        <f>AND('2012 Derby Preps'!J30,"AAAAAF3bX2s=")</f>
        <v>#VALUE!</v>
      </c>
      <c r="DE3" t="e">
        <f>AND('2012 Derby Preps'!K30,"AAAAAF3bX2w=")</f>
        <v>#VALUE!</v>
      </c>
      <c r="DF3" t="e">
        <f>AND('2012 Derby Preps'!L30,"AAAAAF3bX20=")</f>
        <v>#VALUE!</v>
      </c>
      <c r="DG3" t="e">
        <f>AND('2012 Derby Preps'!M30,"AAAAAF3bX24=")</f>
        <v>#VALUE!</v>
      </c>
      <c r="DH3" t="e">
        <f>AND('2012 Derby Preps'!N30,"AAAAAF3bX28=")</f>
        <v>#VALUE!</v>
      </c>
      <c r="DI3" t="e">
        <f>AND('2012 Derby Preps'!O30,"AAAAAF3bX3A=")</f>
        <v>#VALUE!</v>
      </c>
      <c r="DJ3" t="e">
        <f>AND('2012 Derby Preps'!#REF!,"AAAAAF3bX3E=")</f>
        <v>#REF!</v>
      </c>
      <c r="DK3" t="e">
        <f>AND('2012 Derby Preps'!U30,"AAAAAF3bX3I=")</f>
        <v>#VALUE!</v>
      </c>
      <c r="DL3" t="e">
        <f>AND('2012 Derby Preps'!V30,"AAAAAF3bX3M=")</f>
        <v>#VALUE!</v>
      </c>
      <c r="DM3" t="e">
        <f>AND('2012 Derby Preps'!W30,"AAAAAF3bX3Q=")</f>
        <v>#VALUE!</v>
      </c>
      <c r="DN3" t="e">
        <f>AND('2012 Derby Preps'!X30,"AAAAAF3bX3U=")</f>
        <v>#VALUE!</v>
      </c>
      <c r="DO3">
        <f>IF('2012 Derby Preps'!31:31,"AAAAAF3bX3Y=",0)</f>
        <v>0</v>
      </c>
      <c r="DP3" t="e">
        <f>AND('2012 Derby Preps'!A31,"AAAAAF3bX3c=")</f>
        <v>#VALUE!</v>
      </c>
      <c r="DQ3" t="e">
        <f>AND('2012 Derby Preps'!C31,"AAAAAF3bX3g=")</f>
        <v>#VALUE!</v>
      </c>
      <c r="DR3" t="e">
        <f>AND('2012 Derby Preps'!B31,"AAAAAF3bX3k=")</f>
        <v>#VALUE!</v>
      </c>
      <c r="DS3" t="e">
        <f>AND('2012 Derby Preps'!D31,"AAAAAF3bX3o=")</f>
        <v>#VALUE!</v>
      </c>
      <c r="DT3" t="e">
        <f>AND('2012 Derby Preps'!E31,"AAAAAF3bX3s=")</f>
        <v>#VALUE!</v>
      </c>
      <c r="DU3" t="e">
        <f>AND('2012 Derby Preps'!F31,"AAAAAF3bX3w=")</f>
        <v>#VALUE!</v>
      </c>
      <c r="DV3" t="e">
        <f>AND('2012 Derby Preps'!G31,"AAAAAF3bX30=")</f>
        <v>#VALUE!</v>
      </c>
      <c r="DW3" t="e">
        <f>AND('2012 Derby Preps'!H31,"AAAAAF3bX34=")</f>
        <v>#VALUE!</v>
      </c>
      <c r="DX3" t="e">
        <f>AND('2012 Derby Preps'!I31,"AAAAAF3bX38=")</f>
        <v>#VALUE!</v>
      </c>
      <c r="DY3" t="e">
        <f>AND('2012 Derby Preps'!J31,"AAAAAF3bX4A=")</f>
        <v>#VALUE!</v>
      </c>
      <c r="DZ3" t="e">
        <f>AND('2012 Derby Preps'!K31,"AAAAAF3bX4E=")</f>
        <v>#VALUE!</v>
      </c>
      <c r="EA3" t="e">
        <f>AND('2012 Derby Preps'!L31,"AAAAAF3bX4I=")</f>
        <v>#VALUE!</v>
      </c>
      <c r="EB3" t="e">
        <f>AND('2012 Derby Preps'!M31,"AAAAAF3bX4M=")</f>
        <v>#VALUE!</v>
      </c>
      <c r="EC3" t="e">
        <f>AND('2012 Derby Preps'!N31,"AAAAAF3bX4Q=")</f>
        <v>#VALUE!</v>
      </c>
      <c r="ED3" t="e">
        <f>AND('2012 Derby Preps'!O31,"AAAAAF3bX4U=")</f>
        <v>#VALUE!</v>
      </c>
      <c r="EE3" t="e">
        <f>AND('2012 Derby Preps'!#REF!,"AAAAAF3bX4Y=")</f>
        <v>#REF!</v>
      </c>
      <c r="EF3" t="e">
        <f>AND('2012 Derby Preps'!U31,"AAAAAF3bX4c=")</f>
        <v>#VALUE!</v>
      </c>
      <c r="EG3" t="e">
        <f>AND('2012 Derby Preps'!V31,"AAAAAF3bX4g=")</f>
        <v>#VALUE!</v>
      </c>
      <c r="EH3" t="e">
        <f>AND('2012 Derby Preps'!W31,"AAAAAF3bX4k=")</f>
        <v>#VALUE!</v>
      </c>
      <c r="EI3" t="e">
        <f>AND('2012 Derby Preps'!X31,"AAAAAF3bX4o=")</f>
        <v>#VALUE!</v>
      </c>
      <c r="EJ3">
        <f>IF('2012 Derby Preps'!32:32,"AAAAAF3bX4s=",0)</f>
        <v>0</v>
      </c>
      <c r="EK3" t="e">
        <f>AND('2012 Derby Preps'!A32,"AAAAAF3bX4w=")</f>
        <v>#VALUE!</v>
      </c>
      <c r="EL3" t="e">
        <f>AND('2012 Derby Preps'!C32,"AAAAAF3bX40=")</f>
        <v>#VALUE!</v>
      </c>
      <c r="EM3" t="e">
        <f>AND('2012 Derby Preps'!B32,"AAAAAF3bX44=")</f>
        <v>#VALUE!</v>
      </c>
      <c r="EN3" t="e">
        <f>AND('2012 Derby Preps'!D32,"AAAAAF3bX48=")</f>
        <v>#VALUE!</v>
      </c>
      <c r="EO3" t="e">
        <f>AND('2012 Derby Preps'!E32,"AAAAAF3bX5A=")</f>
        <v>#VALUE!</v>
      </c>
      <c r="EP3" t="e">
        <f>AND('2012 Derby Preps'!F32,"AAAAAF3bX5E=")</f>
        <v>#VALUE!</v>
      </c>
      <c r="EQ3" t="e">
        <f>AND('2012 Derby Preps'!G32,"AAAAAF3bX5I=")</f>
        <v>#VALUE!</v>
      </c>
      <c r="ER3" t="e">
        <f>AND('2012 Derby Preps'!H32,"AAAAAF3bX5M=")</f>
        <v>#VALUE!</v>
      </c>
      <c r="ES3" t="e">
        <f>AND('2012 Derby Preps'!I32,"AAAAAF3bX5Q=")</f>
        <v>#VALUE!</v>
      </c>
      <c r="ET3" t="e">
        <f>AND('2012 Derby Preps'!J32,"AAAAAF3bX5U=")</f>
        <v>#VALUE!</v>
      </c>
      <c r="EU3" t="e">
        <f>AND('2012 Derby Preps'!K32,"AAAAAF3bX5Y=")</f>
        <v>#VALUE!</v>
      </c>
      <c r="EV3" t="e">
        <f>AND('2012 Derby Preps'!L32,"AAAAAF3bX5c=")</f>
        <v>#VALUE!</v>
      </c>
      <c r="EW3" t="e">
        <f>AND('2012 Derby Preps'!M32,"AAAAAF3bX5g=")</f>
        <v>#VALUE!</v>
      </c>
      <c r="EX3" t="e">
        <f>AND('2012 Derby Preps'!N32,"AAAAAF3bX5k=")</f>
        <v>#VALUE!</v>
      </c>
      <c r="EY3" t="e">
        <f>AND('2012 Derby Preps'!O32,"AAAAAF3bX5o=")</f>
        <v>#VALUE!</v>
      </c>
      <c r="EZ3" t="e">
        <f>AND('2012 Derby Preps'!#REF!,"AAAAAF3bX5s=")</f>
        <v>#REF!</v>
      </c>
      <c r="FA3" t="e">
        <f>AND('2012 Derby Preps'!U32,"AAAAAF3bX5w=")</f>
        <v>#VALUE!</v>
      </c>
      <c r="FB3" t="e">
        <f>AND('2012 Derby Preps'!V32,"AAAAAF3bX50=")</f>
        <v>#VALUE!</v>
      </c>
      <c r="FC3" t="e">
        <f>AND('2012 Derby Preps'!W32,"AAAAAF3bX54=")</f>
        <v>#VALUE!</v>
      </c>
      <c r="FD3" t="e">
        <f>AND('2012 Derby Preps'!X32,"AAAAAF3bX58=")</f>
        <v>#VALUE!</v>
      </c>
      <c r="FE3">
        <f>IF('2012 Derby Preps'!33:33,"AAAAAF3bX6A=",0)</f>
        <v>0</v>
      </c>
      <c r="FF3" t="e">
        <f>AND('2012 Derby Preps'!A33,"AAAAAF3bX6E=")</f>
        <v>#VALUE!</v>
      </c>
      <c r="FG3" t="e">
        <f>AND('2012 Derby Preps'!C33,"AAAAAF3bX6I=")</f>
        <v>#VALUE!</v>
      </c>
      <c r="FH3" t="e">
        <f>AND('2012 Derby Preps'!B33,"AAAAAF3bX6M=")</f>
        <v>#VALUE!</v>
      </c>
      <c r="FI3" t="e">
        <f>AND('2012 Derby Preps'!D33,"AAAAAF3bX6Q=")</f>
        <v>#VALUE!</v>
      </c>
      <c r="FJ3" t="e">
        <f>AND('2012 Derby Preps'!E33,"AAAAAF3bX6U=")</f>
        <v>#VALUE!</v>
      </c>
      <c r="FK3" t="e">
        <f>AND('2012 Derby Preps'!F33,"AAAAAF3bX6Y=")</f>
        <v>#VALUE!</v>
      </c>
      <c r="FL3" t="e">
        <f>AND('2012 Derby Preps'!G33,"AAAAAF3bX6c=")</f>
        <v>#VALUE!</v>
      </c>
      <c r="FM3" t="e">
        <f>AND('2012 Derby Preps'!H33,"AAAAAF3bX6g=")</f>
        <v>#VALUE!</v>
      </c>
      <c r="FN3" t="e">
        <f>AND('2012 Derby Preps'!I33,"AAAAAF3bX6k=")</f>
        <v>#VALUE!</v>
      </c>
      <c r="FO3" t="e">
        <f>AND('2012 Derby Preps'!J33,"AAAAAF3bX6o=")</f>
        <v>#VALUE!</v>
      </c>
      <c r="FP3" t="e">
        <f>AND('2012 Derby Preps'!K33,"AAAAAF3bX6s=")</f>
        <v>#VALUE!</v>
      </c>
      <c r="FQ3" t="e">
        <f>AND('2012 Derby Preps'!L33,"AAAAAF3bX6w=")</f>
        <v>#VALUE!</v>
      </c>
      <c r="FR3" t="e">
        <f>AND('2012 Derby Preps'!M33,"AAAAAF3bX60=")</f>
        <v>#VALUE!</v>
      </c>
      <c r="FS3" t="e">
        <f>AND('2012 Derby Preps'!N33,"AAAAAF3bX64=")</f>
        <v>#VALUE!</v>
      </c>
      <c r="FT3" t="e">
        <f>AND('2012 Derby Preps'!O33,"AAAAAF3bX68=")</f>
        <v>#VALUE!</v>
      </c>
      <c r="FU3" t="e">
        <f>AND('2012 Derby Preps'!#REF!,"AAAAAF3bX7A=")</f>
        <v>#REF!</v>
      </c>
      <c r="FV3" t="e">
        <f>AND('2012 Derby Preps'!U33,"AAAAAF3bX7E=")</f>
        <v>#VALUE!</v>
      </c>
      <c r="FW3" t="e">
        <f>AND('2012 Derby Preps'!V33,"AAAAAF3bX7I=")</f>
        <v>#VALUE!</v>
      </c>
      <c r="FX3" t="e">
        <f>AND('2012 Derby Preps'!W33,"AAAAAF3bX7M=")</f>
        <v>#VALUE!</v>
      </c>
      <c r="FY3" t="e">
        <f>AND('2012 Derby Preps'!X33,"AAAAAF3bX7Q=")</f>
        <v>#VALUE!</v>
      </c>
      <c r="FZ3">
        <f>IF('2012 Derby Preps'!34:34,"AAAAAF3bX7U=",0)</f>
        <v>0</v>
      </c>
      <c r="GA3" t="e">
        <f>AND('2012 Derby Preps'!A34,"AAAAAF3bX7Y=")</f>
        <v>#VALUE!</v>
      </c>
      <c r="GB3" t="e">
        <f>AND('2012 Derby Preps'!C34,"AAAAAF3bX7c=")</f>
        <v>#VALUE!</v>
      </c>
      <c r="GC3" t="e">
        <f>AND('2012 Derby Preps'!B34,"AAAAAF3bX7g=")</f>
        <v>#VALUE!</v>
      </c>
      <c r="GD3" t="e">
        <f>AND('2012 Derby Preps'!D34,"AAAAAF3bX7k=")</f>
        <v>#VALUE!</v>
      </c>
      <c r="GE3" t="e">
        <f>AND('2012 Derby Preps'!E34,"AAAAAF3bX7o=")</f>
        <v>#VALUE!</v>
      </c>
      <c r="GF3" t="e">
        <f>AND('2012 Derby Preps'!F34,"AAAAAF3bX7s=")</f>
        <v>#VALUE!</v>
      </c>
      <c r="GG3" t="e">
        <f>AND('2012 Derby Preps'!G34,"AAAAAF3bX7w=")</f>
        <v>#VALUE!</v>
      </c>
      <c r="GH3" t="e">
        <f>AND('2012 Derby Preps'!H34,"AAAAAF3bX70=")</f>
        <v>#VALUE!</v>
      </c>
      <c r="GI3" t="e">
        <f>AND('2012 Derby Preps'!I34,"AAAAAF3bX74=")</f>
        <v>#VALUE!</v>
      </c>
      <c r="GJ3" t="e">
        <f>AND('2012 Derby Preps'!J34,"AAAAAF3bX78=")</f>
        <v>#VALUE!</v>
      </c>
      <c r="GK3" t="e">
        <f>AND('2012 Derby Preps'!K34,"AAAAAF3bX8A=")</f>
        <v>#VALUE!</v>
      </c>
      <c r="GL3" t="e">
        <f>AND('2012 Derby Preps'!L34,"AAAAAF3bX8E=")</f>
        <v>#VALUE!</v>
      </c>
      <c r="GM3" t="e">
        <f>AND('2012 Derby Preps'!M34,"AAAAAF3bX8I=")</f>
        <v>#VALUE!</v>
      </c>
      <c r="GN3" t="e">
        <f>AND('2012 Derby Preps'!N34,"AAAAAF3bX8M=")</f>
        <v>#VALUE!</v>
      </c>
      <c r="GO3" t="e">
        <f>AND('2012 Derby Preps'!O34,"AAAAAF3bX8Q=")</f>
        <v>#VALUE!</v>
      </c>
      <c r="GP3" t="e">
        <f>AND('2012 Derby Preps'!#REF!,"AAAAAF3bX8U=")</f>
        <v>#REF!</v>
      </c>
      <c r="GQ3" t="e">
        <f>AND('2012 Derby Preps'!U34,"AAAAAF3bX8Y=")</f>
        <v>#VALUE!</v>
      </c>
      <c r="GR3" t="e">
        <f>AND('2012 Derby Preps'!V34,"AAAAAF3bX8c=")</f>
        <v>#VALUE!</v>
      </c>
      <c r="GS3" t="e">
        <f>AND('2012 Derby Preps'!W34,"AAAAAF3bX8g=")</f>
        <v>#VALUE!</v>
      </c>
      <c r="GT3" t="e">
        <f>AND('2012 Derby Preps'!X34,"AAAAAF3bX8k=")</f>
        <v>#VALUE!</v>
      </c>
      <c r="GU3" t="e">
        <f>IF('2012 Derby Preps'!#REF!,"AAAAAF3bX8o=",0)</f>
        <v>#REF!</v>
      </c>
      <c r="GV3" t="e">
        <f>AND('2012 Derby Preps'!#REF!,"AAAAAF3bX8s=")</f>
        <v>#REF!</v>
      </c>
      <c r="GW3" t="e">
        <f>AND('2012 Derby Preps'!#REF!,"AAAAAF3bX8w=")</f>
        <v>#REF!</v>
      </c>
      <c r="GX3" t="e">
        <f>AND('2012 Derby Preps'!#REF!,"AAAAAF3bX80=")</f>
        <v>#REF!</v>
      </c>
      <c r="GY3" t="e">
        <f>AND('2012 Derby Preps'!#REF!,"AAAAAF3bX84=")</f>
        <v>#REF!</v>
      </c>
      <c r="GZ3" t="e">
        <f>AND('2012 Derby Preps'!#REF!,"AAAAAF3bX88=")</f>
        <v>#REF!</v>
      </c>
      <c r="HA3" t="e">
        <f>AND('2012 Derby Preps'!#REF!,"AAAAAF3bX9A=")</f>
        <v>#REF!</v>
      </c>
      <c r="HB3" t="e">
        <f>AND('2012 Derby Preps'!#REF!,"AAAAAF3bX9E=")</f>
        <v>#REF!</v>
      </c>
      <c r="HC3" t="e">
        <f>AND('2012 Derby Preps'!#REF!,"AAAAAF3bX9I=")</f>
        <v>#REF!</v>
      </c>
      <c r="HD3" t="e">
        <f>AND('2012 Derby Preps'!#REF!,"AAAAAF3bX9M=")</f>
        <v>#REF!</v>
      </c>
      <c r="HE3" t="e">
        <f>AND('2012 Derby Preps'!#REF!,"AAAAAF3bX9Q=")</f>
        <v>#REF!</v>
      </c>
      <c r="HF3" t="e">
        <f>AND('2012 Derby Preps'!#REF!,"AAAAAF3bX9U=")</f>
        <v>#REF!</v>
      </c>
      <c r="HG3" t="e">
        <f>AND('2012 Derby Preps'!#REF!,"AAAAAF3bX9Y=")</f>
        <v>#REF!</v>
      </c>
      <c r="HH3" t="e">
        <f>AND('2012 Derby Preps'!#REF!,"AAAAAF3bX9c=")</f>
        <v>#REF!</v>
      </c>
      <c r="HI3" t="e">
        <f>AND('2012 Derby Preps'!#REF!,"AAAAAF3bX9g=")</f>
        <v>#REF!</v>
      </c>
      <c r="HJ3" t="e">
        <f>AND('2012 Derby Preps'!#REF!,"AAAAAF3bX9k=")</f>
        <v>#REF!</v>
      </c>
      <c r="HK3" t="e">
        <f>AND('2012 Derby Preps'!#REF!,"AAAAAF3bX9o=")</f>
        <v>#REF!</v>
      </c>
      <c r="HL3" t="e">
        <f>AND('2012 Derby Preps'!#REF!,"AAAAAF3bX9s=")</f>
        <v>#REF!</v>
      </c>
      <c r="HM3" t="e">
        <f>AND('2012 Derby Preps'!#REF!,"AAAAAF3bX9w=")</f>
        <v>#REF!</v>
      </c>
      <c r="HN3" t="e">
        <f>AND('2012 Derby Preps'!#REF!,"AAAAAF3bX90=")</f>
        <v>#REF!</v>
      </c>
      <c r="HO3" t="e">
        <f>AND('2012 Derby Preps'!#REF!,"AAAAAF3bX94=")</f>
        <v>#REF!</v>
      </c>
      <c r="HP3" t="e">
        <f>IF('2012 Derby Preps'!#REF!,"AAAAAF3bX98=",0)</f>
        <v>#REF!</v>
      </c>
      <c r="HQ3" t="e">
        <f>AND('2012 Derby Preps'!#REF!,"AAAAAF3bX+A=")</f>
        <v>#REF!</v>
      </c>
      <c r="HR3" t="e">
        <f>AND('2012 Derby Preps'!#REF!,"AAAAAF3bX+E=")</f>
        <v>#REF!</v>
      </c>
      <c r="HS3" t="e">
        <f>AND('2012 Derby Preps'!#REF!,"AAAAAF3bX+I=")</f>
        <v>#REF!</v>
      </c>
      <c r="HT3" t="e">
        <f>AND('2012 Derby Preps'!#REF!,"AAAAAF3bX+M=")</f>
        <v>#REF!</v>
      </c>
      <c r="HU3" t="e">
        <f>AND('2012 Derby Preps'!#REF!,"AAAAAF3bX+Q=")</f>
        <v>#REF!</v>
      </c>
      <c r="HV3" t="e">
        <f>AND('2012 Derby Preps'!#REF!,"AAAAAF3bX+U=")</f>
        <v>#REF!</v>
      </c>
      <c r="HW3" t="e">
        <f>AND('2012 Derby Preps'!#REF!,"AAAAAF3bX+Y=")</f>
        <v>#REF!</v>
      </c>
      <c r="HX3" t="e">
        <f>AND('2012 Derby Preps'!#REF!,"AAAAAF3bX+c=")</f>
        <v>#REF!</v>
      </c>
      <c r="HY3" t="e">
        <f>AND('2012 Derby Preps'!#REF!,"AAAAAF3bX+g=")</f>
        <v>#REF!</v>
      </c>
      <c r="HZ3" t="e">
        <f>AND('2012 Derby Preps'!#REF!,"AAAAAF3bX+k=")</f>
        <v>#REF!</v>
      </c>
      <c r="IA3" t="e">
        <f>AND('2012 Derby Preps'!#REF!,"AAAAAF3bX+o=")</f>
        <v>#REF!</v>
      </c>
      <c r="IB3" t="e">
        <f>AND('2012 Derby Preps'!#REF!,"AAAAAF3bX+s=")</f>
        <v>#REF!</v>
      </c>
      <c r="IC3" t="e">
        <f>AND('2012 Derby Preps'!#REF!,"AAAAAF3bX+w=")</f>
        <v>#REF!</v>
      </c>
      <c r="ID3" t="e">
        <f>AND('2012 Derby Preps'!#REF!,"AAAAAF3bX+0=")</f>
        <v>#REF!</v>
      </c>
      <c r="IE3" t="e">
        <f>AND('2012 Derby Preps'!#REF!,"AAAAAF3bX+4=")</f>
        <v>#REF!</v>
      </c>
      <c r="IF3" t="e">
        <f>AND('2012 Derby Preps'!#REF!,"AAAAAF3bX+8=")</f>
        <v>#REF!</v>
      </c>
      <c r="IG3" t="e">
        <f>AND('2012 Derby Preps'!#REF!,"AAAAAF3bX/A=")</f>
        <v>#REF!</v>
      </c>
      <c r="IH3" t="e">
        <f>AND('2012 Derby Preps'!#REF!,"AAAAAF3bX/E=")</f>
        <v>#REF!</v>
      </c>
      <c r="II3" t="e">
        <f>AND('2012 Derby Preps'!#REF!,"AAAAAF3bX/I=")</f>
        <v>#REF!</v>
      </c>
      <c r="IJ3" t="e">
        <f>AND('2012 Derby Preps'!#REF!,"AAAAAF3bX/M=")</f>
        <v>#REF!</v>
      </c>
      <c r="IK3" t="e">
        <f>IF('2012 Derby Preps'!#REF!,"AAAAAF3bX/Q=",0)</f>
        <v>#REF!</v>
      </c>
      <c r="IL3" t="e">
        <f>AND('2012 Derby Preps'!#REF!,"AAAAAF3bX/U=")</f>
        <v>#REF!</v>
      </c>
      <c r="IM3" t="e">
        <f>AND('2012 Derby Preps'!#REF!,"AAAAAF3bX/Y=")</f>
        <v>#REF!</v>
      </c>
      <c r="IN3" t="e">
        <f>AND('2012 Derby Preps'!#REF!,"AAAAAF3bX/c=")</f>
        <v>#REF!</v>
      </c>
      <c r="IO3" t="e">
        <f>AND('2012 Derby Preps'!#REF!,"AAAAAF3bX/g=")</f>
        <v>#REF!</v>
      </c>
      <c r="IP3" t="e">
        <f>AND('2012 Derby Preps'!#REF!,"AAAAAF3bX/k=")</f>
        <v>#REF!</v>
      </c>
      <c r="IQ3" t="e">
        <f>AND('2012 Derby Preps'!#REF!,"AAAAAF3bX/o=")</f>
        <v>#REF!</v>
      </c>
      <c r="IR3" t="e">
        <f>AND('2012 Derby Preps'!#REF!,"AAAAAF3bX/s=")</f>
        <v>#REF!</v>
      </c>
      <c r="IS3" t="e">
        <f>AND('2012 Derby Preps'!#REF!,"AAAAAF3bX/w=")</f>
        <v>#REF!</v>
      </c>
      <c r="IT3" t="e">
        <f>AND('2012 Derby Preps'!#REF!,"AAAAAF3bX/0=")</f>
        <v>#REF!</v>
      </c>
      <c r="IU3" t="e">
        <f>AND('2012 Derby Preps'!#REF!,"AAAAAF3bX/4=")</f>
        <v>#REF!</v>
      </c>
      <c r="IV3" t="e">
        <f>AND('2012 Derby Preps'!#REF!,"AAAAAF3bX/8=")</f>
        <v>#REF!</v>
      </c>
    </row>
    <row r="4" spans="1:256" x14ac:dyDescent="0.25">
      <c r="A4" t="e">
        <f>AND('2012 Derby Preps'!#REF!,"AAAAAHXe3gA=")</f>
        <v>#REF!</v>
      </c>
      <c r="B4" t="e">
        <f>AND('2012 Derby Preps'!#REF!,"AAAAAHXe3gE=")</f>
        <v>#REF!</v>
      </c>
      <c r="C4" t="e">
        <f>AND('2012 Derby Preps'!#REF!,"AAAAAHXe3gI=")</f>
        <v>#REF!</v>
      </c>
      <c r="D4" t="e">
        <f>AND('2012 Derby Preps'!#REF!,"AAAAAHXe3gM=")</f>
        <v>#REF!</v>
      </c>
      <c r="E4" t="e">
        <f>AND('2012 Derby Preps'!#REF!,"AAAAAHXe3gQ=")</f>
        <v>#REF!</v>
      </c>
      <c r="F4" t="e">
        <f>AND('2012 Derby Preps'!#REF!,"AAAAAHXe3gU=")</f>
        <v>#REF!</v>
      </c>
      <c r="G4" t="e">
        <f>AND('2012 Derby Preps'!#REF!,"AAAAAHXe3gY=")</f>
        <v>#REF!</v>
      </c>
      <c r="H4" t="e">
        <f>AND('2012 Derby Preps'!#REF!,"AAAAAHXe3gc=")</f>
        <v>#REF!</v>
      </c>
      <c r="I4" t="e">
        <f>AND('2012 Derby Preps'!#REF!,"AAAAAHXe3gg=")</f>
        <v>#REF!</v>
      </c>
      <c r="J4">
        <f>IF('2012 Derby Preps'!35:35,"AAAAAHXe3gk=",0)</f>
        <v>0</v>
      </c>
      <c r="K4" t="e">
        <f>AND('2012 Derby Preps'!A35,"AAAAAHXe3go=")</f>
        <v>#VALUE!</v>
      </c>
      <c r="L4" t="e">
        <f>AND('2012 Derby Preps'!C35,"AAAAAHXe3gs=")</f>
        <v>#VALUE!</v>
      </c>
      <c r="M4" t="e">
        <f>AND('2012 Derby Preps'!B35,"AAAAAHXe3gw=")</f>
        <v>#VALUE!</v>
      </c>
      <c r="N4" t="e">
        <f>AND('2012 Derby Preps'!D35,"AAAAAHXe3g0=")</f>
        <v>#VALUE!</v>
      </c>
      <c r="O4" t="e">
        <f>AND('2012 Derby Preps'!E35,"AAAAAHXe3g4=")</f>
        <v>#VALUE!</v>
      </c>
      <c r="P4" t="e">
        <f>AND('2012 Derby Preps'!F35,"AAAAAHXe3g8=")</f>
        <v>#VALUE!</v>
      </c>
      <c r="Q4" t="e">
        <f>AND('2012 Derby Preps'!G35,"AAAAAHXe3hA=")</f>
        <v>#VALUE!</v>
      </c>
      <c r="R4" t="e">
        <f>AND('2012 Derby Preps'!H35,"AAAAAHXe3hE=")</f>
        <v>#VALUE!</v>
      </c>
      <c r="S4" t="e">
        <f>AND('2012 Derby Preps'!I35,"AAAAAHXe3hI=")</f>
        <v>#VALUE!</v>
      </c>
      <c r="T4" t="e">
        <f>AND('2012 Derby Preps'!J35,"AAAAAHXe3hM=")</f>
        <v>#VALUE!</v>
      </c>
      <c r="U4" t="e">
        <f>AND('2012 Derby Preps'!K35,"AAAAAHXe3hQ=")</f>
        <v>#VALUE!</v>
      </c>
      <c r="V4" t="e">
        <f>AND('2012 Derby Preps'!L35,"AAAAAHXe3hU=")</f>
        <v>#VALUE!</v>
      </c>
      <c r="W4" t="e">
        <f>AND('2012 Derby Preps'!M35,"AAAAAHXe3hY=")</f>
        <v>#VALUE!</v>
      </c>
      <c r="X4" t="e">
        <f>AND('2012 Derby Preps'!N35,"AAAAAHXe3hc=")</f>
        <v>#VALUE!</v>
      </c>
      <c r="Y4" t="e">
        <f>AND('2012 Derby Preps'!O35,"AAAAAHXe3hg=")</f>
        <v>#VALUE!</v>
      </c>
      <c r="Z4" t="e">
        <f>AND('2012 Derby Preps'!#REF!,"AAAAAHXe3hk=")</f>
        <v>#REF!</v>
      </c>
      <c r="AA4" t="e">
        <f>AND('2012 Derby Preps'!U35,"AAAAAHXe3ho=")</f>
        <v>#VALUE!</v>
      </c>
      <c r="AB4" t="e">
        <f>AND('2012 Derby Preps'!V35,"AAAAAHXe3hs=")</f>
        <v>#VALUE!</v>
      </c>
      <c r="AC4" t="e">
        <f>AND('2012 Derby Preps'!W35,"AAAAAHXe3hw=")</f>
        <v>#VALUE!</v>
      </c>
      <c r="AD4" t="e">
        <f>AND('2012 Derby Preps'!X35,"AAAAAHXe3h0=")</f>
        <v>#VALUE!</v>
      </c>
      <c r="AE4">
        <f>IF('2012 Derby Preps'!36:36,"AAAAAHXe3h4=",0)</f>
        <v>0</v>
      </c>
      <c r="AF4" t="e">
        <f>AND('2012 Derby Preps'!A36,"AAAAAHXe3h8=")</f>
        <v>#VALUE!</v>
      </c>
      <c r="AG4" t="e">
        <f>AND('2012 Derby Preps'!C36,"AAAAAHXe3iA=")</f>
        <v>#VALUE!</v>
      </c>
      <c r="AH4" t="e">
        <f>AND('2012 Derby Preps'!B36,"AAAAAHXe3iE=")</f>
        <v>#VALUE!</v>
      </c>
      <c r="AI4" t="e">
        <f>AND('2012 Derby Preps'!D36,"AAAAAHXe3iI=")</f>
        <v>#VALUE!</v>
      </c>
      <c r="AJ4" t="e">
        <f>AND('2012 Derby Preps'!E36,"AAAAAHXe3iM=")</f>
        <v>#VALUE!</v>
      </c>
      <c r="AK4" t="e">
        <f>AND('2012 Derby Preps'!F36,"AAAAAHXe3iQ=")</f>
        <v>#VALUE!</v>
      </c>
      <c r="AL4" t="e">
        <f>AND('2012 Derby Preps'!G36,"AAAAAHXe3iU=")</f>
        <v>#VALUE!</v>
      </c>
      <c r="AM4" t="e">
        <f>AND('2012 Derby Preps'!H36,"AAAAAHXe3iY=")</f>
        <v>#VALUE!</v>
      </c>
      <c r="AN4" t="e">
        <f>AND('2012 Derby Preps'!I36,"AAAAAHXe3ic=")</f>
        <v>#VALUE!</v>
      </c>
      <c r="AO4" t="e">
        <f>AND('2012 Derby Preps'!J36,"AAAAAHXe3ig=")</f>
        <v>#VALUE!</v>
      </c>
      <c r="AP4" t="e">
        <f>AND('2012 Derby Preps'!K36,"AAAAAHXe3ik=")</f>
        <v>#VALUE!</v>
      </c>
      <c r="AQ4" t="e">
        <f>AND('2012 Derby Preps'!L36,"AAAAAHXe3io=")</f>
        <v>#VALUE!</v>
      </c>
      <c r="AR4" t="e">
        <f>AND('2012 Derby Preps'!M36,"AAAAAHXe3is=")</f>
        <v>#VALUE!</v>
      </c>
      <c r="AS4" t="e">
        <f>AND('2012 Derby Preps'!N36,"AAAAAHXe3iw=")</f>
        <v>#VALUE!</v>
      </c>
      <c r="AT4" t="e">
        <f>AND('2012 Derby Preps'!O36,"AAAAAHXe3i0=")</f>
        <v>#VALUE!</v>
      </c>
      <c r="AU4" t="e">
        <f>AND('2012 Derby Preps'!#REF!,"AAAAAHXe3i4=")</f>
        <v>#REF!</v>
      </c>
      <c r="AV4" t="e">
        <f>AND('2012 Derby Preps'!U36,"AAAAAHXe3i8=")</f>
        <v>#VALUE!</v>
      </c>
      <c r="AW4" t="e">
        <f>AND('2012 Derby Preps'!V36,"AAAAAHXe3jA=")</f>
        <v>#VALUE!</v>
      </c>
      <c r="AX4" t="e">
        <f>AND('2012 Derby Preps'!W36,"AAAAAHXe3jE=")</f>
        <v>#VALUE!</v>
      </c>
      <c r="AY4" t="e">
        <f>AND('2012 Derby Preps'!X36,"AAAAAHXe3jI=")</f>
        <v>#VALUE!</v>
      </c>
      <c r="AZ4">
        <f>IF('2012 Derby Preps'!37:37,"AAAAAHXe3jM=",0)</f>
        <v>0</v>
      </c>
      <c r="BA4" t="e">
        <f>AND('2012 Derby Preps'!A37,"AAAAAHXe3jQ=")</f>
        <v>#VALUE!</v>
      </c>
      <c r="BB4" t="e">
        <f>AND('2012 Derby Preps'!C37,"AAAAAHXe3jU=")</f>
        <v>#VALUE!</v>
      </c>
      <c r="BC4" t="e">
        <f>AND('2012 Derby Preps'!B37,"AAAAAHXe3jY=")</f>
        <v>#VALUE!</v>
      </c>
      <c r="BD4" t="e">
        <f>AND('2012 Derby Preps'!D37,"AAAAAHXe3jc=")</f>
        <v>#VALUE!</v>
      </c>
      <c r="BE4" t="e">
        <f>AND('2012 Derby Preps'!E37,"AAAAAHXe3jg=")</f>
        <v>#VALUE!</v>
      </c>
      <c r="BF4" t="e">
        <f>AND('2012 Derby Preps'!F37,"AAAAAHXe3jk=")</f>
        <v>#VALUE!</v>
      </c>
      <c r="BG4" t="e">
        <f>AND('2012 Derby Preps'!G37,"AAAAAHXe3jo=")</f>
        <v>#VALUE!</v>
      </c>
      <c r="BH4" t="e">
        <f>AND('2012 Derby Preps'!H37,"AAAAAHXe3js=")</f>
        <v>#VALUE!</v>
      </c>
      <c r="BI4" t="e">
        <f>AND('2012 Derby Preps'!I37,"AAAAAHXe3jw=")</f>
        <v>#VALUE!</v>
      </c>
      <c r="BJ4" t="e">
        <f>AND('2012 Derby Preps'!J37,"AAAAAHXe3j0=")</f>
        <v>#VALUE!</v>
      </c>
      <c r="BK4" t="e">
        <f>AND('2012 Derby Preps'!K37,"AAAAAHXe3j4=")</f>
        <v>#VALUE!</v>
      </c>
      <c r="BL4" t="e">
        <f>AND('2012 Derby Preps'!L37,"AAAAAHXe3j8=")</f>
        <v>#VALUE!</v>
      </c>
      <c r="BM4" t="e">
        <f>AND('2012 Derby Preps'!M37,"AAAAAHXe3kA=")</f>
        <v>#VALUE!</v>
      </c>
      <c r="BN4" t="e">
        <f>AND('2012 Derby Preps'!N37,"AAAAAHXe3kE=")</f>
        <v>#VALUE!</v>
      </c>
      <c r="BO4" t="e">
        <f>AND('2012 Derby Preps'!O37,"AAAAAHXe3kI=")</f>
        <v>#VALUE!</v>
      </c>
      <c r="BP4" t="e">
        <f>AND('2012 Derby Preps'!#REF!,"AAAAAHXe3kM=")</f>
        <v>#REF!</v>
      </c>
      <c r="BQ4" t="e">
        <f>AND('2012 Derby Preps'!U37,"AAAAAHXe3kQ=")</f>
        <v>#VALUE!</v>
      </c>
      <c r="BR4" t="e">
        <f>AND('2012 Derby Preps'!V37,"AAAAAHXe3kU=")</f>
        <v>#VALUE!</v>
      </c>
      <c r="BS4" t="e">
        <f>AND('2012 Derby Preps'!W37,"AAAAAHXe3kY=")</f>
        <v>#VALUE!</v>
      </c>
      <c r="BT4" t="e">
        <f>AND('2012 Derby Preps'!X37,"AAAAAHXe3kc=")</f>
        <v>#VALUE!</v>
      </c>
      <c r="BU4">
        <f>IF('2012 Derby Preps'!38:38,"AAAAAHXe3kg=",0)</f>
        <v>0</v>
      </c>
      <c r="BV4">
        <f>IF('2012 Derby Preps'!39:39,"AAAAAHXe3kk=",0)</f>
        <v>0</v>
      </c>
      <c r="BW4">
        <f>IF('2012 Derby Preps'!40:40,"AAAAAHXe3ko=",0)</f>
        <v>0</v>
      </c>
      <c r="BX4">
        <f>IF('2012 Derby Preps'!41:41,"AAAAAHXe3ks=",0)</f>
        <v>0</v>
      </c>
      <c r="BY4">
        <f>IF('2012 Derby Preps'!42:42,"AAAAAHXe3kw=",0)</f>
        <v>0</v>
      </c>
      <c r="BZ4">
        <f>IF('2012 Derby Preps'!43:43,"AAAAAHXe3k0=",0)</f>
        <v>0</v>
      </c>
      <c r="CA4">
        <f>IF('2012 Derby Preps'!44:44,"AAAAAHXe3k4=",0)</f>
        <v>0</v>
      </c>
      <c r="CB4">
        <f>IF('2012 Derby Preps'!45:45,"AAAAAHXe3k8=",0)</f>
        <v>0</v>
      </c>
      <c r="CC4">
        <f>IF('2012 Derby Preps'!46:46,"AAAAAHXe3lA=",0)</f>
        <v>0</v>
      </c>
      <c r="CD4">
        <f>IF('2012 Derby Preps'!47:47,"AAAAAHXe3lE=",0)</f>
        <v>0</v>
      </c>
      <c r="CE4">
        <f>IF('2012 Derby Preps'!48:48,"AAAAAHXe3lI=",0)</f>
        <v>0</v>
      </c>
      <c r="CF4">
        <f>IF('2012 Derby Preps'!49:49,"AAAAAHXe3lM=",0)</f>
        <v>0</v>
      </c>
      <c r="CG4">
        <f>IF('2012 Derby Preps'!50:50,"AAAAAHXe3lQ=",0)</f>
        <v>0</v>
      </c>
      <c r="CH4">
        <f>IF('2012 Derby Preps'!51:51,"AAAAAHXe3lU=",0)</f>
        <v>0</v>
      </c>
      <c r="CI4">
        <f>IF('2012 Derby Preps'!52:52,"AAAAAHXe3lY=",0)</f>
        <v>0</v>
      </c>
      <c r="CJ4">
        <f>IF('2012 Derby Preps'!53:53,"AAAAAHXe3lc=",0)</f>
        <v>0</v>
      </c>
      <c r="CK4">
        <f>IF('2012 Derby Preps'!54:54,"AAAAAHXe3lg=",0)</f>
        <v>0</v>
      </c>
      <c r="CL4">
        <f>IF('2012 Derby Preps'!55:55,"AAAAAHXe3lk=",0)</f>
        <v>0</v>
      </c>
      <c r="CM4">
        <f>IF('2012 Derby Preps'!56:56,"AAAAAHXe3lo=",0)</f>
        <v>0</v>
      </c>
      <c r="CN4">
        <f>IF('2012 Derby Preps'!57:57,"AAAAAHXe3ls=",0)</f>
        <v>0</v>
      </c>
      <c r="CO4">
        <f>IF('2012 Derby Preps'!58:58,"AAAAAHXe3lw=",0)</f>
        <v>0</v>
      </c>
      <c r="CP4">
        <f>IF('2012 Derby Preps'!59:59,"AAAAAHXe3l0=",0)</f>
        <v>0</v>
      </c>
      <c r="CQ4">
        <f>IF('2012 Derby Preps'!60:60,"AAAAAHXe3l4=",0)</f>
        <v>0</v>
      </c>
      <c r="CR4">
        <f>IF('2012 Derby Preps'!61:61,"AAAAAHXe3l8=",0)</f>
        <v>0</v>
      </c>
      <c r="CS4">
        <f>IF('2012 Derby Preps'!62:62,"AAAAAHXe3mA=",0)</f>
        <v>0</v>
      </c>
      <c r="CT4">
        <f>IF('2012 Derby Preps'!63:63,"AAAAAHXe3mE=",0)</f>
        <v>0</v>
      </c>
      <c r="CU4">
        <f>IF('2012 Derby Preps'!64:64,"AAAAAHXe3mI=",0)</f>
        <v>0</v>
      </c>
      <c r="CV4">
        <f>IF('2012 Derby Preps'!65:65,"AAAAAHXe3mM=",0)</f>
        <v>0</v>
      </c>
      <c r="CW4">
        <f>IF('2012 Derby Preps'!66:66,"AAAAAHXe3mQ=",0)</f>
        <v>0</v>
      </c>
      <c r="CX4">
        <f>IF('2012 Derby Preps'!67:67,"AAAAAHXe3mU=",0)</f>
        <v>0</v>
      </c>
      <c r="CY4">
        <f>IF('2012 Derby Preps'!68:68,"AAAAAHXe3mY=",0)</f>
        <v>0</v>
      </c>
      <c r="CZ4">
        <f>IF('2012 Derby Preps'!69:69,"AAAAAHXe3mc=",0)</f>
        <v>0</v>
      </c>
      <c r="DA4">
        <f>IF('2012 Derby Preps'!70:70,"AAAAAHXe3mg=",0)</f>
        <v>0</v>
      </c>
      <c r="DB4">
        <f>IF('2012 Derby Preps'!71:71,"AAAAAHXe3mk=",0)</f>
        <v>0</v>
      </c>
      <c r="DC4">
        <f>IF('2012 Derby Preps'!72:72,"AAAAAHXe3mo=",0)</f>
        <v>0</v>
      </c>
      <c r="DD4">
        <f>IF('2012 Derby Preps'!73:73,"AAAAAHXe3ms=",0)</f>
        <v>0</v>
      </c>
      <c r="DE4">
        <f>IF('2012 Derby Preps'!74:74,"AAAAAHXe3mw=",0)</f>
        <v>0</v>
      </c>
      <c r="DF4">
        <f>IF('2012 Derby Preps'!75:75,"AAAAAHXe3m0=",0)</f>
        <v>0</v>
      </c>
      <c r="DG4">
        <f>IF('2012 Derby Preps'!76:76,"AAAAAHXe3m4=",0)</f>
        <v>0</v>
      </c>
      <c r="DH4">
        <f>IF('2012 Derby Preps'!77:77,"AAAAAHXe3m8=",0)</f>
        <v>0</v>
      </c>
      <c r="DI4" t="str">
        <f>IF('2012 Derby Preps'!A:A,"AAAAAHXe3nA=",0)</f>
        <v>AAAAAHXe3nA=</v>
      </c>
      <c r="DJ4" t="e">
        <f>IF('2012 Derby Preps'!C:C,"AAAAAHXe3nE=",0)</f>
        <v>#VALUE!</v>
      </c>
      <c r="DK4" t="e">
        <f>IF('2012 Derby Preps'!B:B,"AAAAAHXe3nI=",0)</f>
        <v>#VALUE!</v>
      </c>
      <c r="DL4" t="str">
        <f>IF('2012 Derby Preps'!D:D,"AAAAAHXe3nM=",0)</f>
        <v>AAAAAHXe3nM=</v>
      </c>
      <c r="DM4" t="str">
        <f>IF('2012 Derby Preps'!E:E,"AAAAAHXe3nQ=",0)</f>
        <v>AAAAAHXe3nQ=</v>
      </c>
      <c r="DN4" t="e">
        <f>IF('2012 Derby Preps'!F:F,"AAAAAHXe3nU=",0)</f>
        <v>#VALUE!</v>
      </c>
      <c r="DO4" t="str">
        <f>IF('2012 Derby Preps'!G:G,"AAAAAHXe3nY=",0)</f>
        <v>AAAAAHXe3nY=</v>
      </c>
      <c r="DP4" t="e">
        <f>IF('2012 Derby Preps'!H:H,"AAAAAHXe3nc=",0)</f>
        <v>#VALUE!</v>
      </c>
      <c r="DQ4" t="e">
        <f>IF('2012 Derby Preps'!I:I,"AAAAAHXe3ng=",0)</f>
        <v>#VALUE!</v>
      </c>
      <c r="DR4" t="e">
        <f>IF('2012 Derby Preps'!J:J,"AAAAAHXe3nk=",0)</f>
        <v>#VALUE!</v>
      </c>
      <c r="DS4" t="str">
        <f>IF('2012 Derby Preps'!K:K,"AAAAAHXe3no=",0)</f>
        <v>AAAAAHXe3no=</v>
      </c>
      <c r="DT4" t="str">
        <f>IF('2012 Derby Preps'!L:L,"AAAAAHXe3ns=",0)</f>
        <v>AAAAAHXe3ns=</v>
      </c>
      <c r="DU4" t="str">
        <f>IF('2012 Derby Preps'!M:M,"AAAAAHXe3nw=",0)</f>
        <v>AAAAAHXe3nw=</v>
      </c>
      <c r="DV4" t="str">
        <f>IF('2012 Derby Preps'!N:N,"AAAAAHXe3n0=",0)</f>
        <v>AAAAAHXe3n0=</v>
      </c>
      <c r="DW4" t="str">
        <f>IF('2012 Derby Preps'!O:O,"AAAAAHXe3n4=",0)</f>
        <v>AAAAAHXe3n4=</v>
      </c>
      <c r="DX4" t="e">
        <f>IF('2012 Derby Preps'!#REF!,"AAAAAHXe3n8=",0)</f>
        <v>#REF!</v>
      </c>
      <c r="DY4" t="str">
        <f>IF('2012 Derby Preps'!U:U,"AAAAAHXe3oA=",0)</f>
        <v>AAAAAHXe3oA=</v>
      </c>
      <c r="DZ4" t="str">
        <f>IF('2012 Derby Preps'!V:V,"AAAAAHXe3oE=",0)</f>
        <v>AAAAAHXe3oE=</v>
      </c>
      <c r="EA4" t="str">
        <f>IF('2012 Derby Preps'!W:W,"AAAAAHXe3oI=",0)</f>
        <v>AAAAAHXe3oI=</v>
      </c>
      <c r="EB4">
        <f>IF('2012 Derby Preps'!X:X,"AAAAAHXe3oM=",0)</f>
        <v>0</v>
      </c>
      <c r="EC4">
        <f>IF(Sheet3!1:1,"AAAAAHXe3oQ=",0)</f>
        <v>0</v>
      </c>
      <c r="ED4" t="e">
        <f>AND(Sheet3!A1,"AAAAAHXe3oU=")</f>
        <v>#VALUE!</v>
      </c>
      <c r="EE4">
        <f>IF(Sheet3!A:A,"AAAAAHXe3oY=",0)</f>
        <v>0</v>
      </c>
      <c r="EF4" s="1" t="s">
        <v>42</v>
      </c>
      <c r="EG4" t="s">
        <v>43</v>
      </c>
    </row>
    <row r="5" spans="1:256" x14ac:dyDescent="0.25">
      <c r="A5" t="e">
        <f>AND('2012 Derby Preps'!P1,"AAAAABeeugA=")</f>
        <v>#VALUE!</v>
      </c>
      <c r="B5" t="e">
        <f>AND('2012 Derby Preps'!Q1,"AAAAABeeugE=")</f>
        <v>#VALUE!</v>
      </c>
      <c r="C5" t="e">
        <f>AND('2012 Derby Preps'!R1,"AAAAABeeugI=")</f>
        <v>#VALUE!</v>
      </c>
      <c r="D5" t="e">
        <f>AND('2012 Derby Preps'!S1,"AAAAABeeugM=")</f>
        <v>#VALUE!</v>
      </c>
      <c r="E5" t="e">
        <f>AND('2012 Derby Preps'!T1,"AAAAABeeugQ=")</f>
        <v>#VALUE!</v>
      </c>
      <c r="F5" t="e">
        <f>AND('2012 Derby Preps'!P2,"AAAAABeeugU=")</f>
        <v>#VALUE!</v>
      </c>
      <c r="G5" t="e">
        <f>AND('2012 Derby Preps'!Q2,"AAAAABeeugY=")</f>
        <v>#VALUE!</v>
      </c>
      <c r="H5" t="e">
        <f>AND('2012 Derby Preps'!R2,"AAAAABeeugc=")</f>
        <v>#VALUE!</v>
      </c>
      <c r="I5" t="e">
        <f>AND('2012 Derby Preps'!S2,"AAAAABeeugg=")</f>
        <v>#VALUE!</v>
      </c>
      <c r="J5" t="e">
        <f>AND('2012 Derby Preps'!T2,"AAAAABeeugk=")</f>
        <v>#VALUE!</v>
      </c>
      <c r="K5" t="e">
        <f>AND('2012 Derby Preps'!P3,"AAAAABeeugo=")</f>
        <v>#VALUE!</v>
      </c>
      <c r="L5" t="e">
        <f>AND('2012 Derby Preps'!Q3,"AAAAABeeugs=")</f>
        <v>#VALUE!</v>
      </c>
      <c r="M5" t="e">
        <f>AND('2012 Derby Preps'!R3,"AAAAABeeugw=")</f>
        <v>#VALUE!</v>
      </c>
      <c r="N5" t="e">
        <f>AND('2012 Derby Preps'!S3,"AAAAABeeug0=")</f>
        <v>#VALUE!</v>
      </c>
      <c r="O5" t="e">
        <f>AND('2012 Derby Preps'!T3,"AAAAABeeug4=")</f>
        <v>#VALUE!</v>
      </c>
      <c r="P5" t="e">
        <f>AND('2012 Derby Preps'!P4,"AAAAABeeug8=")</f>
        <v>#VALUE!</v>
      </c>
      <c r="Q5" t="e">
        <f>AND('2012 Derby Preps'!Q4,"AAAAABeeuhA=")</f>
        <v>#VALUE!</v>
      </c>
      <c r="R5" t="e">
        <f>AND('2012 Derby Preps'!R4,"AAAAABeeuhE=")</f>
        <v>#VALUE!</v>
      </c>
      <c r="S5" t="e">
        <f>AND('2012 Derby Preps'!S4,"AAAAABeeuhI=")</f>
        <v>#VALUE!</v>
      </c>
      <c r="T5" t="e">
        <f>AND('2012 Derby Preps'!T4,"AAAAABeeuhM=")</f>
        <v>#VALUE!</v>
      </c>
      <c r="U5" t="e">
        <f>AND('2012 Derby Preps'!P5,"AAAAABeeuhQ=")</f>
        <v>#VALUE!</v>
      </c>
      <c r="V5" t="e">
        <f>AND('2012 Derby Preps'!Q5,"AAAAABeeuhU=")</f>
        <v>#VALUE!</v>
      </c>
      <c r="W5" t="e">
        <f>AND('2012 Derby Preps'!R5,"AAAAABeeuhY=")</f>
        <v>#VALUE!</v>
      </c>
      <c r="X5" t="e">
        <f>AND('2012 Derby Preps'!S5,"AAAAABeeuhc=")</f>
        <v>#VALUE!</v>
      </c>
      <c r="Y5" t="e">
        <f>AND('2012 Derby Preps'!T5,"AAAAABeeuhg=")</f>
        <v>#VALUE!</v>
      </c>
      <c r="Z5" t="e">
        <f>AND('2012 Derby Preps'!P6,"AAAAABeeuhk=")</f>
        <v>#VALUE!</v>
      </c>
      <c r="AA5" t="e">
        <f>AND('2012 Derby Preps'!Q6,"AAAAABeeuho=")</f>
        <v>#VALUE!</v>
      </c>
      <c r="AB5" t="e">
        <f>AND('2012 Derby Preps'!R6,"AAAAABeeuhs=")</f>
        <v>#VALUE!</v>
      </c>
      <c r="AC5" t="e">
        <f>AND('2012 Derby Preps'!S6,"AAAAABeeuhw=")</f>
        <v>#VALUE!</v>
      </c>
      <c r="AD5" t="e">
        <f>AND('2012 Derby Preps'!T6,"AAAAABeeuh0=")</f>
        <v>#VALUE!</v>
      </c>
      <c r="AE5" t="e">
        <f>AND('2012 Derby Preps'!P7,"AAAAABeeuh4=")</f>
        <v>#VALUE!</v>
      </c>
      <c r="AF5" t="e">
        <f>AND('2012 Derby Preps'!Q7,"AAAAABeeuh8=")</f>
        <v>#VALUE!</v>
      </c>
      <c r="AG5" t="e">
        <f>AND('2012 Derby Preps'!R7,"AAAAABeeuiA=")</f>
        <v>#VALUE!</v>
      </c>
      <c r="AH5" t="e">
        <f>AND('2012 Derby Preps'!S7,"AAAAABeeuiE=")</f>
        <v>#VALUE!</v>
      </c>
      <c r="AI5" t="e">
        <f>AND('2012 Derby Preps'!T7,"AAAAABeeuiI=")</f>
        <v>#VALUE!</v>
      </c>
      <c r="AJ5" t="e">
        <f>AND('2012 Derby Preps'!P8,"AAAAABeeuiM=")</f>
        <v>#VALUE!</v>
      </c>
      <c r="AK5" t="e">
        <f>AND('2012 Derby Preps'!Q8,"AAAAABeeuiQ=")</f>
        <v>#VALUE!</v>
      </c>
      <c r="AL5" t="e">
        <f>AND('2012 Derby Preps'!R8,"AAAAABeeuiU=")</f>
        <v>#VALUE!</v>
      </c>
      <c r="AM5" t="e">
        <f>AND('2012 Derby Preps'!S8,"AAAAABeeuiY=")</f>
        <v>#VALUE!</v>
      </c>
      <c r="AN5" t="e">
        <f>AND('2012 Derby Preps'!T8,"AAAAABeeuic=")</f>
        <v>#VALUE!</v>
      </c>
      <c r="AO5" t="e">
        <f>AND('2012 Derby Preps'!P9,"AAAAABeeuig=")</f>
        <v>#VALUE!</v>
      </c>
      <c r="AP5" t="e">
        <f>AND('2012 Derby Preps'!Q9,"AAAAABeeuik=")</f>
        <v>#VALUE!</v>
      </c>
      <c r="AQ5" t="e">
        <f>AND('2012 Derby Preps'!R9,"AAAAABeeuio=")</f>
        <v>#VALUE!</v>
      </c>
      <c r="AR5" t="e">
        <f>AND('2012 Derby Preps'!S9,"AAAAABeeuis=")</f>
        <v>#VALUE!</v>
      </c>
      <c r="AS5" t="e">
        <f>AND('2012 Derby Preps'!T9,"AAAAABeeuiw=")</f>
        <v>#VALUE!</v>
      </c>
      <c r="AT5" t="e">
        <f>AND('2012 Derby Preps'!P10,"AAAAABeeui0=")</f>
        <v>#VALUE!</v>
      </c>
      <c r="AU5" t="e">
        <f>AND('2012 Derby Preps'!Q10,"AAAAABeeui4=")</f>
        <v>#VALUE!</v>
      </c>
      <c r="AV5" t="e">
        <f>AND('2012 Derby Preps'!R10,"AAAAABeeui8=")</f>
        <v>#VALUE!</v>
      </c>
      <c r="AW5" t="e">
        <f>AND('2012 Derby Preps'!S10,"AAAAABeeujA=")</f>
        <v>#VALUE!</v>
      </c>
      <c r="AX5" t="e">
        <f>AND('2012 Derby Preps'!T10,"AAAAABeeujE=")</f>
        <v>#VALUE!</v>
      </c>
      <c r="AY5" t="e">
        <f>AND('2012 Derby Preps'!P11,"AAAAABeeujI=")</f>
        <v>#VALUE!</v>
      </c>
      <c r="AZ5" t="e">
        <f>AND('2012 Derby Preps'!Q11,"AAAAABeeujM=")</f>
        <v>#VALUE!</v>
      </c>
      <c r="BA5" t="e">
        <f>AND('2012 Derby Preps'!R11,"AAAAABeeujQ=")</f>
        <v>#VALUE!</v>
      </c>
      <c r="BB5" t="e">
        <f>AND('2012 Derby Preps'!S11,"AAAAABeeujU=")</f>
        <v>#VALUE!</v>
      </c>
      <c r="BC5" t="e">
        <f>AND('2012 Derby Preps'!T11,"AAAAABeeujY=")</f>
        <v>#VALUE!</v>
      </c>
      <c r="BD5" t="e">
        <f>AND('2012 Derby Preps'!P12,"AAAAABeeujc=")</f>
        <v>#VALUE!</v>
      </c>
      <c r="BE5" t="e">
        <f>AND('2012 Derby Preps'!Q12,"AAAAABeeujg=")</f>
        <v>#VALUE!</v>
      </c>
      <c r="BF5" t="e">
        <f>AND('2012 Derby Preps'!R12,"AAAAABeeujk=")</f>
        <v>#VALUE!</v>
      </c>
      <c r="BG5" t="e">
        <f>AND('2012 Derby Preps'!S12,"AAAAABeeujo=")</f>
        <v>#VALUE!</v>
      </c>
      <c r="BH5" t="e">
        <f>AND('2012 Derby Preps'!T12,"AAAAABeeujs=")</f>
        <v>#VALUE!</v>
      </c>
      <c r="BI5" t="e">
        <f>AND('2012 Derby Preps'!P13,"AAAAABeeujw=")</f>
        <v>#VALUE!</v>
      </c>
      <c r="BJ5" t="e">
        <f>AND('2012 Derby Preps'!Q13,"AAAAABeeuj0=")</f>
        <v>#VALUE!</v>
      </c>
      <c r="BK5" t="e">
        <f>AND('2012 Derby Preps'!R13,"AAAAABeeuj4=")</f>
        <v>#VALUE!</v>
      </c>
      <c r="BL5" t="e">
        <f>AND('2012 Derby Preps'!S13,"AAAAABeeuj8=")</f>
        <v>#VALUE!</v>
      </c>
      <c r="BM5" t="e">
        <f>AND('2012 Derby Preps'!T13,"AAAAABeeukA=")</f>
        <v>#VALUE!</v>
      </c>
      <c r="BN5" t="e">
        <f>AND('2012 Derby Preps'!P14,"AAAAABeeukE=")</f>
        <v>#VALUE!</v>
      </c>
      <c r="BO5" t="e">
        <f>AND('2012 Derby Preps'!Q14,"AAAAABeeukI=")</f>
        <v>#VALUE!</v>
      </c>
      <c r="BP5" t="e">
        <f>AND('2012 Derby Preps'!R14,"AAAAABeeukM=")</f>
        <v>#VALUE!</v>
      </c>
      <c r="BQ5" t="e">
        <f>AND('2012 Derby Preps'!S14,"AAAAABeeukQ=")</f>
        <v>#VALUE!</v>
      </c>
      <c r="BR5" t="e">
        <f>AND('2012 Derby Preps'!T14,"AAAAABeeukU=")</f>
        <v>#VALUE!</v>
      </c>
      <c r="BS5" t="e">
        <f>AND('2012 Derby Preps'!P15,"AAAAABeeukY=")</f>
        <v>#VALUE!</v>
      </c>
      <c r="BT5" t="e">
        <f>AND('2012 Derby Preps'!Q15,"AAAAABeeukc=")</f>
        <v>#VALUE!</v>
      </c>
      <c r="BU5" t="e">
        <f>AND('2012 Derby Preps'!R15,"AAAAABeeukg=")</f>
        <v>#VALUE!</v>
      </c>
      <c r="BV5" t="e">
        <f>AND('2012 Derby Preps'!S15,"AAAAABeeukk=")</f>
        <v>#VALUE!</v>
      </c>
      <c r="BW5" t="e">
        <f>AND('2012 Derby Preps'!T15,"AAAAABeeuko=")</f>
        <v>#VALUE!</v>
      </c>
      <c r="BX5" t="e">
        <f>AND('2012 Derby Preps'!P16,"AAAAABeeuks=")</f>
        <v>#VALUE!</v>
      </c>
      <c r="BY5" t="e">
        <f>AND('2012 Derby Preps'!Q16,"AAAAABeeukw=")</f>
        <v>#VALUE!</v>
      </c>
      <c r="BZ5" t="e">
        <f>AND('2012 Derby Preps'!R16,"AAAAABeeuk0=")</f>
        <v>#VALUE!</v>
      </c>
      <c r="CA5" t="e">
        <f>AND('2012 Derby Preps'!S16,"AAAAABeeuk4=")</f>
        <v>#VALUE!</v>
      </c>
      <c r="CB5" t="e">
        <f>AND('2012 Derby Preps'!T16,"AAAAABeeuk8=")</f>
        <v>#VALUE!</v>
      </c>
      <c r="CC5" t="e">
        <f>AND('2012 Derby Preps'!P17,"AAAAABeeulA=")</f>
        <v>#VALUE!</v>
      </c>
      <c r="CD5" t="e">
        <f>AND('2012 Derby Preps'!Q17,"AAAAABeeulE=")</f>
        <v>#VALUE!</v>
      </c>
      <c r="CE5" t="e">
        <f>AND('2012 Derby Preps'!R17,"AAAAABeeulI=")</f>
        <v>#VALUE!</v>
      </c>
      <c r="CF5" t="e">
        <f>AND('2012 Derby Preps'!S17,"AAAAABeeulM=")</f>
        <v>#VALUE!</v>
      </c>
      <c r="CG5" t="e">
        <f>AND('2012 Derby Preps'!T17,"AAAAABeeulQ=")</f>
        <v>#VALUE!</v>
      </c>
      <c r="CH5" t="e">
        <f>AND('2012 Derby Preps'!P18,"AAAAABeeulU=")</f>
        <v>#VALUE!</v>
      </c>
      <c r="CI5" t="e">
        <f>AND('2012 Derby Preps'!Q18,"AAAAABeeulY=")</f>
        <v>#VALUE!</v>
      </c>
      <c r="CJ5" t="e">
        <f>AND('2012 Derby Preps'!R18,"AAAAABeeulc=")</f>
        <v>#VALUE!</v>
      </c>
      <c r="CK5" t="e">
        <f>AND('2012 Derby Preps'!S18,"AAAAABeeulg=")</f>
        <v>#VALUE!</v>
      </c>
      <c r="CL5" t="e">
        <f>AND('2012 Derby Preps'!T18,"AAAAABeeulk=")</f>
        <v>#VALUE!</v>
      </c>
      <c r="CM5" t="e">
        <f>AND('2012 Derby Preps'!P19,"AAAAABeeulo=")</f>
        <v>#VALUE!</v>
      </c>
      <c r="CN5" t="e">
        <f>AND('2012 Derby Preps'!Q19,"AAAAABeeuls=")</f>
        <v>#VALUE!</v>
      </c>
      <c r="CO5" t="e">
        <f>AND('2012 Derby Preps'!R19,"AAAAABeeulw=")</f>
        <v>#VALUE!</v>
      </c>
      <c r="CP5" t="e">
        <f>AND('2012 Derby Preps'!S19,"AAAAABeeul0=")</f>
        <v>#VALUE!</v>
      </c>
      <c r="CQ5" t="e">
        <f>AND('2012 Derby Preps'!T19,"AAAAABeeul4=")</f>
        <v>#VALUE!</v>
      </c>
      <c r="CR5" t="e">
        <f>AND('2012 Derby Preps'!P20,"AAAAABeeul8=")</f>
        <v>#VALUE!</v>
      </c>
      <c r="CS5" t="e">
        <f>AND('2012 Derby Preps'!Q20,"AAAAABeeumA=")</f>
        <v>#VALUE!</v>
      </c>
      <c r="CT5" t="e">
        <f>AND('2012 Derby Preps'!R20,"AAAAABeeumE=")</f>
        <v>#VALUE!</v>
      </c>
      <c r="CU5" t="e">
        <f>AND('2012 Derby Preps'!S20,"AAAAABeeumI=")</f>
        <v>#VALUE!</v>
      </c>
      <c r="CV5" t="e">
        <f>AND('2012 Derby Preps'!T20,"AAAAABeeumM=")</f>
        <v>#VALUE!</v>
      </c>
      <c r="CW5" t="e">
        <f>AND('2012 Derby Preps'!P21,"AAAAABeeumQ=")</f>
        <v>#VALUE!</v>
      </c>
      <c r="CX5" t="e">
        <f>AND('2012 Derby Preps'!Q21,"AAAAABeeumU=")</f>
        <v>#VALUE!</v>
      </c>
      <c r="CY5" t="e">
        <f>AND('2012 Derby Preps'!R21,"AAAAABeeumY=")</f>
        <v>#VALUE!</v>
      </c>
      <c r="CZ5" t="e">
        <f>AND('2012 Derby Preps'!S21,"AAAAABeeumc=")</f>
        <v>#VALUE!</v>
      </c>
      <c r="DA5" t="e">
        <f>AND('2012 Derby Preps'!T21,"AAAAABeeumg=")</f>
        <v>#VALUE!</v>
      </c>
      <c r="DB5" t="e">
        <f>AND('2012 Derby Preps'!P22,"AAAAABeeumk=")</f>
        <v>#VALUE!</v>
      </c>
      <c r="DC5" t="e">
        <f>AND('2012 Derby Preps'!Q22,"AAAAABeeumo=")</f>
        <v>#VALUE!</v>
      </c>
      <c r="DD5" t="e">
        <f>AND('2012 Derby Preps'!R22,"AAAAABeeums=")</f>
        <v>#VALUE!</v>
      </c>
      <c r="DE5" t="e">
        <f>AND('2012 Derby Preps'!S22,"AAAAABeeumw=")</f>
        <v>#VALUE!</v>
      </c>
      <c r="DF5" t="e">
        <f>AND('2012 Derby Preps'!T22,"AAAAABeeum0=")</f>
        <v>#VALUE!</v>
      </c>
      <c r="DG5" t="e">
        <f>AND('2012 Derby Preps'!P23,"AAAAABeeum4=")</f>
        <v>#VALUE!</v>
      </c>
      <c r="DH5" t="e">
        <f>AND('2012 Derby Preps'!Q23,"AAAAABeeum8=")</f>
        <v>#VALUE!</v>
      </c>
      <c r="DI5" t="e">
        <f>AND('2012 Derby Preps'!R23,"AAAAABeeunA=")</f>
        <v>#VALUE!</v>
      </c>
      <c r="DJ5" t="e">
        <f>AND('2012 Derby Preps'!S23,"AAAAABeeunE=")</f>
        <v>#VALUE!</v>
      </c>
      <c r="DK5" t="e">
        <f>AND('2012 Derby Preps'!T23,"AAAAABeeunI=")</f>
        <v>#VALUE!</v>
      </c>
      <c r="DL5" t="e">
        <f>AND('2012 Derby Preps'!P24,"AAAAABeeunM=")</f>
        <v>#VALUE!</v>
      </c>
      <c r="DM5" t="e">
        <f>AND('2012 Derby Preps'!Q24,"AAAAABeeunQ=")</f>
        <v>#VALUE!</v>
      </c>
      <c r="DN5" t="e">
        <f>AND('2012 Derby Preps'!R24,"AAAAABeeunU=")</f>
        <v>#VALUE!</v>
      </c>
      <c r="DO5" t="e">
        <f>AND('2012 Derby Preps'!S24,"AAAAABeeunY=")</f>
        <v>#VALUE!</v>
      </c>
      <c r="DP5" t="e">
        <f>AND('2012 Derby Preps'!T24,"AAAAABeeunc=")</f>
        <v>#VALUE!</v>
      </c>
      <c r="DQ5" t="e">
        <f>AND('2012 Derby Preps'!P25,"AAAAABeeung=")</f>
        <v>#VALUE!</v>
      </c>
      <c r="DR5" t="e">
        <f>AND('2012 Derby Preps'!Q25,"AAAAABeeunk=")</f>
        <v>#VALUE!</v>
      </c>
      <c r="DS5" t="e">
        <f>AND('2012 Derby Preps'!R25,"AAAAABeeuno=")</f>
        <v>#VALUE!</v>
      </c>
      <c r="DT5" t="e">
        <f>AND('2012 Derby Preps'!S25,"AAAAABeeuns=")</f>
        <v>#VALUE!</v>
      </c>
      <c r="DU5" t="e">
        <f>AND('2012 Derby Preps'!T25,"AAAAABeeunw=")</f>
        <v>#VALUE!</v>
      </c>
      <c r="DV5" t="e">
        <f>AND('2012 Derby Preps'!P26,"AAAAABeeun0=")</f>
        <v>#VALUE!</v>
      </c>
      <c r="DW5" t="e">
        <f>AND('2012 Derby Preps'!Q26,"AAAAABeeun4=")</f>
        <v>#VALUE!</v>
      </c>
      <c r="DX5" t="e">
        <f>AND('2012 Derby Preps'!R26,"AAAAABeeun8=")</f>
        <v>#VALUE!</v>
      </c>
      <c r="DY5" t="e">
        <f>AND('2012 Derby Preps'!S26,"AAAAABeeuoA=")</f>
        <v>#VALUE!</v>
      </c>
      <c r="DZ5" t="e">
        <f>AND('2012 Derby Preps'!T26,"AAAAABeeuoE=")</f>
        <v>#VALUE!</v>
      </c>
      <c r="EA5" t="e">
        <f>AND('2012 Derby Preps'!P27,"AAAAABeeuoI=")</f>
        <v>#VALUE!</v>
      </c>
      <c r="EB5" t="e">
        <f>AND('2012 Derby Preps'!Q27,"AAAAABeeuoM=")</f>
        <v>#VALUE!</v>
      </c>
      <c r="EC5" t="e">
        <f>AND('2012 Derby Preps'!R27,"AAAAABeeuoQ=")</f>
        <v>#VALUE!</v>
      </c>
      <c r="ED5" t="e">
        <f>AND('2012 Derby Preps'!S27,"AAAAABeeuoU=")</f>
        <v>#VALUE!</v>
      </c>
      <c r="EE5" t="e">
        <f>AND('2012 Derby Preps'!T27,"AAAAABeeuoY=")</f>
        <v>#VALUE!</v>
      </c>
      <c r="EF5" t="e">
        <f>AND('2012 Derby Preps'!P28,"AAAAABeeuoc=")</f>
        <v>#VALUE!</v>
      </c>
      <c r="EG5" t="e">
        <f>AND('2012 Derby Preps'!Q28,"AAAAABeeuog=")</f>
        <v>#VALUE!</v>
      </c>
      <c r="EH5" t="e">
        <f>AND('2012 Derby Preps'!R28,"AAAAABeeuok=")</f>
        <v>#VALUE!</v>
      </c>
      <c r="EI5" t="e">
        <f>AND('2012 Derby Preps'!S28,"AAAAABeeuoo=")</f>
        <v>#VALUE!</v>
      </c>
      <c r="EJ5" t="e">
        <f>AND('2012 Derby Preps'!T28,"AAAAABeeuos=")</f>
        <v>#VALUE!</v>
      </c>
      <c r="EK5" t="e">
        <f>AND('2012 Derby Preps'!P29,"AAAAABeeuow=")</f>
        <v>#VALUE!</v>
      </c>
      <c r="EL5" t="e">
        <f>AND('2012 Derby Preps'!Q29,"AAAAABeeuo0=")</f>
        <v>#VALUE!</v>
      </c>
      <c r="EM5" t="e">
        <f>AND('2012 Derby Preps'!R29,"AAAAABeeuo4=")</f>
        <v>#VALUE!</v>
      </c>
      <c r="EN5" t="e">
        <f>AND('2012 Derby Preps'!S29,"AAAAABeeuo8=")</f>
        <v>#VALUE!</v>
      </c>
      <c r="EO5" t="e">
        <f>AND('2012 Derby Preps'!T29,"AAAAABeeupA=")</f>
        <v>#VALUE!</v>
      </c>
      <c r="EP5" t="e">
        <f>AND('2012 Derby Preps'!P30,"AAAAABeeupE=")</f>
        <v>#VALUE!</v>
      </c>
      <c r="EQ5" t="e">
        <f>AND('2012 Derby Preps'!Q30,"AAAAABeeupI=")</f>
        <v>#VALUE!</v>
      </c>
      <c r="ER5" t="e">
        <f>AND('2012 Derby Preps'!R30,"AAAAABeeupM=")</f>
        <v>#VALUE!</v>
      </c>
      <c r="ES5" t="e">
        <f>AND('2012 Derby Preps'!S30,"AAAAABeeupQ=")</f>
        <v>#VALUE!</v>
      </c>
      <c r="ET5" t="e">
        <f>AND('2012 Derby Preps'!T30,"AAAAABeeupU=")</f>
        <v>#VALUE!</v>
      </c>
      <c r="EU5" t="e">
        <f>AND('2012 Derby Preps'!P31,"AAAAABeeupY=")</f>
        <v>#VALUE!</v>
      </c>
      <c r="EV5" t="e">
        <f>AND('2012 Derby Preps'!Q31,"AAAAABeeupc=")</f>
        <v>#VALUE!</v>
      </c>
      <c r="EW5" t="e">
        <f>AND('2012 Derby Preps'!R31,"AAAAABeeupg=")</f>
        <v>#VALUE!</v>
      </c>
      <c r="EX5" t="e">
        <f>AND('2012 Derby Preps'!S31,"AAAAABeeupk=")</f>
        <v>#VALUE!</v>
      </c>
      <c r="EY5" t="e">
        <f>AND('2012 Derby Preps'!T31,"AAAAABeeupo=")</f>
        <v>#VALUE!</v>
      </c>
      <c r="EZ5" t="e">
        <f>AND('2012 Derby Preps'!P32,"AAAAABeeups=")</f>
        <v>#VALUE!</v>
      </c>
      <c r="FA5" t="e">
        <f>AND('2012 Derby Preps'!Q32,"AAAAABeeupw=")</f>
        <v>#VALUE!</v>
      </c>
      <c r="FB5" t="e">
        <f>AND('2012 Derby Preps'!R32,"AAAAABeeup0=")</f>
        <v>#VALUE!</v>
      </c>
      <c r="FC5" t="e">
        <f>AND('2012 Derby Preps'!S32,"AAAAABeeup4=")</f>
        <v>#VALUE!</v>
      </c>
      <c r="FD5" t="e">
        <f>AND('2012 Derby Preps'!T32,"AAAAABeeup8=")</f>
        <v>#VALUE!</v>
      </c>
      <c r="FE5" t="e">
        <f>AND('2012 Derby Preps'!P33,"AAAAABeeuqA=")</f>
        <v>#VALUE!</v>
      </c>
      <c r="FF5" t="e">
        <f>AND('2012 Derby Preps'!Q33,"AAAAABeeuqE=")</f>
        <v>#VALUE!</v>
      </c>
      <c r="FG5" t="e">
        <f>AND('2012 Derby Preps'!R33,"AAAAABeeuqI=")</f>
        <v>#VALUE!</v>
      </c>
      <c r="FH5" t="e">
        <f>AND('2012 Derby Preps'!S33,"AAAAABeeuqM=")</f>
        <v>#VALUE!</v>
      </c>
      <c r="FI5" t="e">
        <f>AND('2012 Derby Preps'!T33,"AAAAABeeuqQ=")</f>
        <v>#VALUE!</v>
      </c>
      <c r="FJ5" t="e">
        <f>AND('2012 Derby Preps'!P34,"AAAAABeeuqU=")</f>
        <v>#VALUE!</v>
      </c>
      <c r="FK5" t="e">
        <f>AND('2012 Derby Preps'!Q34,"AAAAABeeuqY=")</f>
        <v>#VALUE!</v>
      </c>
      <c r="FL5" t="e">
        <f>AND('2012 Derby Preps'!R34,"AAAAABeeuqc=")</f>
        <v>#VALUE!</v>
      </c>
      <c r="FM5" t="e">
        <f>AND('2012 Derby Preps'!S34,"AAAAABeeuqg=")</f>
        <v>#VALUE!</v>
      </c>
      <c r="FN5" t="e">
        <f>AND('2012 Derby Preps'!T34,"AAAAABeeuqk=")</f>
        <v>#VALUE!</v>
      </c>
      <c r="FO5" t="e">
        <f>AND('2012 Derby Preps'!P35,"AAAAABeeuqo=")</f>
        <v>#VALUE!</v>
      </c>
      <c r="FP5" t="e">
        <f>AND('2012 Derby Preps'!Q35,"AAAAABeeuqs=")</f>
        <v>#VALUE!</v>
      </c>
      <c r="FQ5" t="e">
        <f>AND('2012 Derby Preps'!R35,"AAAAABeeuqw=")</f>
        <v>#VALUE!</v>
      </c>
      <c r="FR5" t="e">
        <f>AND('2012 Derby Preps'!S35,"AAAAABeeuq0=")</f>
        <v>#VALUE!</v>
      </c>
      <c r="FS5" t="e">
        <f>AND('2012 Derby Preps'!T35,"AAAAABeeuq4=")</f>
        <v>#VALUE!</v>
      </c>
      <c r="FT5" t="e">
        <f>AND('2012 Derby Preps'!P36,"AAAAABeeuq8=")</f>
        <v>#VALUE!</v>
      </c>
      <c r="FU5" t="e">
        <f>AND('2012 Derby Preps'!Q36,"AAAAABeeurA=")</f>
        <v>#VALUE!</v>
      </c>
      <c r="FV5" t="e">
        <f>AND('2012 Derby Preps'!R36,"AAAAABeeurE=")</f>
        <v>#VALUE!</v>
      </c>
      <c r="FW5" t="e">
        <f>AND('2012 Derby Preps'!S36,"AAAAABeeurI=")</f>
        <v>#VALUE!</v>
      </c>
      <c r="FX5" t="e">
        <f>AND('2012 Derby Preps'!T36,"AAAAABeeurM=")</f>
        <v>#VALUE!</v>
      </c>
      <c r="FY5" t="e">
        <f>AND('2012 Derby Preps'!P37,"AAAAABeeurQ=")</f>
        <v>#VALUE!</v>
      </c>
      <c r="FZ5" t="e">
        <f>AND('2012 Derby Preps'!Q37,"AAAAABeeurU=")</f>
        <v>#VALUE!</v>
      </c>
      <c r="GA5" t="e">
        <f>AND('2012 Derby Preps'!R37,"AAAAABeeurY=")</f>
        <v>#VALUE!</v>
      </c>
      <c r="GB5" t="e">
        <f>AND('2012 Derby Preps'!S37,"AAAAABeeurc=")</f>
        <v>#VALUE!</v>
      </c>
      <c r="GC5" t="e">
        <f>AND('2012 Derby Preps'!T37,"AAAAABeeurg=")</f>
        <v>#VALUE!</v>
      </c>
      <c r="GD5" t="str">
        <f>IF('2012 Derby Preps'!P:P,"AAAAABeeurk=",0)</f>
        <v>AAAAABeeurk=</v>
      </c>
      <c r="GE5" t="str">
        <f>IF('2012 Derby Preps'!Q:Q,"AAAAABeeuro=",0)</f>
        <v>AAAAABeeuro=</v>
      </c>
      <c r="GF5" t="str">
        <f>IF('2012 Derby Preps'!R:R,"AAAAABeeurs=",0)</f>
        <v>AAAAABeeurs=</v>
      </c>
      <c r="GG5">
        <f>IF('2012 Derby Preps'!S:S,"AAAAABeeurw=",0)</f>
        <v>0</v>
      </c>
      <c r="GH5" t="str">
        <f>IF('2012 Derby Preps'!T:T,"AAAAABeeur0=",0)</f>
        <v>AAAAABeeur0=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Derby Preps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2011-12-08T19:39:07Z</dcterms:created>
  <dcterms:modified xsi:type="dcterms:W3CDTF">2012-02-03T23:32:56Z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1eUy_foXAeL74y6t6ao0bUxeyUDFDVW1TUNf0u99RdKM</vt:lpwstr>
  </property>
  <property fmtid="{D5CDD505-2E9C-101B-9397-08002B2CF9AE}" pid="4" name="Google.Documents.RevisionId">
    <vt:lpwstr>17534772741923192757</vt:lpwstr>
  </property>
  <property fmtid="{D5CDD505-2E9C-101B-9397-08002B2CF9AE}" pid="5" name="Google.Documents.PreviousRevisionId">
    <vt:lpwstr>12135856116563533846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