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05" windowWidth="21510" windowHeight="9915"/>
  </bookViews>
  <sheets>
    <sheet name="Individual Offensive Efficiency" sheetId="164" r:id="rId1"/>
    <sheet name="Fun Factor" sheetId="163" state="hidden" r:id="rId2"/>
    <sheet name="Universal Aggregate Worksheet" sheetId="160" r:id="rId3"/>
    <sheet name="Pythagorean Winning Percentage" sheetId="149" state="hidden" r:id="rId4"/>
    <sheet name="Efficiency Adjustment" sheetId="84" state="hidden" r:id="rId5"/>
    <sheet name="Air Force" sheetId="3" r:id="rId6"/>
    <sheet name="Albany" sheetId="86" r:id="rId7"/>
    <sheet name="Army" sheetId="87" r:id="rId8"/>
    <sheet name="Bellarmine" sheetId="88" r:id="rId9"/>
    <sheet name="Binghamton" sheetId="89" r:id="rId10"/>
    <sheet name="Brown" sheetId="90" r:id="rId11"/>
    <sheet name="Bryant" sheetId="91" r:id="rId12"/>
    <sheet name="Bucknell" sheetId="92" r:id="rId13"/>
    <sheet name="Canisius" sheetId="93" r:id="rId14"/>
    <sheet name="Colgate" sheetId="94" r:id="rId15"/>
    <sheet name="Cornell" sheetId="145" r:id="rId16"/>
    <sheet name="Dartmouth" sheetId="95" r:id="rId17"/>
    <sheet name="Delaware" sheetId="96" r:id="rId18"/>
    <sheet name="Denver" sheetId="97" r:id="rId19"/>
    <sheet name="Detroit" sheetId="98" r:id="rId20"/>
    <sheet name="Drexel" sheetId="99" r:id="rId21"/>
    <sheet name="Duke" sheetId="100" r:id="rId22"/>
    <sheet name="Fairfield" sheetId="101" r:id="rId23"/>
    <sheet name="Georgetown" sheetId="102" r:id="rId24"/>
    <sheet name="Hartford" sheetId="103" r:id="rId25"/>
    <sheet name="Harvard" sheetId="104" r:id="rId26"/>
    <sheet name="Hobart" sheetId="105" r:id="rId27"/>
    <sheet name="Hofstra" sheetId="106" r:id="rId28"/>
    <sheet name="Holy Cross" sheetId="107" r:id="rId29"/>
    <sheet name="Jacksonville" sheetId="108" r:id="rId30"/>
    <sheet name="Johns Hopkins" sheetId="109" r:id="rId31"/>
    <sheet name="Lafayette" sheetId="110" r:id="rId32"/>
    <sheet name="Lehigh" sheetId="111" r:id="rId33"/>
    <sheet name="Loyola" sheetId="112" r:id="rId34"/>
    <sheet name="Manhattan" sheetId="113" r:id="rId35"/>
    <sheet name="Marist" sheetId="114" r:id="rId36"/>
    <sheet name="Maryland" sheetId="115" r:id="rId37"/>
    <sheet name="Massachusetts" sheetId="116" r:id="rId38"/>
    <sheet name="Mercer" sheetId="162" r:id="rId39"/>
    <sheet name="Mount St. Marys" sheetId="117" r:id="rId40"/>
    <sheet name="Navy" sheetId="118" r:id="rId41"/>
    <sheet name="North Carolina" sheetId="119" r:id="rId42"/>
    <sheet name="Notre Dame" sheetId="120" r:id="rId43"/>
    <sheet name="Ohio State" sheetId="121" r:id="rId44"/>
    <sheet name="Pennsylvania" sheetId="122" r:id="rId45"/>
    <sheet name="Penn State" sheetId="123" r:id="rId46"/>
    <sheet name="Presbyterian" sheetId="124" r:id="rId47"/>
    <sheet name="Princeton" sheetId="125" r:id="rId48"/>
    <sheet name="Providence" sheetId="126" r:id="rId49"/>
    <sheet name="Quinnipiac" sheetId="127" r:id="rId50"/>
    <sheet name="Robert Morris" sheetId="128" r:id="rId51"/>
    <sheet name="Rutgers" sheetId="129" r:id="rId52"/>
    <sheet name="Sacred Heart" sheetId="130" r:id="rId53"/>
    <sheet name="St. Josephs" sheetId="131" r:id="rId54"/>
    <sheet name="Siena" sheetId="132" r:id="rId55"/>
    <sheet name="Stony Brook" sheetId="133" r:id="rId56"/>
    <sheet name="St. Johns" sheetId="134" r:id="rId57"/>
    <sheet name="Syracuse" sheetId="135" r:id="rId58"/>
    <sheet name="Towson" sheetId="136" r:id="rId59"/>
    <sheet name="UMBC" sheetId="137" r:id="rId60"/>
    <sheet name="Vermont" sheetId="138" r:id="rId61"/>
    <sheet name="Villanova" sheetId="139" r:id="rId62"/>
    <sheet name="Virginia" sheetId="140" r:id="rId63"/>
    <sheet name="VMI" sheetId="141" r:id="rId64"/>
    <sheet name="Wagner" sheetId="142" r:id="rId65"/>
    <sheet name="Yale" sheetId="143" r:id="rId66"/>
    <sheet name="Sheet1" sheetId="83" state="hidden" r:id="rId67"/>
  </sheets>
  <definedNames>
    <definedName name="_xlnm._FilterDatabase" localSheetId="0" hidden="1">'Individual Offensive Efficiency'!$A$4:$J$207</definedName>
    <definedName name="_xlnm._FilterDatabase" localSheetId="55" hidden="1">'Stony Brook'!$N$7:$Z$35</definedName>
    <definedName name="_xlnm._FilterDatabase" localSheetId="2" hidden="1">'Universal Aggregate Worksheet'!$A$6:$AQ$6</definedName>
  </definedNames>
  <calcPr calcId="125725"/>
</workbook>
</file>

<file path=xl/calcChain.xml><?xml version="1.0" encoding="utf-8"?>
<calcChain xmlns="http://schemas.openxmlformats.org/spreadsheetml/2006/main">
  <c r="J113" i="164"/>
  <c r="G113" s="1"/>
  <c r="J159"/>
  <c r="F159" s="1"/>
  <c r="J40"/>
  <c r="F40" s="1"/>
  <c r="J63"/>
  <c r="F63" s="1"/>
  <c r="G130"/>
  <c r="J130"/>
  <c r="F130" s="1"/>
  <c r="J135"/>
  <c r="F135" s="1"/>
  <c r="J7"/>
  <c r="G7" s="1"/>
  <c r="J35"/>
  <c r="F35" s="1"/>
  <c r="J189"/>
  <c r="G189" s="1"/>
  <c r="J193"/>
  <c r="F193" s="1"/>
  <c r="J93"/>
  <c r="G93" s="1"/>
  <c r="J128"/>
  <c r="F128" s="1"/>
  <c r="J102"/>
  <c r="G102" s="1"/>
  <c r="J69"/>
  <c r="F69" s="1"/>
  <c r="J50"/>
  <c r="G50" s="1"/>
  <c r="J134"/>
  <c r="F134" s="1"/>
  <c r="J145"/>
  <c r="G145" s="1"/>
  <c r="J30"/>
  <c r="F30" s="1"/>
  <c r="J136"/>
  <c r="G136" s="1"/>
  <c r="J119"/>
  <c r="F119" s="1"/>
  <c r="J127"/>
  <c r="G127" s="1"/>
  <c r="J147"/>
  <c r="F147" s="1"/>
  <c r="J32"/>
  <c r="G32" s="1"/>
  <c r="J90"/>
  <c r="F90" s="1"/>
  <c r="J151"/>
  <c r="G151" s="1"/>
  <c r="J24"/>
  <c r="F24" s="1"/>
  <c r="J161"/>
  <c r="G161" s="1"/>
  <c r="J188"/>
  <c r="F188" s="1"/>
  <c r="J6"/>
  <c r="G6" s="1"/>
  <c r="J71"/>
  <c r="F71" s="1"/>
  <c r="J101"/>
  <c r="G101" s="1"/>
  <c r="J144"/>
  <c r="F144" s="1"/>
  <c r="J112"/>
  <c r="G112" s="1"/>
  <c r="J181"/>
  <c r="F181" s="1"/>
  <c r="J171"/>
  <c r="G171" s="1"/>
  <c r="J172"/>
  <c r="F172" s="1"/>
  <c r="J91"/>
  <c r="G91" s="1"/>
  <c r="J92"/>
  <c r="F92" s="1"/>
  <c r="J9"/>
  <c r="G9" s="1"/>
  <c r="J22"/>
  <c r="F22" s="1"/>
  <c r="J56"/>
  <c r="G56" s="1"/>
  <c r="J126"/>
  <c r="F126" s="1"/>
  <c r="J180"/>
  <c r="G180" s="1"/>
  <c r="J199"/>
  <c r="F199" s="1"/>
  <c r="J81"/>
  <c r="F81" s="1"/>
  <c r="J94"/>
  <c r="F94" s="1"/>
  <c r="G185"/>
  <c r="J185"/>
  <c r="F185" s="1"/>
  <c r="J5"/>
  <c r="F5" s="1"/>
  <c r="J12"/>
  <c r="F12" s="1"/>
  <c r="J98"/>
  <c r="F98" s="1"/>
  <c r="G116"/>
  <c r="J116"/>
  <c r="F116" s="1"/>
  <c r="J165"/>
  <c r="F165" s="1"/>
  <c r="J41"/>
  <c r="F41" s="1"/>
  <c r="J77"/>
  <c r="F77" s="1"/>
  <c r="G186"/>
  <c r="J186"/>
  <c r="F186" s="1"/>
  <c r="J195"/>
  <c r="F195" s="1"/>
  <c r="J74"/>
  <c r="F74" s="1"/>
  <c r="J124"/>
  <c r="F124" s="1"/>
  <c r="G162"/>
  <c r="J162"/>
  <c r="F162" s="1"/>
  <c r="J27"/>
  <c r="F27" s="1"/>
  <c r="J31"/>
  <c r="F31" s="1"/>
  <c r="J107"/>
  <c r="F107" s="1"/>
  <c r="G62"/>
  <c r="J62"/>
  <c r="F62" s="1"/>
  <c r="J76"/>
  <c r="F76" s="1"/>
  <c r="J177"/>
  <c r="F177" s="1"/>
  <c r="J163"/>
  <c r="F163" s="1"/>
  <c r="G178"/>
  <c r="J178"/>
  <c r="F178" s="1"/>
  <c r="J201"/>
  <c r="F201" s="1"/>
  <c r="J19"/>
  <c r="G19" s="1"/>
  <c r="J158"/>
  <c r="F158" s="1"/>
  <c r="J202"/>
  <c r="G202" s="1"/>
  <c r="J132"/>
  <c r="F132" s="1"/>
  <c r="J190"/>
  <c r="G190" s="1"/>
  <c r="J182"/>
  <c r="F182" s="1"/>
  <c r="J33"/>
  <c r="G33" s="1"/>
  <c r="J70"/>
  <c r="F70" s="1"/>
  <c r="J88"/>
  <c r="G88" s="1"/>
  <c r="J118"/>
  <c r="F118" s="1"/>
  <c r="J179"/>
  <c r="G179" s="1"/>
  <c r="J95"/>
  <c r="F95" s="1"/>
  <c r="J96"/>
  <c r="F96" s="1"/>
  <c r="J169"/>
  <c r="F169" s="1"/>
  <c r="G187"/>
  <c r="J187"/>
  <c r="F187" s="1"/>
  <c r="J200"/>
  <c r="F200" s="1"/>
  <c r="J23"/>
  <c r="F23" s="1"/>
  <c r="J52"/>
  <c r="F52" s="1"/>
  <c r="G80"/>
  <c r="J80"/>
  <c r="F80" s="1"/>
  <c r="J149"/>
  <c r="F149" s="1"/>
  <c r="J192"/>
  <c r="F192" s="1"/>
  <c r="J106"/>
  <c r="F106" s="1"/>
  <c r="J61"/>
  <c r="F61" s="1"/>
  <c r="J150"/>
  <c r="F150" s="1"/>
  <c r="J25"/>
  <c r="F25" s="1"/>
  <c r="J42"/>
  <c r="F42" s="1"/>
  <c r="J120"/>
  <c r="F120" s="1"/>
  <c r="J167"/>
  <c r="F167" s="1"/>
  <c r="J197"/>
  <c r="F197" s="1"/>
  <c r="J47"/>
  <c r="F47" s="1"/>
  <c r="G78"/>
  <c r="J78"/>
  <c r="F78" s="1"/>
  <c r="J183"/>
  <c r="F183" s="1"/>
  <c r="J146"/>
  <c r="F146" s="1"/>
  <c r="J11"/>
  <c r="F11" s="1"/>
  <c r="G15"/>
  <c r="J15"/>
  <c r="F15" s="1"/>
  <c r="J68"/>
  <c r="F68" s="1"/>
  <c r="J156"/>
  <c r="F156" s="1"/>
  <c r="J37"/>
  <c r="F37" s="1"/>
  <c r="G103"/>
  <c r="J103"/>
  <c r="F103" s="1"/>
  <c r="J166"/>
  <c r="F166" s="1"/>
  <c r="J157"/>
  <c r="F157" s="1"/>
  <c r="J191"/>
  <c r="F191" s="1"/>
  <c r="G44"/>
  <c r="J44"/>
  <c r="F44" s="1"/>
  <c r="J53"/>
  <c r="F53" s="1"/>
  <c r="J148"/>
  <c r="F148" s="1"/>
  <c r="J176"/>
  <c r="F176" s="1"/>
  <c r="G110"/>
  <c r="J110"/>
  <c r="F110" s="1"/>
  <c r="J18"/>
  <c r="F18" s="1"/>
  <c r="J20"/>
  <c r="F20" s="1"/>
  <c r="J54"/>
  <c r="F54" s="1"/>
  <c r="G160"/>
  <c r="J160"/>
  <c r="F160" s="1"/>
  <c r="J28"/>
  <c r="F28" s="1"/>
  <c r="J29"/>
  <c r="F29" s="1"/>
  <c r="J64"/>
  <c r="F64" s="1"/>
  <c r="G14"/>
  <c r="J14"/>
  <c r="F14" s="1"/>
  <c r="H85"/>
  <c r="J85"/>
  <c r="G85" s="1"/>
  <c r="G121"/>
  <c r="J121"/>
  <c r="F121" s="1"/>
  <c r="H170"/>
  <c r="J170"/>
  <c r="G170" s="1"/>
  <c r="G175"/>
  <c r="J175"/>
  <c r="F175" s="1"/>
  <c r="H138"/>
  <c r="J138"/>
  <c r="G138" s="1"/>
  <c r="J139"/>
  <c r="F139" s="1"/>
  <c r="J21"/>
  <c r="F21" s="1"/>
  <c r="J115"/>
  <c r="F115" s="1"/>
  <c r="G133"/>
  <c r="J133"/>
  <c r="F133" s="1"/>
  <c r="J203"/>
  <c r="F203" s="1"/>
  <c r="J67"/>
  <c r="F67" s="1"/>
  <c r="J111"/>
  <c r="F111" s="1"/>
  <c r="G58"/>
  <c r="J58"/>
  <c r="F58" s="1"/>
  <c r="J87"/>
  <c r="F87" s="1"/>
  <c r="J43"/>
  <c r="F43" s="1"/>
  <c r="J114"/>
  <c r="F114" s="1"/>
  <c r="J168"/>
  <c r="F168" s="1"/>
  <c r="J34"/>
  <c r="F34" s="1"/>
  <c r="J131"/>
  <c r="F131" s="1"/>
  <c r="J173"/>
  <c r="F173" s="1"/>
  <c r="J45"/>
  <c r="G45" s="1"/>
  <c r="J46"/>
  <c r="F46" s="1"/>
  <c r="J60"/>
  <c r="G60" s="1"/>
  <c r="J164"/>
  <c r="F164" s="1"/>
  <c r="J198"/>
  <c r="G198" s="1"/>
  <c r="J10"/>
  <c r="F10" s="1"/>
  <c r="J38"/>
  <c r="F38" s="1"/>
  <c r="J108"/>
  <c r="F108" s="1"/>
  <c r="J109"/>
  <c r="G109" s="1"/>
  <c r="J117"/>
  <c r="F117" s="1"/>
  <c r="J154"/>
  <c r="G154" s="1"/>
  <c r="J39"/>
  <c r="F39" s="1"/>
  <c r="J49"/>
  <c r="G49" s="1"/>
  <c r="J123"/>
  <c r="F123" s="1"/>
  <c r="J86"/>
  <c r="F86" s="1"/>
  <c r="J26"/>
  <c r="F26" s="1"/>
  <c r="J73"/>
  <c r="F73" s="1"/>
  <c r="J125"/>
  <c r="F125" s="1"/>
  <c r="J206"/>
  <c r="F206" s="1"/>
  <c r="J51"/>
  <c r="F51" s="1"/>
  <c r="G66"/>
  <c r="J66"/>
  <c r="F66" s="1"/>
  <c r="J55"/>
  <c r="F55" s="1"/>
  <c r="J8"/>
  <c r="F8" s="1"/>
  <c r="J17"/>
  <c r="F17" s="1"/>
  <c r="G83"/>
  <c r="J83"/>
  <c r="F83" s="1"/>
  <c r="J129"/>
  <c r="F129" s="1"/>
  <c r="J143"/>
  <c r="F143" s="1"/>
  <c r="J155"/>
  <c r="F155" s="1"/>
  <c r="G104"/>
  <c r="J104"/>
  <c r="F104" s="1"/>
  <c r="J105"/>
  <c r="F105" s="1"/>
  <c r="J142"/>
  <c r="F142" s="1"/>
  <c r="J184"/>
  <c r="F184" s="1"/>
  <c r="G196"/>
  <c r="J196"/>
  <c r="F196" s="1"/>
  <c r="J122"/>
  <c r="F122" s="1"/>
  <c r="J48"/>
  <c r="F48" s="1"/>
  <c r="J65"/>
  <c r="F65" s="1"/>
  <c r="G140"/>
  <c r="J140"/>
  <c r="F140" s="1"/>
  <c r="J204"/>
  <c r="F204" s="1"/>
  <c r="J59"/>
  <c r="F59" s="1"/>
  <c r="J72"/>
  <c r="F72" s="1"/>
  <c r="G141"/>
  <c r="J141"/>
  <c r="F141" s="1"/>
  <c r="J36"/>
  <c r="F36" s="1"/>
  <c r="J84"/>
  <c r="F84" s="1"/>
  <c r="J99"/>
  <c r="F99" s="1"/>
  <c r="G153"/>
  <c r="J153"/>
  <c r="F153" s="1"/>
  <c r="J174"/>
  <c r="F174" s="1"/>
  <c r="J16"/>
  <c r="F16" s="1"/>
  <c r="J82"/>
  <c r="F82" s="1"/>
  <c r="G137"/>
  <c r="J137"/>
  <c r="F137" s="1"/>
  <c r="J207"/>
  <c r="F207" s="1"/>
  <c r="J75"/>
  <c r="F75" s="1"/>
  <c r="J89"/>
  <c r="F89" s="1"/>
  <c r="G205"/>
  <c r="J205"/>
  <c r="F205" s="1"/>
  <c r="J13"/>
  <c r="F13" s="1"/>
  <c r="J97"/>
  <c r="F97" s="1"/>
  <c r="J152"/>
  <c r="F152" s="1"/>
  <c r="G57"/>
  <c r="J57"/>
  <c r="F57" s="1"/>
  <c r="J100"/>
  <c r="G100" s="1"/>
  <c r="J194"/>
  <c r="F194" s="1"/>
  <c r="G237" i="163"/>
  <c r="I237"/>
  <c r="B11" i="96"/>
  <c r="G194" i="164" l="1"/>
  <c r="G97"/>
  <c r="G75"/>
  <c r="G16"/>
  <c r="G84"/>
  <c r="G59"/>
  <c r="G48"/>
  <c r="G142"/>
  <c r="G143"/>
  <c r="G8"/>
  <c r="G206"/>
  <c r="G86"/>
  <c r="G131"/>
  <c r="G43"/>
  <c r="G67"/>
  <c r="G21"/>
  <c r="G29"/>
  <c r="G20"/>
  <c r="G148"/>
  <c r="G157"/>
  <c r="G156"/>
  <c r="G146"/>
  <c r="G197"/>
  <c r="G25"/>
  <c r="G192"/>
  <c r="G23"/>
  <c r="G96"/>
  <c r="G177"/>
  <c r="G31"/>
  <c r="G74"/>
  <c r="G41"/>
  <c r="G12"/>
  <c r="G81"/>
  <c r="G40"/>
  <c r="G73"/>
  <c r="G38"/>
  <c r="G168"/>
  <c r="G120"/>
  <c r="G61"/>
  <c r="H100"/>
  <c r="F100"/>
  <c r="H194"/>
  <c r="H57"/>
  <c r="G152"/>
  <c r="H97"/>
  <c r="G13"/>
  <c r="H205"/>
  <c r="G89"/>
  <c r="H75"/>
  <c r="G207"/>
  <c r="H137"/>
  <c r="G82"/>
  <c r="H16"/>
  <c r="G174"/>
  <c r="H153"/>
  <c r="G99"/>
  <c r="H84"/>
  <c r="G36"/>
  <c r="H141"/>
  <c r="G72"/>
  <c r="H59"/>
  <c r="G204"/>
  <c r="H140"/>
  <c r="G65"/>
  <c r="H48"/>
  <c r="G122"/>
  <c r="H196"/>
  <c r="G184"/>
  <c r="H142"/>
  <c r="G105"/>
  <c r="H104"/>
  <c r="G155"/>
  <c r="H143"/>
  <c r="G129"/>
  <c r="H83"/>
  <c r="G17"/>
  <c r="H8"/>
  <c r="G55"/>
  <c r="H66"/>
  <c r="G51"/>
  <c r="H206"/>
  <c r="G125"/>
  <c r="H73"/>
  <c r="G26"/>
  <c r="H86"/>
  <c r="G123"/>
  <c r="H49"/>
  <c r="F49"/>
  <c r="G39"/>
  <c r="H154"/>
  <c r="F154"/>
  <c r="G117"/>
  <c r="H109"/>
  <c r="F109"/>
  <c r="G108"/>
  <c r="H38"/>
  <c r="G10"/>
  <c r="H198"/>
  <c r="F198"/>
  <c r="G164"/>
  <c r="H60"/>
  <c r="F60"/>
  <c r="G46"/>
  <c r="H45"/>
  <c r="F45"/>
  <c r="G173"/>
  <c r="H131"/>
  <c r="G34"/>
  <c r="H168"/>
  <c r="G114"/>
  <c r="H43"/>
  <c r="G87"/>
  <c r="H58"/>
  <c r="G111"/>
  <c r="H67"/>
  <c r="G203"/>
  <c r="H133"/>
  <c r="G115"/>
  <c r="H21"/>
  <c r="G139"/>
  <c r="F138"/>
  <c r="F170"/>
  <c r="F85"/>
  <c r="H152"/>
  <c r="H13"/>
  <c r="H89"/>
  <c r="H207"/>
  <c r="H82"/>
  <c r="H174"/>
  <c r="H99"/>
  <c r="H36"/>
  <c r="H72"/>
  <c r="H204"/>
  <c r="H65"/>
  <c r="H122"/>
  <c r="H184"/>
  <c r="H105"/>
  <c r="H155"/>
  <c r="H129"/>
  <c r="H17"/>
  <c r="H55"/>
  <c r="H51"/>
  <c r="H125"/>
  <c r="H26"/>
  <c r="H123"/>
  <c r="H39"/>
  <c r="H117"/>
  <c r="H108"/>
  <c r="H10"/>
  <c r="H164"/>
  <c r="H46"/>
  <c r="H173"/>
  <c r="H34"/>
  <c r="H114"/>
  <c r="H87"/>
  <c r="H111"/>
  <c r="H203"/>
  <c r="H115"/>
  <c r="H139"/>
  <c r="H175"/>
  <c r="H121"/>
  <c r="H14"/>
  <c r="G64"/>
  <c r="H29"/>
  <c r="G28"/>
  <c r="H160"/>
  <c r="G54"/>
  <c r="H20"/>
  <c r="G18"/>
  <c r="H110"/>
  <c r="G176"/>
  <c r="H148"/>
  <c r="G53"/>
  <c r="H44"/>
  <c r="G191"/>
  <c r="H157"/>
  <c r="G166"/>
  <c r="H103"/>
  <c r="G37"/>
  <c r="H156"/>
  <c r="G68"/>
  <c r="H15"/>
  <c r="G11"/>
  <c r="H146"/>
  <c r="G183"/>
  <c r="H78"/>
  <c r="G47"/>
  <c r="H197"/>
  <c r="G167"/>
  <c r="H120"/>
  <c r="G42"/>
  <c r="H25"/>
  <c r="G150"/>
  <c r="H61"/>
  <c r="G106"/>
  <c r="H192"/>
  <c r="G149"/>
  <c r="H80"/>
  <c r="G52"/>
  <c r="H23"/>
  <c r="G200"/>
  <c r="H187"/>
  <c r="G169"/>
  <c r="H96"/>
  <c r="G95"/>
  <c r="H179"/>
  <c r="F179"/>
  <c r="G118"/>
  <c r="H88"/>
  <c r="F88"/>
  <c r="G70"/>
  <c r="H33"/>
  <c r="F33"/>
  <c r="G182"/>
  <c r="H190"/>
  <c r="F190"/>
  <c r="G132"/>
  <c r="H202"/>
  <c r="F202"/>
  <c r="G158"/>
  <c r="H19"/>
  <c r="F19"/>
  <c r="G201"/>
  <c r="H178"/>
  <c r="G163"/>
  <c r="H177"/>
  <c r="G76"/>
  <c r="H62"/>
  <c r="G107"/>
  <c r="H31"/>
  <c r="G27"/>
  <c r="H162"/>
  <c r="G124"/>
  <c r="H74"/>
  <c r="G195"/>
  <c r="H186"/>
  <c r="G77"/>
  <c r="H41"/>
  <c r="G165"/>
  <c r="H116"/>
  <c r="G98"/>
  <c r="H12"/>
  <c r="G5"/>
  <c r="H185"/>
  <c r="G94"/>
  <c r="H81"/>
  <c r="G199"/>
  <c r="H180"/>
  <c r="F180"/>
  <c r="G126"/>
  <c r="H56"/>
  <c r="F56"/>
  <c r="G22"/>
  <c r="H9"/>
  <c r="F9"/>
  <c r="G92"/>
  <c r="H91"/>
  <c r="F91"/>
  <c r="G172"/>
  <c r="H171"/>
  <c r="F171"/>
  <c r="G181"/>
  <c r="H112"/>
  <c r="F112"/>
  <c r="G144"/>
  <c r="H101"/>
  <c r="F101"/>
  <c r="G71"/>
  <c r="H6"/>
  <c r="F6"/>
  <c r="G188"/>
  <c r="H161"/>
  <c r="F161"/>
  <c r="G24"/>
  <c r="H151"/>
  <c r="F151"/>
  <c r="G90"/>
  <c r="H32"/>
  <c r="F32"/>
  <c r="G147"/>
  <c r="H127"/>
  <c r="F127"/>
  <c r="G119"/>
  <c r="H136"/>
  <c r="F136"/>
  <c r="G30"/>
  <c r="H145"/>
  <c r="F145"/>
  <c r="G134"/>
  <c r="H50"/>
  <c r="F50"/>
  <c r="G69"/>
  <c r="H102"/>
  <c r="F102"/>
  <c r="G128"/>
  <c r="H93"/>
  <c r="F93"/>
  <c r="G193"/>
  <c r="H189"/>
  <c r="F189"/>
  <c r="G35"/>
  <c r="H7"/>
  <c r="F7"/>
  <c r="G135"/>
  <c r="H130"/>
  <c r="G63"/>
  <c r="H40"/>
  <c r="G159"/>
  <c r="H113"/>
  <c r="F113"/>
  <c r="H64"/>
  <c r="H28"/>
  <c r="H54"/>
  <c r="H18"/>
  <c r="H176"/>
  <c r="H53"/>
  <c r="H191"/>
  <c r="H166"/>
  <c r="H37"/>
  <c r="H68"/>
  <c r="H11"/>
  <c r="H183"/>
  <c r="H47"/>
  <c r="H167"/>
  <c r="H42"/>
  <c r="H150"/>
  <c r="H106"/>
  <c r="H149"/>
  <c r="H52"/>
  <c r="H200"/>
  <c r="H169"/>
  <c r="H95"/>
  <c r="H118"/>
  <c r="H70"/>
  <c r="H182"/>
  <c r="H132"/>
  <c r="H158"/>
  <c r="H201"/>
  <c r="H163"/>
  <c r="H76"/>
  <c r="H107"/>
  <c r="H27"/>
  <c r="H124"/>
  <c r="H195"/>
  <c r="H77"/>
  <c r="H165"/>
  <c r="H98"/>
  <c r="H5"/>
  <c r="H94"/>
  <c r="H199"/>
  <c r="H126"/>
  <c r="H22"/>
  <c r="H92"/>
  <c r="H172"/>
  <c r="H181"/>
  <c r="H144"/>
  <c r="H71"/>
  <c r="H188"/>
  <c r="H24"/>
  <c r="H90"/>
  <c r="H147"/>
  <c r="H119"/>
  <c r="H30"/>
  <c r="H134"/>
  <c r="H69"/>
  <c r="H128"/>
  <c r="H193"/>
  <c r="H35"/>
  <c r="H135"/>
  <c r="H63"/>
  <c r="H159"/>
  <c r="J237" i="163"/>
  <c r="C39" i="99"/>
  <c r="B11" i="143" l="1"/>
  <c r="C11"/>
  <c r="B20" i="103"/>
  <c r="C39" i="139"/>
  <c r="C39" i="162" l="1"/>
  <c r="C39" i="93"/>
  <c r="C39" i="137"/>
  <c r="C39" i="109"/>
  <c r="C39" i="124"/>
  <c r="C39" i="103"/>
  <c r="C39" i="89"/>
  <c r="C39" i="86"/>
  <c r="C39" i="143"/>
  <c r="C39" i="142"/>
  <c r="C39" i="141"/>
  <c r="C39" i="140"/>
  <c r="C39" i="138"/>
  <c r="C39" i="136"/>
  <c r="C39" i="135"/>
  <c r="C39" i="133"/>
  <c r="C39" i="134"/>
  <c r="C39" i="131"/>
  <c r="C39" i="132"/>
  <c r="C39" i="130"/>
  <c r="C39" i="129"/>
  <c r="C39" i="128"/>
  <c r="C39" i="127"/>
  <c r="C39" i="126"/>
  <c r="C39" i="125"/>
  <c r="C39" i="123"/>
  <c r="C39" i="122"/>
  <c r="C39" i="121"/>
  <c r="C39" i="120"/>
  <c r="C39" i="119"/>
  <c r="C39" i="118"/>
  <c r="C39" i="117"/>
  <c r="C39" i="116"/>
  <c r="C39" i="115"/>
  <c r="C39" i="114"/>
  <c r="C39" i="113"/>
  <c r="C39" i="112"/>
  <c r="C39" i="111"/>
  <c r="C39" i="110"/>
  <c r="C39" i="108"/>
  <c r="C39" i="107"/>
  <c r="C39" i="106"/>
  <c r="C39" i="105"/>
  <c r="C39" i="104"/>
  <c r="C39" i="102"/>
  <c r="C39" i="101"/>
  <c r="C39" i="100"/>
  <c r="C39" i="98"/>
  <c r="C39" i="97"/>
  <c r="C39" i="96"/>
  <c r="C39" i="95"/>
  <c r="C39" i="145"/>
  <c r="C39" i="94"/>
  <c r="C39" i="92"/>
  <c r="C39" i="91"/>
  <c r="C39" i="90"/>
  <c r="C39" i="88"/>
  <c r="C39" i="87"/>
  <c r="C39" i="3"/>
  <c r="B20" i="101"/>
  <c r="C20"/>
  <c r="B11" i="115"/>
  <c r="C11"/>
  <c r="F44" i="143"/>
  <c r="J54" s="1"/>
  <c r="F40" i="106"/>
  <c r="J50" s="1"/>
  <c r="G44" i="143"/>
  <c r="AH27" i="160" s="1"/>
  <c r="G41" i="143"/>
  <c r="F41"/>
  <c r="J51" s="1"/>
  <c r="G40"/>
  <c r="G42" s="1"/>
  <c r="F40"/>
  <c r="F42" s="1"/>
  <c r="F37"/>
  <c r="F36"/>
  <c r="F35"/>
  <c r="J42" s="1"/>
  <c r="F34"/>
  <c r="J41" s="1"/>
  <c r="F7"/>
  <c r="G44" i="142"/>
  <c r="AH66" i="160" s="1"/>
  <c r="F44" i="142"/>
  <c r="AG66" i="160" s="1"/>
  <c r="G41" i="142"/>
  <c r="F41"/>
  <c r="AJ66" i="160" s="1"/>
  <c r="G40" i="142"/>
  <c r="G42" s="1"/>
  <c r="F40"/>
  <c r="J50" s="1"/>
  <c r="F37"/>
  <c r="F36"/>
  <c r="F35"/>
  <c r="J42" s="1"/>
  <c r="F34"/>
  <c r="J41" s="1"/>
  <c r="F7"/>
  <c r="G44" i="141"/>
  <c r="AH64" i="160" s="1"/>
  <c r="F44" i="141"/>
  <c r="AG64" i="160" s="1"/>
  <c r="G41" i="141"/>
  <c r="F41"/>
  <c r="AJ64" i="160" s="1"/>
  <c r="G40" i="141"/>
  <c r="G42" s="1"/>
  <c r="F40"/>
  <c r="F42" s="1"/>
  <c r="F37"/>
  <c r="F36"/>
  <c r="F35"/>
  <c r="J42" s="1"/>
  <c r="F34"/>
  <c r="J41" s="1"/>
  <c r="F7"/>
  <c r="G44" i="140"/>
  <c r="AH12" i="160" s="1"/>
  <c r="F44" i="140"/>
  <c r="AG12" i="160" s="1"/>
  <c r="G41" i="140"/>
  <c r="F41"/>
  <c r="AJ12" i="160" s="1"/>
  <c r="G40" i="140"/>
  <c r="G42" s="1"/>
  <c r="F40"/>
  <c r="J50" s="1"/>
  <c r="F37"/>
  <c r="F36"/>
  <c r="F35"/>
  <c r="J42" s="1"/>
  <c r="F34"/>
  <c r="J41" s="1"/>
  <c r="F7"/>
  <c r="G44" i="139"/>
  <c r="AH20" i="160" s="1"/>
  <c r="F44" i="139"/>
  <c r="AG20" i="160" s="1"/>
  <c r="G41" i="139"/>
  <c r="F41"/>
  <c r="AJ20" i="160" s="1"/>
  <c r="G40" i="139"/>
  <c r="G42" s="1"/>
  <c r="F40"/>
  <c r="F42" s="1"/>
  <c r="F37"/>
  <c r="F36"/>
  <c r="F35"/>
  <c r="J42" s="1"/>
  <c r="F34"/>
  <c r="J41" s="1"/>
  <c r="F7"/>
  <c r="G44" i="138"/>
  <c r="AH47" i="160" s="1"/>
  <c r="F44" i="138"/>
  <c r="AG47" i="160" s="1"/>
  <c r="G41" i="138"/>
  <c r="F41"/>
  <c r="AJ47" i="160" s="1"/>
  <c r="G40" i="138"/>
  <c r="G42" s="1"/>
  <c r="F40"/>
  <c r="J50" s="1"/>
  <c r="F37"/>
  <c r="F36"/>
  <c r="F35"/>
  <c r="J42" s="1"/>
  <c r="F34"/>
  <c r="J41" s="1"/>
  <c r="F7"/>
  <c r="G44" i="137"/>
  <c r="AH57" i="160" s="1"/>
  <c r="F44" i="137"/>
  <c r="AG57" i="160" s="1"/>
  <c r="G41" i="137"/>
  <c r="F41"/>
  <c r="AJ57" i="160" s="1"/>
  <c r="G40" i="137"/>
  <c r="G42" s="1"/>
  <c r="F40"/>
  <c r="F42" s="1"/>
  <c r="F37"/>
  <c r="F36"/>
  <c r="F35"/>
  <c r="J42" s="1"/>
  <c r="F34"/>
  <c r="J41" s="1"/>
  <c r="F7"/>
  <c r="G44" i="136"/>
  <c r="AH36" i="160" s="1"/>
  <c r="F44" i="136"/>
  <c r="AG36" i="160" s="1"/>
  <c r="G41" i="136"/>
  <c r="F41"/>
  <c r="AJ36" i="160" s="1"/>
  <c r="G40" i="136"/>
  <c r="G42" s="1"/>
  <c r="F40"/>
  <c r="J50" s="1"/>
  <c r="F37"/>
  <c r="F36"/>
  <c r="F35"/>
  <c r="J42" s="1"/>
  <c r="F34"/>
  <c r="J41" s="1"/>
  <c r="F7"/>
  <c r="G44" i="135"/>
  <c r="AH9" i="160" s="1"/>
  <c r="F44" i="135"/>
  <c r="AG9" i="160" s="1"/>
  <c r="G41" i="135"/>
  <c r="F41"/>
  <c r="AJ9" i="160" s="1"/>
  <c r="G40" i="135"/>
  <c r="G42" s="1"/>
  <c r="F40"/>
  <c r="F42" s="1"/>
  <c r="F37"/>
  <c r="F36"/>
  <c r="F35"/>
  <c r="J42" s="1"/>
  <c r="F34"/>
  <c r="J41" s="1"/>
  <c r="F7"/>
  <c r="G44" i="133"/>
  <c r="AH15" i="160" s="1"/>
  <c r="F44" i="133"/>
  <c r="AG15" i="160" s="1"/>
  <c r="G41" i="133"/>
  <c r="F41"/>
  <c r="AJ15" i="160" s="1"/>
  <c r="G40" i="133"/>
  <c r="G42" s="1"/>
  <c r="F40"/>
  <c r="J50" s="1"/>
  <c r="F37"/>
  <c r="F36"/>
  <c r="F35"/>
  <c r="J42" s="1"/>
  <c r="F34"/>
  <c r="J41" s="1"/>
  <c r="F7"/>
  <c r="G44" i="134"/>
  <c r="AH53" i="160" s="1"/>
  <c r="F44" i="134"/>
  <c r="J54" s="1"/>
  <c r="G41"/>
  <c r="F41"/>
  <c r="AJ53" i="160" s="1"/>
  <c r="G40" i="134"/>
  <c r="G42" s="1"/>
  <c r="F40"/>
  <c r="J50" s="1"/>
  <c r="F37"/>
  <c r="F36"/>
  <c r="F35"/>
  <c r="J42" s="1"/>
  <c r="F34"/>
  <c r="J41" s="1"/>
  <c r="F7"/>
  <c r="G44" i="131"/>
  <c r="AH65" i="160" s="1"/>
  <c r="F44" i="131"/>
  <c r="AG65" i="160" s="1"/>
  <c r="G41" i="131"/>
  <c r="F41"/>
  <c r="AJ65" i="160" s="1"/>
  <c r="G40" i="131"/>
  <c r="G42" s="1"/>
  <c r="F40"/>
  <c r="F42" s="1"/>
  <c r="F37"/>
  <c r="F36"/>
  <c r="F35"/>
  <c r="J42" s="1"/>
  <c r="F34"/>
  <c r="J41" s="1"/>
  <c r="F7"/>
  <c r="G44" i="132"/>
  <c r="AH32" i="160" s="1"/>
  <c r="F44" i="132"/>
  <c r="AG32" i="160" s="1"/>
  <c r="G41" i="132"/>
  <c r="F41"/>
  <c r="AJ32" i="160" s="1"/>
  <c r="G40" i="132"/>
  <c r="G42" s="1"/>
  <c r="F40"/>
  <c r="J50" s="1"/>
  <c r="F37"/>
  <c r="F36"/>
  <c r="F35"/>
  <c r="J42" s="1"/>
  <c r="F34"/>
  <c r="J41" s="1"/>
  <c r="F7"/>
  <c r="G44" i="130"/>
  <c r="AH55" i="160" s="1"/>
  <c r="F44" i="130"/>
  <c r="AG55" i="160" s="1"/>
  <c r="G41" i="130"/>
  <c r="F41"/>
  <c r="AJ55" i="160" s="1"/>
  <c r="G40" i="130"/>
  <c r="G42" s="1"/>
  <c r="F40"/>
  <c r="J50" s="1"/>
  <c r="F37"/>
  <c r="F36"/>
  <c r="F35"/>
  <c r="J42" s="1"/>
  <c r="F34"/>
  <c r="J41" s="1"/>
  <c r="F7"/>
  <c r="G44" i="129"/>
  <c r="AH54" i="160" s="1"/>
  <c r="F44" i="129"/>
  <c r="J54" s="1"/>
  <c r="G41"/>
  <c r="F41"/>
  <c r="J51" s="1"/>
  <c r="G40"/>
  <c r="G42" s="1"/>
  <c r="F40"/>
  <c r="J50" s="1"/>
  <c r="F37"/>
  <c r="F36"/>
  <c r="F35"/>
  <c r="J42" s="1"/>
  <c r="F34"/>
  <c r="J41" s="1"/>
  <c r="F7"/>
  <c r="G44" i="128"/>
  <c r="AH18" i="160" s="1"/>
  <c r="F44" i="128"/>
  <c r="AG18" i="160" s="1"/>
  <c r="G41" i="128"/>
  <c r="F41"/>
  <c r="AJ18" i="160" s="1"/>
  <c r="G40" i="128"/>
  <c r="G42" s="1"/>
  <c r="F40"/>
  <c r="J50" s="1"/>
  <c r="F37"/>
  <c r="F36"/>
  <c r="F35"/>
  <c r="J42" s="1"/>
  <c r="F34"/>
  <c r="J41" s="1"/>
  <c r="F7"/>
  <c r="G44" i="127"/>
  <c r="AH38" i="160" s="1"/>
  <c r="F44" i="127"/>
  <c r="AG38" i="160" s="1"/>
  <c r="G41" i="127"/>
  <c r="F41"/>
  <c r="AJ38" i="160" s="1"/>
  <c r="G40" i="127"/>
  <c r="G42" s="1"/>
  <c r="F40"/>
  <c r="F42" s="1"/>
  <c r="F37"/>
  <c r="F36"/>
  <c r="F35"/>
  <c r="J42" s="1"/>
  <c r="F34"/>
  <c r="J41" s="1"/>
  <c r="F7"/>
  <c r="G44" i="126"/>
  <c r="AH61" i="160" s="1"/>
  <c r="F44" i="126"/>
  <c r="AG61" i="160" s="1"/>
  <c r="G41" i="126"/>
  <c r="F41"/>
  <c r="AJ61" i="160" s="1"/>
  <c r="G40" i="126"/>
  <c r="G42" s="1"/>
  <c r="F40"/>
  <c r="J50" s="1"/>
  <c r="F37"/>
  <c r="F36"/>
  <c r="F35"/>
  <c r="J42" s="1"/>
  <c r="F34"/>
  <c r="J41" s="1"/>
  <c r="F7"/>
  <c r="G44" i="125"/>
  <c r="AH21" i="160" s="1"/>
  <c r="F44" i="125"/>
  <c r="AG21" i="160" s="1"/>
  <c r="G41" i="125"/>
  <c r="F41"/>
  <c r="AJ21" i="160" s="1"/>
  <c r="G40" i="125"/>
  <c r="G42" s="1"/>
  <c r="F40"/>
  <c r="F42" s="1"/>
  <c r="F37"/>
  <c r="F36"/>
  <c r="F35"/>
  <c r="J42" s="1"/>
  <c r="F34"/>
  <c r="J41" s="1"/>
  <c r="F7"/>
  <c r="G44" i="124"/>
  <c r="AH63" i="160" s="1"/>
  <c r="F44" i="124"/>
  <c r="AG63" i="160" s="1"/>
  <c r="G41" i="124"/>
  <c r="F41"/>
  <c r="AJ63" i="160" s="1"/>
  <c r="G40" i="124"/>
  <c r="G42" s="1"/>
  <c r="F40"/>
  <c r="J50" s="1"/>
  <c r="F37"/>
  <c r="F36"/>
  <c r="F35"/>
  <c r="J42" s="1"/>
  <c r="F34"/>
  <c r="J41" s="1"/>
  <c r="F7"/>
  <c r="G44" i="123"/>
  <c r="AH31" i="160" s="1"/>
  <c r="F44" i="123"/>
  <c r="AG31" i="160" s="1"/>
  <c r="G41" i="123"/>
  <c r="F41"/>
  <c r="AJ31" i="160" s="1"/>
  <c r="G40" i="123"/>
  <c r="G42" s="1"/>
  <c r="F40"/>
  <c r="J50" s="1"/>
  <c r="F37"/>
  <c r="F36"/>
  <c r="F35"/>
  <c r="J42" s="1"/>
  <c r="F34"/>
  <c r="J41" s="1"/>
  <c r="F7"/>
  <c r="G44" i="122"/>
  <c r="AH25" i="160" s="1"/>
  <c r="F44" i="122"/>
  <c r="AG25" i="160" s="1"/>
  <c r="G41" i="122"/>
  <c r="F41"/>
  <c r="AJ25" i="160" s="1"/>
  <c r="G40" i="122"/>
  <c r="G42" s="1"/>
  <c r="F40"/>
  <c r="F42" s="1"/>
  <c r="F37"/>
  <c r="F36"/>
  <c r="F35"/>
  <c r="J42" s="1"/>
  <c r="F34"/>
  <c r="J41" s="1"/>
  <c r="F7"/>
  <c r="G44" i="121"/>
  <c r="AH26" i="160" s="1"/>
  <c r="F44" i="121"/>
  <c r="AG26" i="160" s="1"/>
  <c r="G41" i="121"/>
  <c r="F41"/>
  <c r="AJ26" i="160" s="1"/>
  <c r="G40" i="121"/>
  <c r="G42" s="1"/>
  <c r="F40"/>
  <c r="F42" s="1"/>
  <c r="F37"/>
  <c r="F36"/>
  <c r="F35"/>
  <c r="J42" s="1"/>
  <c r="F34"/>
  <c r="J41" s="1"/>
  <c r="F7"/>
  <c r="G44" i="120"/>
  <c r="AH10" i="160" s="1"/>
  <c r="F44" i="120"/>
  <c r="AG10" i="160" s="1"/>
  <c r="G41" i="120"/>
  <c r="F41"/>
  <c r="AJ10" i="160" s="1"/>
  <c r="G40" i="120"/>
  <c r="G42" s="1"/>
  <c r="F40"/>
  <c r="J50" s="1"/>
  <c r="F37"/>
  <c r="F36"/>
  <c r="F35"/>
  <c r="J42" s="1"/>
  <c r="F34"/>
  <c r="J41" s="1"/>
  <c r="F7"/>
  <c r="G44" i="119"/>
  <c r="AH24" i="160" s="1"/>
  <c r="F44" i="119"/>
  <c r="AG24" i="160" s="1"/>
  <c r="G41" i="119"/>
  <c r="F41"/>
  <c r="AJ24" i="160" s="1"/>
  <c r="G40" i="119"/>
  <c r="G42" s="1"/>
  <c r="F40"/>
  <c r="F42" s="1"/>
  <c r="F37"/>
  <c r="F36"/>
  <c r="F35"/>
  <c r="J42" s="1"/>
  <c r="F34"/>
  <c r="J41" s="1"/>
  <c r="F7"/>
  <c r="G44" i="118"/>
  <c r="AH48" i="160" s="1"/>
  <c r="F44" i="118"/>
  <c r="AG48" i="160" s="1"/>
  <c r="G41" i="118"/>
  <c r="F41"/>
  <c r="AJ48" i="160" s="1"/>
  <c r="G40" i="118"/>
  <c r="G42" s="1"/>
  <c r="F40"/>
  <c r="F42" s="1"/>
  <c r="F37"/>
  <c r="F36"/>
  <c r="F35"/>
  <c r="J42" s="1"/>
  <c r="F34"/>
  <c r="J41" s="1"/>
  <c r="F7"/>
  <c r="G44" i="117"/>
  <c r="AH35" i="160" s="1"/>
  <c r="F44" i="117"/>
  <c r="AG35" i="160" s="1"/>
  <c r="G41" i="117"/>
  <c r="F41"/>
  <c r="AJ35" i="160" s="1"/>
  <c r="G40" i="117"/>
  <c r="G42" s="1"/>
  <c r="F40"/>
  <c r="J50" s="1"/>
  <c r="F37"/>
  <c r="F36"/>
  <c r="F35"/>
  <c r="J42" s="1"/>
  <c r="F34"/>
  <c r="J41" s="1"/>
  <c r="F7"/>
  <c r="G44" i="162"/>
  <c r="AH67" i="160" s="1"/>
  <c r="F44" i="162"/>
  <c r="AG67" i="160" s="1"/>
  <c r="G41" i="162"/>
  <c r="F41"/>
  <c r="AJ67" i="160" s="1"/>
  <c r="G40" i="162"/>
  <c r="G42" s="1"/>
  <c r="F40"/>
  <c r="J50" s="1"/>
  <c r="F37"/>
  <c r="F36"/>
  <c r="P67" i="160" s="1"/>
  <c r="F35" i="162"/>
  <c r="J42" s="1"/>
  <c r="F34"/>
  <c r="J41" s="1"/>
  <c r="F7"/>
  <c r="G44" i="116"/>
  <c r="AH30" i="160" s="1"/>
  <c r="F44" i="116"/>
  <c r="AG30" i="160" s="1"/>
  <c r="G41" i="116"/>
  <c r="F41"/>
  <c r="AJ30" i="160" s="1"/>
  <c r="G40" i="116"/>
  <c r="G42" s="1"/>
  <c r="F40"/>
  <c r="J50" s="1"/>
  <c r="F37"/>
  <c r="F36"/>
  <c r="F35"/>
  <c r="J42" s="1"/>
  <c r="F34"/>
  <c r="J41" s="1"/>
  <c r="F7"/>
  <c r="G44" i="115"/>
  <c r="AH14" i="160" s="1"/>
  <c r="F44" i="115"/>
  <c r="AG14" i="160" s="1"/>
  <c r="G41" i="115"/>
  <c r="F41"/>
  <c r="AJ14" i="160" s="1"/>
  <c r="G40" i="115"/>
  <c r="G42" s="1"/>
  <c r="F40"/>
  <c r="J50" s="1"/>
  <c r="F37"/>
  <c r="T14" i="160" s="1"/>
  <c r="F36" i="115"/>
  <c r="F35"/>
  <c r="J42" s="1"/>
  <c r="F34"/>
  <c r="J41" s="1"/>
  <c r="F7"/>
  <c r="G44" i="114"/>
  <c r="AH46" i="160" s="1"/>
  <c r="F44" i="114"/>
  <c r="AG46" i="160" s="1"/>
  <c r="G41" i="114"/>
  <c r="F41"/>
  <c r="AJ46" i="160" s="1"/>
  <c r="G40" i="114"/>
  <c r="F40"/>
  <c r="J50" s="1"/>
  <c r="F37"/>
  <c r="F36"/>
  <c r="F35"/>
  <c r="J42" s="1"/>
  <c r="F34"/>
  <c r="J41" s="1"/>
  <c r="F7"/>
  <c r="G44" i="113"/>
  <c r="AH59" i="160" s="1"/>
  <c r="F44" i="113"/>
  <c r="AG59" i="160" s="1"/>
  <c r="G41" i="113"/>
  <c r="F41"/>
  <c r="AJ59" i="160" s="1"/>
  <c r="G40" i="113"/>
  <c r="G42" s="1"/>
  <c r="F40"/>
  <c r="J50" s="1"/>
  <c r="F37"/>
  <c r="F36"/>
  <c r="F35"/>
  <c r="J42" s="1"/>
  <c r="F34"/>
  <c r="J41" s="1"/>
  <c r="F7"/>
  <c r="G44" i="112"/>
  <c r="AH34" i="160" s="1"/>
  <c r="F44" i="112"/>
  <c r="AG34" i="160" s="1"/>
  <c r="G41" i="112"/>
  <c r="F41"/>
  <c r="AJ34" i="160" s="1"/>
  <c r="G40" i="112"/>
  <c r="G42" s="1"/>
  <c r="F40"/>
  <c r="J50" s="1"/>
  <c r="F37"/>
  <c r="F36"/>
  <c r="F35"/>
  <c r="J42" s="1"/>
  <c r="F34"/>
  <c r="J41" s="1"/>
  <c r="F7"/>
  <c r="G44" i="111"/>
  <c r="AH45" i="160" s="1"/>
  <c r="F44" i="111"/>
  <c r="AG45" i="160" s="1"/>
  <c r="G41" i="111"/>
  <c r="F41"/>
  <c r="AJ45" i="160" s="1"/>
  <c r="G40" i="111"/>
  <c r="G42" s="1"/>
  <c r="F40"/>
  <c r="J50" s="1"/>
  <c r="F37"/>
  <c r="F36"/>
  <c r="F35"/>
  <c r="J42" s="1"/>
  <c r="F34"/>
  <c r="J41" s="1"/>
  <c r="F7"/>
  <c r="G44" i="110"/>
  <c r="AH56" i="160" s="1"/>
  <c r="F44" i="110"/>
  <c r="AG56" i="160" s="1"/>
  <c r="G41" i="110"/>
  <c r="F41"/>
  <c r="AJ56" i="160" s="1"/>
  <c r="G40" i="110"/>
  <c r="G42" s="1"/>
  <c r="F40"/>
  <c r="J50" s="1"/>
  <c r="F37"/>
  <c r="F36"/>
  <c r="F35"/>
  <c r="J42" s="1"/>
  <c r="F34"/>
  <c r="J41" s="1"/>
  <c r="F7"/>
  <c r="G44" i="109"/>
  <c r="AH13" i="160" s="1"/>
  <c r="F44" i="109"/>
  <c r="AG13" i="160" s="1"/>
  <c r="G41" i="109"/>
  <c r="F41"/>
  <c r="AJ13" i="160" s="1"/>
  <c r="G40" i="109"/>
  <c r="G42" s="1"/>
  <c r="F40"/>
  <c r="J50" s="1"/>
  <c r="F37"/>
  <c r="F36"/>
  <c r="F35"/>
  <c r="J42" s="1"/>
  <c r="F34"/>
  <c r="J41" s="1"/>
  <c r="F7"/>
  <c r="G44" i="108"/>
  <c r="AH43" i="160" s="1"/>
  <c r="F44" i="108"/>
  <c r="AG43" i="160" s="1"/>
  <c r="G41" i="108"/>
  <c r="F41"/>
  <c r="AJ43" i="160" s="1"/>
  <c r="G40" i="108"/>
  <c r="G42" s="1"/>
  <c r="F40"/>
  <c r="J50" s="1"/>
  <c r="F37"/>
  <c r="F36"/>
  <c r="F35"/>
  <c r="J42" s="1"/>
  <c r="F34"/>
  <c r="J41" s="1"/>
  <c r="F7"/>
  <c r="G44" i="107"/>
  <c r="AH62" i="160" s="1"/>
  <c r="F44" i="107"/>
  <c r="AG62" i="160" s="1"/>
  <c r="G41" i="107"/>
  <c r="F41"/>
  <c r="AJ62" i="160" s="1"/>
  <c r="G40" i="107"/>
  <c r="G42" s="1"/>
  <c r="F40"/>
  <c r="J50" s="1"/>
  <c r="F37"/>
  <c r="F36"/>
  <c r="F35"/>
  <c r="J42" s="1"/>
  <c r="F34"/>
  <c r="J41" s="1"/>
  <c r="F7"/>
  <c r="G44" i="106"/>
  <c r="AH17" i="160" s="1"/>
  <c r="F44" i="106"/>
  <c r="AG17" i="160" s="1"/>
  <c r="G41" i="106"/>
  <c r="F41"/>
  <c r="AJ17" i="160" s="1"/>
  <c r="G40" i="106"/>
  <c r="G42" s="1"/>
  <c r="F37"/>
  <c r="F36"/>
  <c r="F35"/>
  <c r="J42" s="1"/>
  <c r="F34"/>
  <c r="J41" s="1"/>
  <c r="F7"/>
  <c r="G44" i="105"/>
  <c r="AH58" i="160" s="1"/>
  <c r="F44" i="105"/>
  <c r="AG58" i="160" s="1"/>
  <c r="G41" i="105"/>
  <c r="F41"/>
  <c r="AJ58" i="160" s="1"/>
  <c r="G40" i="105"/>
  <c r="G42" s="1"/>
  <c r="F40"/>
  <c r="J50" s="1"/>
  <c r="F37"/>
  <c r="F36"/>
  <c r="F35"/>
  <c r="J42" s="1"/>
  <c r="F34"/>
  <c r="J41" s="1"/>
  <c r="F7"/>
  <c r="G44" i="104"/>
  <c r="AH29" i="160" s="1"/>
  <c r="F44" i="104"/>
  <c r="AG29" i="160" s="1"/>
  <c r="G41" i="104"/>
  <c r="F41"/>
  <c r="AJ29" i="160" s="1"/>
  <c r="G40" i="104"/>
  <c r="G42" s="1"/>
  <c r="F40"/>
  <c r="J50" s="1"/>
  <c r="F37"/>
  <c r="F36"/>
  <c r="F35"/>
  <c r="J42" s="1"/>
  <c r="F34"/>
  <c r="J41" s="1"/>
  <c r="F7"/>
  <c r="G44" i="103"/>
  <c r="AH41" i="160" s="1"/>
  <c r="F44" i="103"/>
  <c r="AG41" i="160" s="1"/>
  <c r="G41" i="103"/>
  <c r="F41"/>
  <c r="AJ41" i="160" s="1"/>
  <c r="G40" i="103"/>
  <c r="G42" s="1"/>
  <c r="F40"/>
  <c r="J50" s="1"/>
  <c r="F37"/>
  <c r="F36"/>
  <c r="F35"/>
  <c r="J42" s="1"/>
  <c r="F34"/>
  <c r="J41" s="1"/>
  <c r="F7"/>
  <c r="G44" i="102"/>
  <c r="AH28" i="160" s="1"/>
  <c r="F44" i="102"/>
  <c r="AG28" i="160" s="1"/>
  <c r="G41" i="102"/>
  <c r="F41"/>
  <c r="AJ28" i="160" s="1"/>
  <c r="G40" i="102"/>
  <c r="G42" s="1"/>
  <c r="F40"/>
  <c r="J50" s="1"/>
  <c r="F37"/>
  <c r="F36"/>
  <c r="F35"/>
  <c r="J42" s="1"/>
  <c r="F34"/>
  <c r="J41" s="1"/>
  <c r="F7"/>
  <c r="G44" i="101"/>
  <c r="AH23" i="160" s="1"/>
  <c r="F44" i="101"/>
  <c r="AG23" i="160" s="1"/>
  <c r="G41" i="101"/>
  <c r="F41"/>
  <c r="AJ23" i="160" s="1"/>
  <c r="G40" i="101"/>
  <c r="G42" s="1"/>
  <c r="F40"/>
  <c r="J50" s="1"/>
  <c r="F37"/>
  <c r="F36"/>
  <c r="F35"/>
  <c r="J42" s="1"/>
  <c r="F34"/>
  <c r="J41" s="1"/>
  <c r="F7"/>
  <c r="G44" i="100"/>
  <c r="AH11" i="160" s="1"/>
  <c r="F44" i="100"/>
  <c r="AG11" i="160" s="1"/>
  <c r="G41" i="100"/>
  <c r="F41"/>
  <c r="AJ11" i="160" s="1"/>
  <c r="G40" i="100"/>
  <c r="G42" s="1"/>
  <c r="F40"/>
  <c r="J50" s="1"/>
  <c r="F37"/>
  <c r="F36"/>
  <c r="F35"/>
  <c r="J42" s="1"/>
  <c r="F34"/>
  <c r="J41" s="1"/>
  <c r="F7"/>
  <c r="G44" i="99"/>
  <c r="AH22" i="160" s="1"/>
  <c r="F44" i="99"/>
  <c r="AG22" i="160" s="1"/>
  <c r="G41" i="99"/>
  <c r="F41"/>
  <c r="AJ22" i="160" s="1"/>
  <c r="G40" i="99"/>
  <c r="G42" s="1"/>
  <c r="F40"/>
  <c r="J50" s="1"/>
  <c r="F37"/>
  <c r="F36"/>
  <c r="F35"/>
  <c r="J42" s="1"/>
  <c r="F34"/>
  <c r="J41" s="1"/>
  <c r="F7"/>
  <c r="G44" i="98"/>
  <c r="AH39" i="160" s="1"/>
  <c r="F44" i="98"/>
  <c r="AG39" i="160" s="1"/>
  <c r="G41" i="98"/>
  <c r="F41"/>
  <c r="AJ39" i="160" s="1"/>
  <c r="G40" i="98"/>
  <c r="G42" s="1"/>
  <c r="F40"/>
  <c r="J50" s="1"/>
  <c r="F37"/>
  <c r="F36"/>
  <c r="F35"/>
  <c r="J42" s="1"/>
  <c r="F34"/>
  <c r="J41" s="1"/>
  <c r="F7"/>
  <c r="G44" i="97"/>
  <c r="AH8" i="160" s="1"/>
  <c r="F44" i="97"/>
  <c r="AG8" i="160" s="1"/>
  <c r="G41" i="97"/>
  <c r="F41"/>
  <c r="AJ8" i="160" s="1"/>
  <c r="G40" i="97"/>
  <c r="G42" s="1"/>
  <c r="F40"/>
  <c r="J50" s="1"/>
  <c r="F37"/>
  <c r="F36"/>
  <c r="F35"/>
  <c r="J42" s="1"/>
  <c r="F34"/>
  <c r="J41" s="1"/>
  <c r="F7"/>
  <c r="G44" i="96"/>
  <c r="AH37" i="160" s="1"/>
  <c r="F44" i="96"/>
  <c r="AG37" i="160" s="1"/>
  <c r="G41" i="96"/>
  <c r="F41"/>
  <c r="AJ37" i="160" s="1"/>
  <c r="G40" i="96"/>
  <c r="G42" s="1"/>
  <c r="F40"/>
  <c r="J50" s="1"/>
  <c r="F37"/>
  <c r="F36"/>
  <c r="F35"/>
  <c r="J42" s="1"/>
  <c r="F34"/>
  <c r="J41" s="1"/>
  <c r="F7"/>
  <c r="G44" i="95"/>
  <c r="AH51" i="160" s="1"/>
  <c r="F44" i="95"/>
  <c r="AG51" i="160" s="1"/>
  <c r="G41" i="95"/>
  <c r="F41"/>
  <c r="AJ51" i="160" s="1"/>
  <c r="G40" i="95"/>
  <c r="G42" s="1"/>
  <c r="F40"/>
  <c r="J50" s="1"/>
  <c r="F37"/>
  <c r="F36"/>
  <c r="F35"/>
  <c r="J42" s="1"/>
  <c r="F34"/>
  <c r="J41" s="1"/>
  <c r="F7"/>
  <c r="G44" i="145"/>
  <c r="AH7" i="160" s="1"/>
  <c r="F44" i="145"/>
  <c r="AG7" i="160" s="1"/>
  <c r="G41" i="145"/>
  <c r="F41"/>
  <c r="AJ7" i="160" s="1"/>
  <c r="G40" i="145"/>
  <c r="G42" s="1"/>
  <c r="F40"/>
  <c r="J50" s="1"/>
  <c r="F37"/>
  <c r="F36"/>
  <c r="F35"/>
  <c r="J42" s="1"/>
  <c r="F34"/>
  <c r="J41" s="1"/>
  <c r="F7"/>
  <c r="G44" i="94"/>
  <c r="AH33" i="160" s="1"/>
  <c r="F44" i="94"/>
  <c r="AG33" i="160" s="1"/>
  <c r="G41" i="94"/>
  <c r="F41"/>
  <c r="AJ33" i="160" s="1"/>
  <c r="G40" i="94"/>
  <c r="G42" s="1"/>
  <c r="F40"/>
  <c r="J50" s="1"/>
  <c r="F37"/>
  <c r="F36"/>
  <c r="F35"/>
  <c r="J42" s="1"/>
  <c r="F34"/>
  <c r="J41" s="1"/>
  <c r="F7"/>
  <c r="G44" i="93"/>
  <c r="AH60" i="160" s="1"/>
  <c r="F44" i="93"/>
  <c r="AG60" i="160" s="1"/>
  <c r="G41" i="93"/>
  <c r="F41"/>
  <c r="AJ60" i="160" s="1"/>
  <c r="G40" i="93"/>
  <c r="G42" s="1"/>
  <c r="F40"/>
  <c r="J50" s="1"/>
  <c r="F37"/>
  <c r="F36"/>
  <c r="F35"/>
  <c r="J42" s="1"/>
  <c r="F34"/>
  <c r="J41" s="1"/>
  <c r="F7"/>
  <c r="G44" i="92"/>
  <c r="AH16" i="160" s="1"/>
  <c r="F44" i="92"/>
  <c r="AG16" i="160" s="1"/>
  <c r="G41" i="92"/>
  <c r="F41"/>
  <c r="AJ16" i="160" s="1"/>
  <c r="G40" i="92"/>
  <c r="G42" s="1"/>
  <c r="F40"/>
  <c r="J50" s="1"/>
  <c r="F37"/>
  <c r="F36"/>
  <c r="F35"/>
  <c r="J42" s="1"/>
  <c r="F34"/>
  <c r="J41" s="1"/>
  <c r="F7"/>
  <c r="G44" i="91"/>
  <c r="AH50" i="160" s="1"/>
  <c r="F44" i="91"/>
  <c r="AG50" i="160" s="1"/>
  <c r="G41" i="91"/>
  <c r="F41"/>
  <c r="AJ50" i="160" s="1"/>
  <c r="G40" i="91"/>
  <c r="G42" s="1"/>
  <c r="F40"/>
  <c r="J50" s="1"/>
  <c r="F37"/>
  <c r="F36"/>
  <c r="F35"/>
  <c r="J42" s="1"/>
  <c r="F34"/>
  <c r="J41" s="1"/>
  <c r="F7"/>
  <c r="G44" i="90"/>
  <c r="AH49" i="160" s="1"/>
  <c r="F44" i="90"/>
  <c r="AG49" i="160" s="1"/>
  <c r="G41" i="90"/>
  <c r="F41"/>
  <c r="AJ49" i="160" s="1"/>
  <c r="G40" i="90"/>
  <c r="G42" s="1"/>
  <c r="F40"/>
  <c r="J50" s="1"/>
  <c r="F37"/>
  <c r="F36"/>
  <c r="F35"/>
  <c r="J42" s="1"/>
  <c r="F34"/>
  <c r="J41" s="1"/>
  <c r="F7"/>
  <c r="G44" i="89"/>
  <c r="AH42" i="160" s="1"/>
  <c r="F44" i="89"/>
  <c r="AG42" i="160" s="1"/>
  <c r="G41" i="89"/>
  <c r="F41"/>
  <c r="AJ42" i="160" s="1"/>
  <c r="G40" i="89"/>
  <c r="G42" s="1"/>
  <c r="F40"/>
  <c r="J50" s="1"/>
  <c r="F37"/>
  <c r="F36"/>
  <c r="F35"/>
  <c r="J42" s="1"/>
  <c r="F34"/>
  <c r="J41" s="1"/>
  <c r="F7"/>
  <c r="G44" i="88"/>
  <c r="AH52" i="160" s="1"/>
  <c r="F44" i="88"/>
  <c r="AG52" i="160" s="1"/>
  <c r="G41" i="88"/>
  <c r="F41"/>
  <c r="AJ52" i="160" s="1"/>
  <c r="G40" i="88"/>
  <c r="F40"/>
  <c r="J50" s="1"/>
  <c r="F37"/>
  <c r="F36"/>
  <c r="F35"/>
  <c r="J42" s="1"/>
  <c r="F34"/>
  <c r="J41" s="1"/>
  <c r="F7"/>
  <c r="G44" i="87"/>
  <c r="AH19" i="160" s="1"/>
  <c r="F44" i="87"/>
  <c r="AG19" i="160" s="1"/>
  <c r="G41" i="87"/>
  <c r="F41"/>
  <c r="J51" s="1"/>
  <c r="G40"/>
  <c r="G42" s="1"/>
  <c r="F40"/>
  <c r="J50" s="1"/>
  <c r="F37"/>
  <c r="F36"/>
  <c r="F35"/>
  <c r="J42" s="1"/>
  <c r="F34"/>
  <c r="J41" s="1"/>
  <c r="F7"/>
  <c r="G44" i="86"/>
  <c r="AH44" i="160" s="1"/>
  <c r="F44" i="86"/>
  <c r="AG44" i="160" s="1"/>
  <c r="G41" i="86"/>
  <c r="F41"/>
  <c r="AJ44" i="160" s="1"/>
  <c r="G40" i="86"/>
  <c r="F40"/>
  <c r="J50" s="1"/>
  <c r="F37"/>
  <c r="F36"/>
  <c r="F35"/>
  <c r="J42" s="1"/>
  <c r="F34"/>
  <c r="J41" s="1"/>
  <c r="F7"/>
  <c r="F44" i="3"/>
  <c r="AG40" i="160" s="1"/>
  <c r="G44" i="3"/>
  <c r="AH40" i="160" s="1"/>
  <c r="F40" i="3"/>
  <c r="AI40" i="160" s="1"/>
  <c r="B33" i="107"/>
  <c r="B11" i="111"/>
  <c r="C11"/>
  <c r="B11" i="142"/>
  <c r="C11"/>
  <c r="B20" i="137"/>
  <c r="J45" s="1"/>
  <c r="B20" i="97"/>
  <c r="J45" s="1"/>
  <c r="C20"/>
  <c r="B13" i="140"/>
  <c r="T67" i="160"/>
  <c r="F37" i="3"/>
  <c r="F36"/>
  <c r="F35"/>
  <c r="J42" s="1"/>
  <c r="F34"/>
  <c r="J41" s="1"/>
  <c r="B31"/>
  <c r="J48" s="1"/>
  <c r="C31"/>
  <c r="J49" s="1"/>
  <c r="B16" i="100"/>
  <c r="B33" i="92"/>
  <c r="B14" i="128"/>
  <c r="B31" i="139"/>
  <c r="J48" s="1"/>
  <c r="C33" i="142"/>
  <c r="B33"/>
  <c r="C31"/>
  <c r="J49" s="1"/>
  <c r="B31"/>
  <c r="J48" s="1"/>
  <c r="C26"/>
  <c r="F9" s="1"/>
  <c r="B26"/>
  <c r="F10" s="1"/>
  <c r="F52" s="1"/>
  <c r="C25"/>
  <c r="J47" s="1"/>
  <c r="B25"/>
  <c r="J46" s="1"/>
  <c r="K24"/>
  <c r="J24"/>
  <c r="K23"/>
  <c r="J23"/>
  <c r="K22"/>
  <c r="J22"/>
  <c r="K21"/>
  <c r="J21"/>
  <c r="K20"/>
  <c r="J20"/>
  <c r="C20"/>
  <c r="B20"/>
  <c r="J45" s="1"/>
  <c r="C16"/>
  <c r="B16"/>
  <c r="C14"/>
  <c r="B14"/>
  <c r="C13"/>
  <c r="B13"/>
  <c r="B7"/>
  <c r="K24" i="143"/>
  <c r="J24"/>
  <c r="K23"/>
  <c r="J23"/>
  <c r="K22"/>
  <c r="J22"/>
  <c r="K24" i="141"/>
  <c r="J24"/>
  <c r="K23"/>
  <c r="J23"/>
  <c r="K22"/>
  <c r="J22"/>
  <c r="K21"/>
  <c r="J21"/>
  <c r="K24" i="140"/>
  <c r="J24"/>
  <c r="K23"/>
  <c r="J23"/>
  <c r="K24" i="139"/>
  <c r="J24"/>
  <c r="K24" i="138"/>
  <c r="J24"/>
  <c r="K23"/>
  <c r="J23"/>
  <c r="K24" i="137"/>
  <c r="J24"/>
  <c r="K23"/>
  <c r="J23"/>
  <c r="K22"/>
  <c r="J22"/>
  <c r="K21"/>
  <c r="J21"/>
  <c r="K24" i="136"/>
  <c r="J24"/>
  <c r="K23"/>
  <c r="J23"/>
  <c r="K22"/>
  <c r="J22"/>
  <c r="K21"/>
  <c r="J21"/>
  <c r="K24" i="133"/>
  <c r="J24"/>
  <c r="K23"/>
  <c r="J23"/>
  <c r="K22"/>
  <c r="J22"/>
  <c r="K24" i="134"/>
  <c r="J24"/>
  <c r="K23"/>
  <c r="J23"/>
  <c r="K22"/>
  <c r="J22"/>
  <c r="K24" i="131"/>
  <c r="J24"/>
  <c r="K23"/>
  <c r="J23"/>
  <c r="K22"/>
  <c r="J22"/>
  <c r="K21"/>
  <c r="J21"/>
  <c r="K20"/>
  <c r="J20"/>
  <c r="K24" i="130"/>
  <c r="J24"/>
  <c r="K23"/>
  <c r="J23"/>
  <c r="K22"/>
  <c r="J22"/>
  <c r="K21"/>
  <c r="J21"/>
  <c r="K24" i="129"/>
  <c r="J24"/>
  <c r="K23"/>
  <c r="J23"/>
  <c r="K24" i="128"/>
  <c r="J24"/>
  <c r="K23"/>
  <c r="J23"/>
  <c r="K24" i="127"/>
  <c r="J24"/>
  <c r="K23"/>
  <c r="J23"/>
  <c r="K22"/>
  <c r="J22"/>
  <c r="K24" i="126"/>
  <c r="J24"/>
  <c r="K23"/>
  <c r="J23"/>
  <c r="K24" i="125"/>
  <c r="J24"/>
  <c r="K23"/>
  <c r="J23"/>
  <c r="K22"/>
  <c r="J22"/>
  <c r="K21"/>
  <c r="J21"/>
  <c r="K20"/>
  <c r="J20"/>
  <c r="K24" i="124"/>
  <c r="J24"/>
  <c r="K23"/>
  <c r="J23"/>
  <c r="K22"/>
  <c r="J22"/>
  <c r="K21"/>
  <c r="J21"/>
  <c r="K20"/>
  <c r="J20"/>
  <c r="K24" i="123"/>
  <c r="J24"/>
  <c r="K23"/>
  <c r="J23"/>
  <c r="K22"/>
  <c r="J22"/>
  <c r="K24" i="122"/>
  <c r="J24"/>
  <c r="K23"/>
  <c r="J23"/>
  <c r="K24" i="121"/>
  <c r="J24"/>
  <c r="K24" i="120"/>
  <c r="J24"/>
  <c r="K23"/>
  <c r="J23"/>
  <c r="K22"/>
  <c r="J22"/>
  <c r="K21"/>
  <c r="J21"/>
  <c r="K24" i="119"/>
  <c r="J24"/>
  <c r="K24" i="118"/>
  <c r="J24"/>
  <c r="K23"/>
  <c r="J23"/>
  <c r="K22"/>
  <c r="J22"/>
  <c r="K21"/>
  <c r="J21"/>
  <c r="K24" i="117"/>
  <c r="J24"/>
  <c r="K23"/>
  <c r="J23"/>
  <c r="K24" i="162"/>
  <c r="J24"/>
  <c r="K23"/>
  <c r="J23"/>
  <c r="K22"/>
  <c r="J22"/>
  <c r="K21"/>
  <c r="J21"/>
  <c r="K24" i="116"/>
  <c r="J24"/>
  <c r="K23"/>
  <c r="J23"/>
  <c r="K24" i="115"/>
  <c r="J24"/>
  <c r="K23"/>
  <c r="J23"/>
  <c r="K22"/>
  <c r="J22"/>
  <c r="K24" i="114"/>
  <c r="J24"/>
  <c r="K23"/>
  <c r="J23"/>
  <c r="K24" i="113"/>
  <c r="J24"/>
  <c r="K24" i="112"/>
  <c r="J24"/>
  <c r="K23"/>
  <c r="J23"/>
  <c r="K22"/>
  <c r="J22"/>
  <c r="K21"/>
  <c r="J21"/>
  <c r="K24" i="111"/>
  <c r="J24"/>
  <c r="K24" i="110"/>
  <c r="J24"/>
  <c r="K23"/>
  <c r="J23"/>
  <c r="K22"/>
  <c r="J22"/>
  <c r="K21"/>
  <c r="J21"/>
  <c r="K24" i="109"/>
  <c r="J24"/>
  <c r="K24" i="108"/>
  <c r="J24"/>
  <c r="K23"/>
  <c r="J23"/>
  <c r="K24" i="107"/>
  <c r="J24"/>
  <c r="K23"/>
  <c r="J23"/>
  <c r="K24" i="106"/>
  <c r="J24"/>
  <c r="K24" i="105"/>
  <c r="J24"/>
  <c r="K23"/>
  <c r="J23"/>
  <c r="K22"/>
  <c r="J22"/>
  <c r="K24" i="104"/>
  <c r="J24"/>
  <c r="K24" i="102"/>
  <c r="J24"/>
  <c r="K23"/>
  <c r="J23"/>
  <c r="K22"/>
  <c r="J22"/>
  <c r="K24" i="101"/>
  <c r="J24"/>
  <c r="K24" i="99"/>
  <c r="J24"/>
  <c r="K23"/>
  <c r="J23"/>
  <c r="K22"/>
  <c r="J22"/>
  <c r="K24" i="98"/>
  <c r="J24"/>
  <c r="K24" i="97"/>
  <c r="J24"/>
  <c r="K24" i="95"/>
  <c r="J24"/>
  <c r="K23"/>
  <c r="J23"/>
  <c r="K22"/>
  <c r="J22"/>
  <c r="K23" i="145"/>
  <c r="J23"/>
  <c r="K24" i="94"/>
  <c r="J24"/>
  <c r="K24" i="93"/>
  <c r="J24"/>
  <c r="K23"/>
  <c r="J23"/>
  <c r="K22"/>
  <c r="J22"/>
  <c r="K21"/>
  <c r="J21"/>
  <c r="K20"/>
  <c r="J20"/>
  <c r="K24" i="90"/>
  <c r="J24"/>
  <c r="K23"/>
  <c r="J23"/>
  <c r="K22"/>
  <c r="J22"/>
  <c r="K24" i="89"/>
  <c r="J24"/>
  <c r="K23"/>
  <c r="J23"/>
  <c r="K24" i="88"/>
  <c r="J24"/>
  <c r="K23"/>
  <c r="J23"/>
  <c r="K24" i="87"/>
  <c r="J24"/>
  <c r="K23"/>
  <c r="J23"/>
  <c r="K24" i="86"/>
  <c r="J24"/>
  <c r="K23"/>
  <c r="J23"/>
  <c r="K24" i="3"/>
  <c r="J24"/>
  <c r="K23"/>
  <c r="J23"/>
  <c r="K22"/>
  <c r="J22"/>
  <c r="K21"/>
  <c r="J21"/>
  <c r="P14" i="160"/>
  <c r="G41" i="3"/>
  <c r="F41"/>
  <c r="AJ40" i="160" s="1"/>
  <c r="G40" i="3"/>
  <c r="G42" s="1"/>
  <c r="F7"/>
  <c r="C33"/>
  <c r="B33"/>
  <c r="C26"/>
  <c r="F9" s="1"/>
  <c r="B26"/>
  <c r="F10" s="1"/>
  <c r="F48" s="1"/>
  <c r="C25"/>
  <c r="J47" s="1"/>
  <c r="B25"/>
  <c r="J46" s="1"/>
  <c r="C20"/>
  <c r="B20"/>
  <c r="J45" s="1"/>
  <c r="C16"/>
  <c r="B16"/>
  <c r="C14"/>
  <c r="B14"/>
  <c r="C13"/>
  <c r="B13"/>
  <c r="C11"/>
  <c r="B11"/>
  <c r="J79" i="164" l="1"/>
  <c r="G42" i="88"/>
  <c r="G42" i="86"/>
  <c r="F31" i="142"/>
  <c r="F31" i="3"/>
  <c r="J55" i="115"/>
  <c r="J55" i="136"/>
  <c r="K55" s="1"/>
  <c r="F13" i="3"/>
  <c r="J34" s="1"/>
  <c r="F12" i="142"/>
  <c r="J51" i="120"/>
  <c r="G52" i="142"/>
  <c r="J59" s="1"/>
  <c r="F12" i="3"/>
  <c r="J33" s="1"/>
  <c r="F13" i="142"/>
  <c r="J34" s="1"/>
  <c r="J55" i="120"/>
  <c r="J54"/>
  <c r="J51" i="162"/>
  <c r="J55"/>
  <c r="J54"/>
  <c r="J51" i="89"/>
  <c r="J55"/>
  <c r="J54"/>
  <c r="J51" i="86"/>
  <c r="J55"/>
  <c r="J54"/>
  <c r="J51" i="105"/>
  <c r="J51" i="90"/>
  <c r="J55"/>
  <c r="J54"/>
  <c r="J51" i="95"/>
  <c r="J55"/>
  <c r="J54"/>
  <c r="J51" i="131"/>
  <c r="J50"/>
  <c r="J55"/>
  <c r="J54"/>
  <c r="J55" i="130"/>
  <c r="J51"/>
  <c r="J54"/>
  <c r="J51" i="116"/>
  <c r="J55"/>
  <c r="J54"/>
  <c r="J51" i="123"/>
  <c r="J55"/>
  <c r="K55" s="1"/>
  <c r="J54"/>
  <c r="J54" i="93"/>
  <c r="J51"/>
  <c r="J55"/>
  <c r="J51" i="108"/>
  <c r="J55"/>
  <c r="J54"/>
  <c r="J51" i="107"/>
  <c r="J55"/>
  <c r="J54"/>
  <c r="J51" i="118"/>
  <c r="J50"/>
  <c r="J55"/>
  <c r="J54"/>
  <c r="J51" i="101"/>
  <c r="J55"/>
  <c r="K55" s="1"/>
  <c r="J54"/>
  <c r="J51" i="94"/>
  <c r="J55"/>
  <c r="J54"/>
  <c r="J51" i="111"/>
  <c r="J55"/>
  <c r="K55" s="1"/>
  <c r="J54"/>
  <c r="J55" i="129"/>
  <c r="J55" i="87"/>
  <c r="K55" s="1"/>
  <c r="J54"/>
  <c r="J51" i="96"/>
  <c r="J55"/>
  <c r="J54"/>
  <c r="J51" i="106"/>
  <c r="J55"/>
  <c r="J54"/>
  <c r="J51" i="102"/>
  <c r="J55"/>
  <c r="J54"/>
  <c r="J51" i="126"/>
  <c r="J55"/>
  <c r="K55" s="1"/>
  <c r="J54"/>
  <c r="J51" i="136"/>
  <c r="J54"/>
  <c r="J51" i="133"/>
  <c r="J55"/>
  <c r="J54"/>
  <c r="J51" i="104"/>
  <c r="J55"/>
  <c r="K55" s="1"/>
  <c r="J54"/>
  <c r="J51" i="110"/>
  <c r="J55"/>
  <c r="J54"/>
  <c r="J51" i="128"/>
  <c r="J55"/>
  <c r="J54"/>
  <c r="J51" i="138"/>
  <c r="J55"/>
  <c r="J54"/>
  <c r="J51" i="134"/>
  <c r="J55"/>
  <c r="J54" i="139"/>
  <c r="J51"/>
  <c r="J50"/>
  <c r="J55"/>
  <c r="J51" i="98"/>
  <c r="J55"/>
  <c r="K55" s="1"/>
  <c r="J54"/>
  <c r="J51" i="127"/>
  <c r="J50"/>
  <c r="J55"/>
  <c r="J54"/>
  <c r="J55" i="143"/>
  <c r="J50"/>
  <c r="AG27" i="160"/>
  <c r="J51" i="145"/>
  <c r="J55"/>
  <c r="J54"/>
  <c r="G42" i="114"/>
  <c r="J51"/>
  <c r="J55"/>
  <c r="J54"/>
  <c r="J51" i="132"/>
  <c r="J55"/>
  <c r="J54"/>
  <c r="J55" i="105"/>
  <c r="K55" s="1"/>
  <c r="J54"/>
  <c r="J51" i="91"/>
  <c r="J55"/>
  <c r="J54"/>
  <c r="F52" i="3"/>
  <c r="G52"/>
  <c r="J50"/>
  <c r="J51" i="140"/>
  <c r="J55"/>
  <c r="J54"/>
  <c r="J51" i="121"/>
  <c r="J50"/>
  <c r="J55"/>
  <c r="K55" s="1"/>
  <c r="J54"/>
  <c r="J51" i="122"/>
  <c r="J50"/>
  <c r="J55"/>
  <c r="K55" s="1"/>
  <c r="J54"/>
  <c r="J51" i="125"/>
  <c r="J50"/>
  <c r="J55"/>
  <c r="J54"/>
  <c r="J51" i="109"/>
  <c r="J55"/>
  <c r="K55" s="1"/>
  <c r="J54"/>
  <c r="J51" i="135"/>
  <c r="J50"/>
  <c r="J55"/>
  <c r="K55" s="1"/>
  <c r="J54"/>
  <c r="J51" i="99"/>
  <c r="J55"/>
  <c r="J54"/>
  <c r="J51" i="117"/>
  <c r="J55"/>
  <c r="J54"/>
  <c r="J51" i="115"/>
  <c r="J54"/>
  <c r="J51" i="137"/>
  <c r="J50"/>
  <c r="J55"/>
  <c r="K55" s="1"/>
  <c r="J54"/>
  <c r="J51" i="119"/>
  <c r="J50"/>
  <c r="J55"/>
  <c r="J54"/>
  <c r="J51" i="100"/>
  <c r="J55"/>
  <c r="J54"/>
  <c r="J51" i="92"/>
  <c r="J55"/>
  <c r="J54"/>
  <c r="J51" i="124"/>
  <c r="J55"/>
  <c r="J54"/>
  <c r="J51" i="97"/>
  <c r="J55"/>
  <c r="K55" s="1"/>
  <c r="J54"/>
  <c r="J51" i="112"/>
  <c r="J55"/>
  <c r="J54"/>
  <c r="J51" i="88"/>
  <c r="J55"/>
  <c r="J54"/>
  <c r="J51" i="141"/>
  <c r="J50"/>
  <c r="J55"/>
  <c r="J54"/>
  <c r="J51" i="113"/>
  <c r="J55"/>
  <c r="K55" s="1"/>
  <c r="J54"/>
  <c r="J51" i="142"/>
  <c r="J55"/>
  <c r="J54"/>
  <c r="J51" i="103"/>
  <c r="J55"/>
  <c r="J54"/>
  <c r="L55" i="86"/>
  <c r="L55" i="92"/>
  <c r="L55" i="87"/>
  <c r="L55" i="88"/>
  <c r="K55" i="89"/>
  <c r="K55" i="90"/>
  <c r="K55" i="91"/>
  <c r="L55" i="143"/>
  <c r="L55" i="142"/>
  <c r="K55" i="141"/>
  <c r="K55" i="140"/>
  <c r="L55" i="138"/>
  <c r="L55" i="137"/>
  <c r="L55" i="136"/>
  <c r="L55" i="135"/>
  <c r="L55" i="141"/>
  <c r="L55" i="139"/>
  <c r="K55" i="138"/>
  <c r="L55" i="133"/>
  <c r="K55" i="134"/>
  <c r="L55" i="131"/>
  <c r="L55" i="132"/>
  <c r="K55" i="143"/>
  <c r="K55" i="129"/>
  <c r="K55" i="128"/>
  <c r="K55" i="125"/>
  <c r="L55" i="124"/>
  <c r="L55" i="123"/>
  <c r="L55" i="122"/>
  <c r="K55" i="120"/>
  <c r="K55" i="119"/>
  <c r="K55" i="118"/>
  <c r="L55" i="130"/>
  <c r="L55" i="129"/>
  <c r="L55" i="127"/>
  <c r="L55" i="126"/>
  <c r="L55" i="121"/>
  <c r="L55" i="120"/>
  <c r="L55" i="118"/>
  <c r="L55" i="117"/>
  <c r="L55" i="162"/>
  <c r="L55" i="116"/>
  <c r="L55" i="115"/>
  <c r="L55" i="114"/>
  <c r="L55" i="113"/>
  <c r="K55" i="110"/>
  <c r="L55" i="108"/>
  <c r="L55" i="107"/>
  <c r="L55" i="106"/>
  <c r="K55" i="103"/>
  <c r="K55" i="102"/>
  <c r="K55" i="100"/>
  <c r="K55" i="99"/>
  <c r="L55" i="140"/>
  <c r="L55" i="134"/>
  <c r="K55" i="132"/>
  <c r="L55" i="128"/>
  <c r="L55" i="125"/>
  <c r="K55" i="116"/>
  <c r="K55" i="115"/>
  <c r="K55" i="114"/>
  <c r="L55" i="112"/>
  <c r="L55" i="111"/>
  <c r="L55" i="109"/>
  <c r="L55" i="105"/>
  <c r="L55" i="102"/>
  <c r="L55" i="100"/>
  <c r="L55" i="98"/>
  <c r="L55" i="145"/>
  <c r="L55" i="94"/>
  <c r="L55" i="119"/>
  <c r="K55" i="117"/>
  <c r="L55" i="110"/>
  <c r="K55" i="108"/>
  <c r="K55" i="107"/>
  <c r="L55" i="104"/>
  <c r="L55" i="103"/>
  <c r="L55" i="101"/>
  <c r="L55" i="99"/>
  <c r="L55" i="97"/>
  <c r="L55" i="96"/>
  <c r="L55" i="95"/>
  <c r="K55" i="145"/>
  <c r="K55" i="94"/>
  <c r="L55" i="93"/>
  <c r="K55" i="86"/>
  <c r="K55" i="88"/>
  <c r="L55" i="89"/>
  <c r="L55" i="90"/>
  <c r="L55" i="91"/>
  <c r="K55" i="92"/>
  <c r="K55" i="162"/>
  <c r="K55" i="93"/>
  <c r="K55" i="106"/>
  <c r="K55" i="95"/>
  <c r="K55" i="96"/>
  <c r="K55" i="112"/>
  <c r="K55" i="124"/>
  <c r="K55" i="133"/>
  <c r="K55" i="127"/>
  <c r="K55" i="130"/>
  <c r="K55" i="131"/>
  <c r="K55" i="142"/>
  <c r="K55" i="139"/>
  <c r="L55" i="3"/>
  <c r="V40" i="160"/>
  <c r="J44" i="3"/>
  <c r="F42" i="87"/>
  <c r="AI19" i="160"/>
  <c r="AJ19"/>
  <c r="F42" i="90"/>
  <c r="AI49" i="160"/>
  <c r="F42" i="93"/>
  <c r="AI60" i="160"/>
  <c r="F42" i="95"/>
  <c r="AI51" i="160"/>
  <c r="F42" i="97"/>
  <c r="AI8" i="160"/>
  <c r="F42" i="99"/>
  <c r="AI22" i="160"/>
  <c r="F42" i="100"/>
  <c r="AI11" i="160"/>
  <c r="F42" i="102"/>
  <c r="AI28" i="160"/>
  <c r="F42" i="106"/>
  <c r="AI17" i="160"/>
  <c r="F42" i="108"/>
  <c r="AI43" i="160"/>
  <c r="F42" i="110"/>
  <c r="AI56" i="160"/>
  <c r="F42" i="112"/>
  <c r="AI34" i="160"/>
  <c r="F42" i="114"/>
  <c r="AI46" i="160"/>
  <c r="F42" i="116"/>
  <c r="AI30" i="160"/>
  <c r="G43" i="3"/>
  <c r="F47"/>
  <c r="J51"/>
  <c r="J55"/>
  <c r="K55" s="1"/>
  <c r="F42" i="86"/>
  <c r="AI44" i="160"/>
  <c r="F42" i="88"/>
  <c r="AI52" i="160"/>
  <c r="F42" i="89"/>
  <c r="AI42" i="160"/>
  <c r="F42" i="91"/>
  <c r="AI50" i="160"/>
  <c r="F42" i="92"/>
  <c r="AI16" i="160"/>
  <c r="F42" i="94"/>
  <c r="AI33" i="160"/>
  <c r="F42" i="145"/>
  <c r="AI7" i="160"/>
  <c r="F42" i="96"/>
  <c r="AI37" i="160"/>
  <c r="F42" i="98"/>
  <c r="AI39" i="160"/>
  <c r="F42" i="101"/>
  <c r="AI23" i="160"/>
  <c r="F42" i="103"/>
  <c r="AI41" i="160"/>
  <c r="F42" i="104"/>
  <c r="AI29" i="160"/>
  <c r="F42" i="105"/>
  <c r="AI58" i="160"/>
  <c r="F42" i="107"/>
  <c r="AI62" i="160"/>
  <c r="F42" i="109"/>
  <c r="AI13" i="160"/>
  <c r="F42" i="111"/>
  <c r="AI45" i="160"/>
  <c r="F42" i="113"/>
  <c r="AI59" i="160"/>
  <c r="F42" i="115"/>
  <c r="AI14" i="160"/>
  <c r="F42" i="162"/>
  <c r="AI67" i="160"/>
  <c r="F42" i="117"/>
  <c r="AI35" i="160"/>
  <c r="F43" i="3"/>
  <c r="J54"/>
  <c r="F42" i="124"/>
  <c r="AI63" i="160"/>
  <c r="AJ54"/>
  <c r="F42" i="132"/>
  <c r="AI32" i="160"/>
  <c r="F42" i="138"/>
  <c r="AI47" i="160"/>
  <c r="F42" i="140"/>
  <c r="AI12" i="160"/>
  <c r="F42" i="142"/>
  <c r="AI66" i="160"/>
  <c r="AI48"/>
  <c r="AI26"/>
  <c r="AI21"/>
  <c r="AI54"/>
  <c r="AI53"/>
  <c r="AI57"/>
  <c r="AI64"/>
  <c r="F42" i="120"/>
  <c r="AI10" i="160"/>
  <c r="F42" i="123"/>
  <c r="AI31" i="160"/>
  <c r="F42" i="126"/>
  <c r="AI61" i="160"/>
  <c r="F42" i="128"/>
  <c r="AI18" i="160"/>
  <c r="F42" i="130"/>
  <c r="AI55" i="160"/>
  <c r="F42" i="133"/>
  <c r="AI15" i="160"/>
  <c r="F42" i="136"/>
  <c r="AI36" i="160"/>
  <c r="AJ27"/>
  <c r="AG54"/>
  <c r="AG53"/>
  <c r="AI24"/>
  <c r="AI25"/>
  <c r="AI38"/>
  <c r="AI65"/>
  <c r="AI9"/>
  <c r="AI20"/>
  <c r="AI27"/>
  <c r="J33" i="142"/>
  <c r="F18"/>
  <c r="K19" i="127" s="1"/>
  <c r="F28" i="142"/>
  <c r="J39" s="1"/>
  <c r="F32"/>
  <c r="F43"/>
  <c r="J52" s="1"/>
  <c r="F47"/>
  <c r="J43" s="1"/>
  <c r="F11"/>
  <c r="F14" s="1"/>
  <c r="F17"/>
  <c r="J19" i="127" s="1"/>
  <c r="F29" i="142"/>
  <c r="J40" s="1"/>
  <c r="G43"/>
  <c r="J53" s="1"/>
  <c r="F48"/>
  <c r="J44" s="1"/>
  <c r="F42" i="134"/>
  <c r="F42" i="129"/>
  <c r="O14" i="160"/>
  <c r="S14"/>
  <c r="O67"/>
  <c r="S67"/>
  <c r="F42" i="3"/>
  <c r="J12" i="132"/>
  <c r="F18" i="3"/>
  <c r="K21" i="105" s="1"/>
  <c r="F28" i="3"/>
  <c r="J39" s="1"/>
  <c r="F32"/>
  <c r="F33" s="1"/>
  <c r="F11"/>
  <c r="F14" s="1"/>
  <c r="F17"/>
  <c r="J21" i="105" s="1"/>
  <c r="F29" i="3"/>
  <c r="J40" s="1"/>
  <c r="C33" i="162"/>
  <c r="B33"/>
  <c r="C31"/>
  <c r="J49" s="1"/>
  <c r="B31"/>
  <c r="J48" s="1"/>
  <c r="C26"/>
  <c r="F9" s="1"/>
  <c r="B26"/>
  <c r="C25"/>
  <c r="J47" s="1"/>
  <c r="B25"/>
  <c r="J46" s="1"/>
  <c r="C20"/>
  <c r="B20"/>
  <c r="J45" s="1"/>
  <c r="C16"/>
  <c r="B16"/>
  <c r="C14"/>
  <c r="B14"/>
  <c r="C13"/>
  <c r="B13"/>
  <c r="C11"/>
  <c r="B11"/>
  <c r="B7"/>
  <c r="C31" i="125"/>
  <c r="J49" s="1"/>
  <c r="C26" i="107"/>
  <c r="F9" s="1"/>
  <c r="B26"/>
  <c r="F10" s="1"/>
  <c r="C25" i="104"/>
  <c r="J47" s="1"/>
  <c r="C26" i="99"/>
  <c r="F9" s="1"/>
  <c r="B11" i="91"/>
  <c r="C25" i="119"/>
  <c r="J47" s="1"/>
  <c r="G79" i="164" l="1"/>
  <c r="H79"/>
  <c r="F79"/>
  <c r="F33" i="142"/>
  <c r="K20" i="121"/>
  <c r="K19" i="124"/>
  <c r="J20" i="121"/>
  <c r="J19" i="124"/>
  <c r="K19" i="128"/>
  <c r="K19" i="117"/>
  <c r="J19" i="128"/>
  <c r="J19" i="117"/>
  <c r="K18" i="162"/>
  <c r="K19" i="88"/>
  <c r="J18" i="162"/>
  <c r="J19" i="88"/>
  <c r="K16" i="130"/>
  <c r="K18" i="91"/>
  <c r="K12" i="132"/>
  <c r="J16" i="130"/>
  <c r="J18" i="91"/>
  <c r="J13" i="112"/>
  <c r="J15" i="97"/>
  <c r="K13" i="112"/>
  <c r="K15" i="97"/>
  <c r="L51" i="3"/>
  <c r="AN66" i="160"/>
  <c r="K15" i="113"/>
  <c r="K16" i="103"/>
  <c r="J15" i="113"/>
  <c r="J16" i="103"/>
  <c r="G52" i="107"/>
  <c r="J59" s="1"/>
  <c r="F12"/>
  <c r="J33" s="1"/>
  <c r="F52"/>
  <c r="J58" s="1"/>
  <c r="F13"/>
  <c r="J34" s="1"/>
  <c r="F12" i="162"/>
  <c r="J33" s="1"/>
  <c r="G52"/>
  <c r="J59" s="1"/>
  <c r="G52" i="99"/>
  <c r="J59" s="1"/>
  <c r="F12"/>
  <c r="J35" i="142"/>
  <c r="AM66" i="160"/>
  <c r="J58" i="142"/>
  <c r="L54" i="141"/>
  <c r="K51"/>
  <c r="K51" i="133"/>
  <c r="K51" i="93"/>
  <c r="K51" i="162"/>
  <c r="K51" i="87"/>
  <c r="K51" i="86"/>
  <c r="K51" i="94"/>
  <c r="L51" i="97"/>
  <c r="L51" i="104"/>
  <c r="K51" i="113"/>
  <c r="L51" i="94"/>
  <c r="L51" i="103"/>
  <c r="L51" i="112"/>
  <c r="L51" i="126"/>
  <c r="K51" i="98"/>
  <c r="K51" i="102"/>
  <c r="L51" i="106"/>
  <c r="K51" i="110"/>
  <c r="L51" i="115"/>
  <c r="L51" i="119"/>
  <c r="L51" i="125"/>
  <c r="K51" i="118"/>
  <c r="L51" i="123"/>
  <c r="K51" i="128"/>
  <c r="L51" i="141"/>
  <c r="L51" i="133"/>
  <c r="K51" i="143"/>
  <c r="L51" i="138"/>
  <c r="L51" i="143"/>
  <c r="L54" i="142"/>
  <c r="K50" i="86"/>
  <c r="K51" i="130"/>
  <c r="K51" i="127"/>
  <c r="K51" i="121"/>
  <c r="K51" i="112"/>
  <c r="K51" i="97"/>
  <c r="K51" i="96"/>
  <c r="K51" i="95"/>
  <c r="K51" i="106"/>
  <c r="K51" i="92"/>
  <c r="L51" i="89"/>
  <c r="L51" i="92"/>
  <c r="K51" i="91"/>
  <c r="L51" i="95"/>
  <c r="L51" i="100"/>
  <c r="L51" i="109"/>
  <c r="K51" i="115"/>
  <c r="L51" i="99"/>
  <c r="K51" i="108"/>
  <c r="L51" i="118"/>
  <c r="K51" i="137"/>
  <c r="K51" i="100"/>
  <c r="K51" i="104"/>
  <c r="L51" i="108"/>
  <c r="L51" i="113"/>
  <c r="L51" i="162"/>
  <c r="K51" i="122"/>
  <c r="L51" i="128"/>
  <c r="K51" i="120"/>
  <c r="K51" i="125"/>
  <c r="K51" i="132"/>
  <c r="L51" i="131"/>
  <c r="L51" i="139"/>
  <c r="L51" i="136"/>
  <c r="L50" i="142"/>
  <c r="L50" i="141"/>
  <c r="L50" i="140"/>
  <c r="L50" i="136"/>
  <c r="L50" i="143"/>
  <c r="K50" i="142"/>
  <c r="L50" i="139"/>
  <c r="L50" i="135"/>
  <c r="L50" i="133"/>
  <c r="L50" i="134"/>
  <c r="L50" i="131"/>
  <c r="L50" i="132"/>
  <c r="L50" i="129"/>
  <c r="L50" i="128"/>
  <c r="L50" i="126"/>
  <c r="L50" i="125"/>
  <c r="L50" i="124"/>
  <c r="L50" i="120"/>
  <c r="L50" i="119"/>
  <c r="L50" i="130"/>
  <c r="L50" i="127"/>
  <c r="L50" i="123"/>
  <c r="L50" i="122"/>
  <c r="L50" i="121"/>
  <c r="L50" i="162"/>
  <c r="L50" i="111"/>
  <c r="L50" i="110"/>
  <c r="L50" i="109"/>
  <c r="L50" i="106"/>
  <c r="L50" i="105"/>
  <c r="L50" i="104"/>
  <c r="L50" i="103"/>
  <c r="L50" i="102"/>
  <c r="L50" i="101"/>
  <c r="L50" i="100"/>
  <c r="L50" i="99"/>
  <c r="L50" i="98"/>
  <c r="K50" i="97"/>
  <c r="L50" i="138"/>
  <c r="L50" i="137"/>
  <c r="K50" i="133"/>
  <c r="L50" i="118"/>
  <c r="L50" i="117"/>
  <c r="L50" i="112"/>
  <c r="L50" i="108"/>
  <c r="L50" i="107"/>
  <c r="K50" i="106"/>
  <c r="L50" i="116"/>
  <c r="L50" i="115"/>
  <c r="L50" i="114"/>
  <c r="L50" i="113"/>
  <c r="L50" i="97"/>
  <c r="L50" i="96"/>
  <c r="L50" i="95"/>
  <c r="L50" i="145"/>
  <c r="L50" i="94"/>
  <c r="L50" i="93"/>
  <c r="L50" i="92"/>
  <c r="L50" i="91"/>
  <c r="L50" i="87"/>
  <c r="L50" i="86"/>
  <c r="L50" i="90"/>
  <c r="L50" i="89"/>
  <c r="L50" i="88"/>
  <c r="K54" i="143"/>
  <c r="K54" i="139"/>
  <c r="K50"/>
  <c r="K54" i="138"/>
  <c r="K50" i="137"/>
  <c r="K50" i="135"/>
  <c r="K50" i="140"/>
  <c r="K50" i="132"/>
  <c r="K50" i="134"/>
  <c r="K54" i="123"/>
  <c r="K50" i="122"/>
  <c r="K50" i="128"/>
  <c r="K50" i="125"/>
  <c r="K50" i="119"/>
  <c r="K54" i="118"/>
  <c r="K50" i="117"/>
  <c r="K50" i="116"/>
  <c r="K54" i="115"/>
  <c r="K50" i="114"/>
  <c r="K54" i="113"/>
  <c r="K50" i="108"/>
  <c r="K54" i="107"/>
  <c r="K50" i="129"/>
  <c r="K54" i="128"/>
  <c r="K54" i="124"/>
  <c r="K50"/>
  <c r="K50" i="120"/>
  <c r="K54" i="111"/>
  <c r="K54" i="105"/>
  <c r="K50" i="103"/>
  <c r="K54" i="102"/>
  <c r="K50" i="99"/>
  <c r="K54" i="98"/>
  <c r="K54" i="145"/>
  <c r="K50" i="94"/>
  <c r="K54" i="119"/>
  <c r="K50" i="111"/>
  <c r="K54" i="110"/>
  <c r="K50" i="105"/>
  <c r="K50" i="104"/>
  <c r="K50" i="102"/>
  <c r="K54" i="101"/>
  <c r="K50" i="98"/>
  <c r="K54" i="97"/>
  <c r="L54" i="92"/>
  <c r="L54" i="91"/>
  <c r="K54" i="90"/>
  <c r="K50"/>
  <c r="K54" i="88"/>
  <c r="K50"/>
  <c r="L54" i="87"/>
  <c r="L54" i="86"/>
  <c r="L54" i="88"/>
  <c r="K54" i="87"/>
  <c r="K50"/>
  <c r="K54" i="86"/>
  <c r="L54" i="94"/>
  <c r="L54" i="95"/>
  <c r="L54" i="104"/>
  <c r="L54" i="107"/>
  <c r="L54" i="117"/>
  <c r="L54" i="112"/>
  <c r="L54" i="114"/>
  <c r="L54" i="116"/>
  <c r="L54" i="132"/>
  <c r="L54" i="97"/>
  <c r="L54" i="99"/>
  <c r="L54" i="101"/>
  <c r="L54" i="103"/>
  <c r="L54" i="106"/>
  <c r="L54" i="110"/>
  <c r="L54" i="162"/>
  <c r="L54" i="127"/>
  <c r="L54" i="118"/>
  <c r="L54" i="120"/>
  <c r="L54" i="125"/>
  <c r="L54" i="128"/>
  <c r="K54" i="133"/>
  <c r="L54" i="143"/>
  <c r="L54" i="134"/>
  <c r="L54" i="137"/>
  <c r="L54" i="139"/>
  <c r="L54" i="140"/>
  <c r="K50" i="143"/>
  <c r="K51" i="139"/>
  <c r="K50" i="138"/>
  <c r="K54" i="137"/>
  <c r="K54" i="135"/>
  <c r="K54" i="141"/>
  <c r="K51" i="136"/>
  <c r="K54" i="132"/>
  <c r="K50" i="141"/>
  <c r="K54" i="136"/>
  <c r="K50"/>
  <c r="K51" i="131"/>
  <c r="K54" i="130"/>
  <c r="K50"/>
  <c r="K54" i="127"/>
  <c r="K50"/>
  <c r="K50" i="123"/>
  <c r="K54" i="122"/>
  <c r="K54" i="121"/>
  <c r="K50"/>
  <c r="K54" i="129"/>
  <c r="K54" i="126"/>
  <c r="K51" i="124"/>
  <c r="K54" i="120"/>
  <c r="K50" i="118"/>
  <c r="K54" i="117"/>
  <c r="K54" i="116"/>
  <c r="K50" i="115"/>
  <c r="K54" i="114"/>
  <c r="K50" i="113"/>
  <c r="K54" i="112"/>
  <c r="K50"/>
  <c r="K54" i="108"/>
  <c r="K50" i="107"/>
  <c r="K54" i="104"/>
  <c r="K54" i="96"/>
  <c r="K50"/>
  <c r="K54" i="95"/>
  <c r="K50"/>
  <c r="K51" i="142"/>
  <c r="K54" i="140"/>
  <c r="K54" i="134"/>
  <c r="K54" i="131"/>
  <c r="K50"/>
  <c r="K50" i="126"/>
  <c r="K54" i="125"/>
  <c r="K54" i="162"/>
  <c r="K50"/>
  <c r="K50" i="110"/>
  <c r="K54" i="109"/>
  <c r="K50" i="101"/>
  <c r="K54" i="100"/>
  <c r="K50" i="145"/>
  <c r="K54" i="94"/>
  <c r="K54" i="93"/>
  <c r="K50"/>
  <c r="K50" i="109"/>
  <c r="K54" i="103"/>
  <c r="K50" i="100"/>
  <c r="K54" i="99"/>
  <c r="L51" i="91"/>
  <c r="L51" i="90"/>
  <c r="K54" i="89"/>
  <c r="K50"/>
  <c r="K51" i="88"/>
  <c r="K54" i="92"/>
  <c r="K50"/>
  <c r="K54" i="91"/>
  <c r="K50"/>
  <c r="L54" i="90"/>
  <c r="K51"/>
  <c r="L54" i="89"/>
  <c r="K51"/>
  <c r="L51" i="88"/>
  <c r="L51" i="87"/>
  <c r="L51" i="86"/>
  <c r="L54" i="93"/>
  <c r="L54" i="145"/>
  <c r="L54" i="96"/>
  <c r="K54" i="106"/>
  <c r="L54" i="108"/>
  <c r="L54" i="122"/>
  <c r="L54" i="113"/>
  <c r="L54" i="115"/>
  <c r="L54" i="123"/>
  <c r="K54" i="142"/>
  <c r="L54" i="98"/>
  <c r="L54" i="100"/>
  <c r="L54" i="102"/>
  <c r="L54" i="105"/>
  <c r="L54" i="109"/>
  <c r="L54" i="111"/>
  <c r="L54" i="121"/>
  <c r="L54" i="130"/>
  <c r="L54" i="119"/>
  <c r="L54" i="124"/>
  <c r="L54" i="126"/>
  <c r="L54" i="129"/>
  <c r="L54" i="135"/>
  <c r="L54" i="131"/>
  <c r="L54" i="133"/>
  <c r="L54" i="138"/>
  <c r="L54" i="136"/>
  <c r="L51" i="93"/>
  <c r="K51" i="145"/>
  <c r="L51" i="96"/>
  <c r="L51" i="98"/>
  <c r="L51" i="102"/>
  <c r="L51" i="105"/>
  <c r="L51" i="111"/>
  <c r="K51" i="114"/>
  <c r="K51" i="116"/>
  <c r="L51" i="145"/>
  <c r="L51" i="101"/>
  <c r="K51" i="107"/>
  <c r="L51" i="110"/>
  <c r="K51" i="117"/>
  <c r="L51" i="120"/>
  <c r="L51" i="129"/>
  <c r="K51" i="138"/>
  <c r="K51" i="99"/>
  <c r="K51" i="101"/>
  <c r="K51" i="103"/>
  <c r="K51" i="105"/>
  <c r="L51" i="107"/>
  <c r="K51" i="109"/>
  <c r="K51" i="111"/>
  <c r="L51" i="114"/>
  <c r="L51" i="116"/>
  <c r="L51" i="117"/>
  <c r="L51" i="121"/>
  <c r="K51" i="123"/>
  <c r="L51" i="127"/>
  <c r="L51" i="130"/>
  <c r="K51" i="119"/>
  <c r="L51" i="122"/>
  <c r="L51" i="124"/>
  <c r="K51" i="126"/>
  <c r="K51" i="129"/>
  <c r="L51" i="134"/>
  <c r="L51" i="132"/>
  <c r="K51" i="134"/>
  <c r="K51" i="135"/>
  <c r="L51" i="140"/>
  <c r="L51" i="135"/>
  <c r="L51" i="137"/>
  <c r="K51" i="140"/>
  <c r="L51" i="142"/>
  <c r="L54" i="3"/>
  <c r="L50"/>
  <c r="K51"/>
  <c r="K54"/>
  <c r="K50"/>
  <c r="F31" i="107"/>
  <c r="F47"/>
  <c r="J43" s="1"/>
  <c r="F11"/>
  <c r="F14" s="1"/>
  <c r="J32" s="1"/>
  <c r="F17"/>
  <c r="J20" i="114" s="1"/>
  <c r="F28" i="107"/>
  <c r="J39" s="1"/>
  <c r="F43"/>
  <c r="J52" s="1"/>
  <c r="F31" i="162"/>
  <c r="F47"/>
  <c r="J43" s="1"/>
  <c r="F28"/>
  <c r="J39" s="1"/>
  <c r="F43"/>
  <c r="J52" s="1"/>
  <c r="F17"/>
  <c r="G51" i="3"/>
  <c r="F51"/>
  <c r="F31" i="99"/>
  <c r="F47"/>
  <c r="J43" s="1"/>
  <c r="F17"/>
  <c r="J33"/>
  <c r="F28"/>
  <c r="J39" s="1"/>
  <c r="F43"/>
  <c r="J52" s="1"/>
  <c r="F18" i="107"/>
  <c r="K20" i="114" s="1"/>
  <c r="F32" i="107"/>
  <c r="G43"/>
  <c r="J53" s="1"/>
  <c r="AM62" i="160"/>
  <c r="F29" i="107"/>
  <c r="J40" s="1"/>
  <c r="F48"/>
  <c r="J44" s="1"/>
  <c r="F10" i="162"/>
  <c r="V66" i="160"/>
  <c r="AE66"/>
  <c r="AE40"/>
  <c r="J52" i="3"/>
  <c r="U40" i="160"/>
  <c r="J43" i="3"/>
  <c r="AF40" i="160"/>
  <c r="J53" i="3"/>
  <c r="AF66" i="160"/>
  <c r="U66"/>
  <c r="AN40"/>
  <c r="J59" i="3"/>
  <c r="AM40" i="160"/>
  <c r="J58" i="3"/>
  <c r="F19" i="142"/>
  <c r="G51"/>
  <c r="J57" s="1"/>
  <c r="F51"/>
  <c r="J56" s="1"/>
  <c r="J32"/>
  <c r="F30"/>
  <c r="J12" i="106"/>
  <c r="J12" i="101"/>
  <c r="K12" i="106"/>
  <c r="K12" i="101"/>
  <c r="AC67" i="160"/>
  <c r="AD67"/>
  <c r="J35" i="3"/>
  <c r="J9" i="132"/>
  <c r="J9" i="138"/>
  <c r="J11" i="113"/>
  <c r="J11" i="108"/>
  <c r="K9" i="132"/>
  <c r="K9" i="138"/>
  <c r="K11" i="113"/>
  <c r="K11" i="108"/>
  <c r="J8" i="129"/>
  <c r="J8" i="126"/>
  <c r="J10" i="110"/>
  <c r="K8" i="129"/>
  <c r="K8" i="126"/>
  <c r="K10" i="110"/>
  <c r="L67" i="160"/>
  <c r="J67"/>
  <c r="K67"/>
  <c r="N67"/>
  <c r="B67"/>
  <c r="J12" i="100"/>
  <c r="F19" i="3"/>
  <c r="J32"/>
  <c r="F30"/>
  <c r="I35" i="164" l="1"/>
  <c r="I119"/>
  <c r="I172"/>
  <c r="I165"/>
  <c r="I159"/>
  <c r="I193"/>
  <c r="I30"/>
  <c r="I24"/>
  <c r="I181"/>
  <c r="I126"/>
  <c r="I98"/>
  <c r="I124"/>
  <c r="I163"/>
  <c r="I182"/>
  <c r="I169"/>
  <c r="I106"/>
  <c r="I47"/>
  <c r="I37"/>
  <c r="I176"/>
  <c r="I64"/>
  <c r="I40"/>
  <c r="I189"/>
  <c r="I145"/>
  <c r="I151"/>
  <c r="I112"/>
  <c r="I56"/>
  <c r="I190"/>
  <c r="I121"/>
  <c r="I138"/>
  <c r="I111"/>
  <c r="I173"/>
  <c r="I108"/>
  <c r="I26"/>
  <c r="I17"/>
  <c r="I184"/>
  <c r="I72"/>
  <c r="I82"/>
  <c r="I152"/>
  <c r="I198"/>
  <c r="I154"/>
  <c r="I100"/>
  <c r="I90"/>
  <c r="I22"/>
  <c r="I195"/>
  <c r="I201"/>
  <c r="I70"/>
  <c r="I200"/>
  <c r="I150"/>
  <c r="I183"/>
  <c r="I166"/>
  <c r="I18"/>
  <c r="I7"/>
  <c r="I50"/>
  <c r="I32"/>
  <c r="I101"/>
  <c r="I9"/>
  <c r="I81"/>
  <c r="I12"/>
  <c r="I41"/>
  <c r="I74"/>
  <c r="I31"/>
  <c r="I177"/>
  <c r="I202"/>
  <c r="I179"/>
  <c r="I187"/>
  <c r="I80"/>
  <c r="I61"/>
  <c r="I120"/>
  <c r="I78"/>
  <c r="I15"/>
  <c r="I103"/>
  <c r="I44"/>
  <c r="I110"/>
  <c r="I160"/>
  <c r="I14"/>
  <c r="I170"/>
  <c r="I203"/>
  <c r="I34"/>
  <c r="I10"/>
  <c r="I123"/>
  <c r="I55"/>
  <c r="I105"/>
  <c r="I204"/>
  <c r="I174"/>
  <c r="I13"/>
  <c r="I58"/>
  <c r="I60"/>
  <c r="I73"/>
  <c r="I83"/>
  <c r="I196"/>
  <c r="I141"/>
  <c r="I137"/>
  <c r="I57"/>
  <c r="I63"/>
  <c r="I128"/>
  <c r="I188"/>
  <c r="I199"/>
  <c r="I27"/>
  <c r="I135"/>
  <c r="I69"/>
  <c r="I147"/>
  <c r="I71"/>
  <c r="I92"/>
  <c r="I94"/>
  <c r="I77"/>
  <c r="I107"/>
  <c r="I158"/>
  <c r="I118"/>
  <c r="I52"/>
  <c r="I42"/>
  <c r="I11"/>
  <c r="I191"/>
  <c r="I54"/>
  <c r="I113"/>
  <c r="I130"/>
  <c r="I102"/>
  <c r="I127"/>
  <c r="I6"/>
  <c r="I91"/>
  <c r="I19"/>
  <c r="I88"/>
  <c r="I85"/>
  <c r="I115"/>
  <c r="I114"/>
  <c r="I164"/>
  <c r="I39"/>
  <c r="I51"/>
  <c r="I155"/>
  <c r="I65"/>
  <c r="I99"/>
  <c r="I89"/>
  <c r="I45"/>
  <c r="I38"/>
  <c r="I194"/>
  <c r="I134"/>
  <c r="I144"/>
  <c r="I5"/>
  <c r="I76"/>
  <c r="I132"/>
  <c r="I95"/>
  <c r="I149"/>
  <c r="I167"/>
  <c r="I68"/>
  <c r="I53"/>
  <c r="I28"/>
  <c r="I93"/>
  <c r="I136"/>
  <c r="I161"/>
  <c r="I171"/>
  <c r="I180"/>
  <c r="I185"/>
  <c r="I116"/>
  <c r="I186"/>
  <c r="I162"/>
  <c r="I62"/>
  <c r="I178"/>
  <c r="I33"/>
  <c r="I96"/>
  <c r="I23"/>
  <c r="I192"/>
  <c r="I25"/>
  <c r="I197"/>
  <c r="I146"/>
  <c r="I156"/>
  <c r="I157"/>
  <c r="I148"/>
  <c r="I20"/>
  <c r="I29"/>
  <c r="I175"/>
  <c r="I139"/>
  <c r="I87"/>
  <c r="I46"/>
  <c r="I117"/>
  <c r="I125"/>
  <c r="I129"/>
  <c r="I122"/>
  <c r="I36"/>
  <c r="I207"/>
  <c r="I21"/>
  <c r="I67"/>
  <c r="I43"/>
  <c r="I131"/>
  <c r="I109"/>
  <c r="I86"/>
  <c r="I206"/>
  <c r="I8"/>
  <c r="I143"/>
  <c r="I142"/>
  <c r="I48"/>
  <c r="I59"/>
  <c r="I84"/>
  <c r="I16"/>
  <c r="I75"/>
  <c r="I97"/>
  <c r="I133"/>
  <c r="I168"/>
  <c r="I49"/>
  <c r="I66"/>
  <c r="I104"/>
  <c r="I140"/>
  <c r="I153"/>
  <c r="I205"/>
  <c r="J20" i="134"/>
  <c r="J18" i="116"/>
  <c r="J19" i="136"/>
  <c r="F51" i="107"/>
  <c r="J56" s="1"/>
  <c r="K20" i="162"/>
  <c r="K20" i="87"/>
  <c r="J20" i="162"/>
  <c r="J20" i="87"/>
  <c r="J16" i="124"/>
  <c r="J20" i="107"/>
  <c r="K18" i="110"/>
  <c r="K19" i="91"/>
  <c r="J17" i="96"/>
  <c r="J17" i="123"/>
  <c r="J18" i="110"/>
  <c r="J19" i="91"/>
  <c r="K18" i="92"/>
  <c r="K17" i="138"/>
  <c r="J18" i="92"/>
  <c r="J17" i="138"/>
  <c r="J17" i="162"/>
  <c r="J16" i="3"/>
  <c r="G51" i="107"/>
  <c r="J57" s="1"/>
  <c r="F33"/>
  <c r="K15" i="118"/>
  <c r="K16" i="111"/>
  <c r="J14" i="110"/>
  <c r="J15" i="106"/>
  <c r="J15" i="118"/>
  <c r="J16" i="111"/>
  <c r="F30" i="107"/>
  <c r="F13" i="162"/>
  <c r="J34" s="1"/>
  <c r="J35" s="1"/>
  <c r="F52"/>
  <c r="J58" s="1"/>
  <c r="J12" i="117"/>
  <c r="J35" i="107"/>
  <c r="F19"/>
  <c r="AL62" i="160"/>
  <c r="AK66"/>
  <c r="F18" i="162"/>
  <c r="K10" i="95" s="1"/>
  <c r="F32" i="162"/>
  <c r="F33" s="1"/>
  <c r="F29"/>
  <c r="J40" s="1"/>
  <c r="F48"/>
  <c r="J44" s="1"/>
  <c r="G43"/>
  <c r="J53" s="1"/>
  <c r="AN62" i="160"/>
  <c r="AE22"/>
  <c r="U22"/>
  <c r="AK40"/>
  <c r="J56" i="3"/>
  <c r="AE67" i="160"/>
  <c r="U67"/>
  <c r="AE62"/>
  <c r="AK62"/>
  <c r="AL66"/>
  <c r="V62"/>
  <c r="AF62"/>
  <c r="AL40"/>
  <c r="J57" i="3"/>
  <c r="U62" i="160"/>
  <c r="C67"/>
  <c r="D67" s="1"/>
  <c r="F11" i="162"/>
  <c r="F14" s="1"/>
  <c r="J32" s="1"/>
  <c r="J13" i="94"/>
  <c r="J12" i="104"/>
  <c r="K13" i="94"/>
  <c r="K12" i="104"/>
  <c r="J11" i="131"/>
  <c r="J12" i="91"/>
  <c r="K9" i="103"/>
  <c r="K11" i="95"/>
  <c r="J9" i="103"/>
  <c r="J11" i="95"/>
  <c r="J10" i="143"/>
  <c r="J11" i="130"/>
  <c r="K10" i="143"/>
  <c r="J10" i="139"/>
  <c r="J10" i="120"/>
  <c r="J12" i="98"/>
  <c r="J10" i="95"/>
  <c r="J8" i="140"/>
  <c r="J8" i="86"/>
  <c r="K8" i="134"/>
  <c r="K10" i="127"/>
  <c r="J8" i="134"/>
  <c r="J10" i="127"/>
  <c r="K9" i="88"/>
  <c r="K9" i="108"/>
  <c r="J9" i="88"/>
  <c r="J9" i="108"/>
  <c r="M67" i="160"/>
  <c r="K9" i="141"/>
  <c r="K9" i="121"/>
  <c r="J9" i="141"/>
  <c r="J9" i="121"/>
  <c r="Q67" i="160"/>
  <c r="B38" i="84"/>
  <c r="W67" i="160"/>
  <c r="C38" i="84"/>
  <c r="Y67" i="160"/>
  <c r="F67"/>
  <c r="K16" i="124" l="1"/>
  <c r="K20" i="107"/>
  <c r="K12" i="98"/>
  <c r="K11" i="130"/>
  <c r="G67" i="160"/>
  <c r="H67" s="1"/>
  <c r="K17" i="162"/>
  <c r="K16" i="3"/>
  <c r="E67" i="160"/>
  <c r="AM67"/>
  <c r="R67"/>
  <c r="G51" i="162"/>
  <c r="J57" s="1"/>
  <c r="F51"/>
  <c r="J56" s="1"/>
  <c r="F30"/>
  <c r="F19"/>
  <c r="AA67" i="160" s="1"/>
  <c r="K12" i="100"/>
  <c r="AN67" i="160"/>
  <c r="AF67"/>
  <c r="V67"/>
  <c r="I67"/>
  <c r="B33" i="112"/>
  <c r="T27" i="160"/>
  <c r="P27"/>
  <c r="S27"/>
  <c r="O27"/>
  <c r="C33" i="14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B7"/>
  <c r="T66" i="160"/>
  <c r="P66"/>
  <c r="S66"/>
  <c r="O66"/>
  <c r="AD66"/>
  <c r="AC66"/>
  <c r="C66"/>
  <c r="L66"/>
  <c r="K66"/>
  <c r="J66"/>
  <c r="T64"/>
  <c r="P64"/>
  <c r="S64"/>
  <c r="O64"/>
  <c r="C33" i="14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2" i="160"/>
  <c r="P12"/>
  <c r="S12"/>
  <c r="O12"/>
  <c r="C33" i="140"/>
  <c r="B33"/>
  <c r="C31"/>
  <c r="J49" s="1"/>
  <c r="B31"/>
  <c r="J48" s="1"/>
  <c r="C26"/>
  <c r="B26"/>
  <c r="F10" s="1"/>
  <c r="C25"/>
  <c r="J47" s="1"/>
  <c r="B25"/>
  <c r="J46" s="1"/>
  <c r="C20"/>
  <c r="B20"/>
  <c r="J45" s="1"/>
  <c r="C16"/>
  <c r="B16"/>
  <c r="C14"/>
  <c r="B14"/>
  <c r="C13"/>
  <c r="C11"/>
  <c r="B11"/>
  <c r="B7"/>
  <c r="T20" i="160"/>
  <c r="P20"/>
  <c r="S20"/>
  <c r="O20"/>
  <c r="C33" i="139"/>
  <c r="B33"/>
  <c r="C31"/>
  <c r="J49" s="1"/>
  <c r="AC20" i="160"/>
  <c r="C26" i="139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7" i="160"/>
  <c r="P47"/>
  <c r="S47"/>
  <c r="O47"/>
  <c r="C33" i="13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7" i="160"/>
  <c r="P57"/>
  <c r="S57"/>
  <c r="O57"/>
  <c r="C33" i="137"/>
  <c r="B33"/>
  <c r="C31"/>
  <c r="J49" s="1"/>
  <c r="B31"/>
  <c r="J48" s="1"/>
  <c r="C26"/>
  <c r="F9" s="1"/>
  <c r="B26"/>
  <c r="F10" s="1"/>
  <c r="C25"/>
  <c r="J47" s="1"/>
  <c r="B25"/>
  <c r="J46" s="1"/>
  <c r="C20"/>
  <c r="C16"/>
  <c r="B16"/>
  <c r="C14"/>
  <c r="B14"/>
  <c r="C13"/>
  <c r="B13"/>
  <c r="C11"/>
  <c r="B11"/>
  <c r="B7"/>
  <c r="T36" i="160"/>
  <c r="P36"/>
  <c r="S36"/>
  <c r="O36"/>
  <c r="C33" i="13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9" i="160"/>
  <c r="P9"/>
  <c r="S9"/>
  <c r="O9"/>
  <c r="C33" i="13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3" i="160"/>
  <c r="P53"/>
  <c r="S53"/>
  <c r="O53"/>
  <c r="C33" i="13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5" i="160"/>
  <c r="P15"/>
  <c r="S15"/>
  <c r="O15"/>
  <c r="C33" i="13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15" i="160"/>
  <c r="B7" i="133"/>
  <c r="T32" i="160"/>
  <c r="P32"/>
  <c r="S32"/>
  <c r="O32"/>
  <c r="C33" i="13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5" i="160"/>
  <c r="P65"/>
  <c r="S65"/>
  <c r="O65"/>
  <c r="C33" i="13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5" i="160"/>
  <c r="P55"/>
  <c r="S55"/>
  <c r="O55"/>
  <c r="C33" i="13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4" i="160"/>
  <c r="P54"/>
  <c r="S54"/>
  <c r="O54"/>
  <c r="C33" i="12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8" i="160"/>
  <c r="P18"/>
  <c r="S18"/>
  <c r="O18"/>
  <c r="C33" i="12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C13"/>
  <c r="B13"/>
  <c r="C11"/>
  <c r="B11"/>
  <c r="B7"/>
  <c r="T38" i="160"/>
  <c r="P38"/>
  <c r="S38"/>
  <c r="O38"/>
  <c r="C33" i="12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1" i="160"/>
  <c r="P61"/>
  <c r="S61"/>
  <c r="O61"/>
  <c r="C33" i="12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1" i="160"/>
  <c r="P21"/>
  <c r="S21"/>
  <c r="O21"/>
  <c r="C33" i="125"/>
  <c r="B33"/>
  <c r="AD21" i="160"/>
  <c r="B31" i="125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3" i="160"/>
  <c r="P63"/>
  <c r="S63"/>
  <c r="O63"/>
  <c r="C33" i="12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1" i="160"/>
  <c r="P31"/>
  <c r="S31"/>
  <c r="O31"/>
  <c r="C33" i="12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5" i="160"/>
  <c r="P25"/>
  <c r="S25"/>
  <c r="O25"/>
  <c r="C33" i="12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6" i="160"/>
  <c r="P26"/>
  <c r="S26"/>
  <c r="O26"/>
  <c r="C33" i="12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0" i="160"/>
  <c r="P10"/>
  <c r="S10"/>
  <c r="O10"/>
  <c r="C33" i="12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4" i="160"/>
  <c r="P24"/>
  <c r="S24"/>
  <c r="O24"/>
  <c r="C33" i="119"/>
  <c r="B33"/>
  <c r="C31"/>
  <c r="J49" s="1"/>
  <c r="B31"/>
  <c r="J48" s="1"/>
  <c r="C26"/>
  <c r="F9" s="1"/>
  <c r="B26"/>
  <c r="F10" s="1"/>
  <c r="L24" i="160"/>
  <c r="B25" i="119"/>
  <c r="J46" s="1"/>
  <c r="C20"/>
  <c r="B20"/>
  <c r="J45" s="1"/>
  <c r="C16"/>
  <c r="B16"/>
  <c r="C14"/>
  <c r="B14"/>
  <c r="C13"/>
  <c r="B13"/>
  <c r="C11"/>
  <c r="B11"/>
  <c r="B24" i="160"/>
  <c r="B7" i="119"/>
  <c r="T48" i="160"/>
  <c r="P48"/>
  <c r="S48"/>
  <c r="O48"/>
  <c r="C33" i="11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5" i="160"/>
  <c r="P35"/>
  <c r="S35"/>
  <c r="O35"/>
  <c r="C33" i="11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0" i="160"/>
  <c r="P30"/>
  <c r="S30"/>
  <c r="O30"/>
  <c r="C33" i="11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C33" i="115"/>
  <c r="B33"/>
  <c r="C31"/>
  <c r="J49" s="1"/>
  <c r="B31"/>
  <c r="J48" s="1"/>
  <c r="C26"/>
  <c r="F9" s="1"/>
  <c r="B26"/>
  <c r="C25"/>
  <c r="J47" s="1"/>
  <c r="B25"/>
  <c r="J46" s="1"/>
  <c r="C20"/>
  <c r="B20"/>
  <c r="J45" s="1"/>
  <c r="C16"/>
  <c r="B16"/>
  <c r="C14"/>
  <c r="B14"/>
  <c r="C13"/>
  <c r="B13"/>
  <c r="B14" i="160"/>
  <c r="B7" i="115"/>
  <c r="T46" i="160"/>
  <c r="P46"/>
  <c r="S46"/>
  <c r="O46"/>
  <c r="C33" i="11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9" i="160"/>
  <c r="P59"/>
  <c r="S59"/>
  <c r="O59"/>
  <c r="C33" i="11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4" i="160"/>
  <c r="P34"/>
  <c r="S34"/>
  <c r="O34"/>
  <c r="C33" i="112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5" i="160"/>
  <c r="P45"/>
  <c r="S45"/>
  <c r="O45"/>
  <c r="C33" i="11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B7"/>
  <c r="T56" i="160"/>
  <c r="P56"/>
  <c r="S56"/>
  <c r="O56"/>
  <c r="C33" i="11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3" i="160"/>
  <c r="P13"/>
  <c r="S13"/>
  <c r="O13"/>
  <c r="C33" i="10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3" i="160"/>
  <c r="P43"/>
  <c r="S43"/>
  <c r="O43"/>
  <c r="C33" i="10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2" i="160"/>
  <c r="P62"/>
  <c r="S62"/>
  <c r="O62"/>
  <c r="C33" i="107"/>
  <c r="C31"/>
  <c r="J49" s="1"/>
  <c r="B31"/>
  <c r="J48" s="1"/>
  <c r="C62" i="160"/>
  <c r="C25" i="107"/>
  <c r="J47" s="1"/>
  <c r="B25"/>
  <c r="J46" s="1"/>
  <c r="C20"/>
  <c r="B20"/>
  <c r="J45" s="1"/>
  <c r="C16"/>
  <c r="B16"/>
  <c r="C14"/>
  <c r="B14"/>
  <c r="C13"/>
  <c r="B13"/>
  <c r="C11"/>
  <c r="B11"/>
  <c r="B7"/>
  <c r="T17" i="160"/>
  <c r="P17"/>
  <c r="S17"/>
  <c r="O17"/>
  <c r="C33" i="106"/>
  <c r="B33"/>
  <c r="C31"/>
  <c r="J49" s="1"/>
  <c r="B31"/>
  <c r="J48" s="1"/>
  <c r="C26"/>
  <c r="F9" s="1"/>
  <c r="B26"/>
  <c r="F10" s="1"/>
  <c r="F13" s="1"/>
  <c r="C25"/>
  <c r="J47" s="1"/>
  <c r="B25"/>
  <c r="J46" s="1"/>
  <c r="C20"/>
  <c r="B20"/>
  <c r="J45" s="1"/>
  <c r="C16"/>
  <c r="B16"/>
  <c r="C14"/>
  <c r="B14"/>
  <c r="C13"/>
  <c r="B13"/>
  <c r="C11"/>
  <c r="B11"/>
  <c r="B7"/>
  <c r="T58" i="160"/>
  <c r="P58"/>
  <c r="S58"/>
  <c r="O58"/>
  <c r="C33" i="10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9" i="160"/>
  <c r="P29"/>
  <c r="S29"/>
  <c r="O29"/>
  <c r="C33" i="104"/>
  <c r="B33"/>
  <c r="C31"/>
  <c r="J49" s="1"/>
  <c r="B31"/>
  <c r="J48" s="1"/>
  <c r="C26"/>
  <c r="F9" s="1"/>
  <c r="B26"/>
  <c r="F10" s="1"/>
  <c r="L29" i="160"/>
  <c r="B25" i="104"/>
  <c r="J46" s="1"/>
  <c r="C20"/>
  <c r="B20"/>
  <c r="J45" s="1"/>
  <c r="C16"/>
  <c r="B16"/>
  <c r="C14"/>
  <c r="B14"/>
  <c r="C13"/>
  <c r="B13"/>
  <c r="C11"/>
  <c r="B11"/>
  <c r="B7"/>
  <c r="T41" i="160"/>
  <c r="P41"/>
  <c r="S41"/>
  <c r="O41"/>
  <c r="C33" i="103"/>
  <c r="B33"/>
  <c r="C31"/>
  <c r="J49" s="1"/>
  <c r="B31"/>
  <c r="J48" s="1"/>
  <c r="C26"/>
  <c r="F9" s="1"/>
  <c r="B26"/>
  <c r="F10" s="1"/>
  <c r="C25"/>
  <c r="J47" s="1"/>
  <c r="B25"/>
  <c r="J46" s="1"/>
  <c r="C20"/>
  <c r="J45"/>
  <c r="C16"/>
  <c r="B16"/>
  <c r="C14"/>
  <c r="B14"/>
  <c r="C13"/>
  <c r="B13"/>
  <c r="C11"/>
  <c r="B11"/>
  <c r="B7"/>
  <c r="T28" i="160"/>
  <c r="P28"/>
  <c r="S28"/>
  <c r="O28"/>
  <c r="C33" i="10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3" i="160"/>
  <c r="P23"/>
  <c r="S23"/>
  <c r="O23"/>
  <c r="C33" i="101"/>
  <c r="B33"/>
  <c r="C31"/>
  <c r="J49" s="1"/>
  <c r="B31"/>
  <c r="J48" s="1"/>
  <c r="C26"/>
  <c r="F9" s="1"/>
  <c r="B26"/>
  <c r="F10" s="1"/>
  <c r="C25"/>
  <c r="J47" s="1"/>
  <c r="B25"/>
  <c r="J46" s="1"/>
  <c r="J45"/>
  <c r="C16"/>
  <c r="B16"/>
  <c r="C14"/>
  <c r="B14"/>
  <c r="C13"/>
  <c r="B13"/>
  <c r="C11"/>
  <c r="B11"/>
  <c r="B7"/>
  <c r="T11" i="160"/>
  <c r="P11"/>
  <c r="S11"/>
  <c r="O11"/>
  <c r="C33" i="100"/>
  <c r="B33"/>
  <c r="C31"/>
  <c r="J49" s="1"/>
  <c r="B31"/>
  <c r="J48" s="1"/>
  <c r="C26"/>
  <c r="B26"/>
  <c r="F10" s="1"/>
  <c r="C25"/>
  <c r="J47" s="1"/>
  <c r="B25"/>
  <c r="J46" s="1"/>
  <c r="C20"/>
  <c r="B20"/>
  <c r="J45" s="1"/>
  <c r="C16"/>
  <c r="C14"/>
  <c r="B14"/>
  <c r="C13"/>
  <c r="B13"/>
  <c r="C11"/>
  <c r="B11"/>
  <c r="B7"/>
  <c r="T22" i="160"/>
  <c r="P22"/>
  <c r="S22"/>
  <c r="O22"/>
  <c r="C33" i="99"/>
  <c r="B33"/>
  <c r="C31"/>
  <c r="J49" s="1"/>
  <c r="B31"/>
  <c r="J48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9" i="160"/>
  <c r="P39"/>
  <c r="S39"/>
  <c r="O39"/>
  <c r="C33" i="9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8" i="160"/>
  <c r="P8"/>
  <c r="S8"/>
  <c r="O8"/>
  <c r="C33" i="97"/>
  <c r="B33"/>
  <c r="C31"/>
  <c r="J49" s="1"/>
  <c r="B31"/>
  <c r="J48" s="1"/>
  <c r="C26"/>
  <c r="F9" s="1"/>
  <c r="B26"/>
  <c r="F10" s="1"/>
  <c r="C25"/>
  <c r="J47" s="1"/>
  <c r="B25"/>
  <c r="J46" s="1"/>
  <c r="C16"/>
  <c r="B16"/>
  <c r="C14"/>
  <c r="B14"/>
  <c r="C13"/>
  <c r="B13"/>
  <c r="C11"/>
  <c r="B11"/>
  <c r="B7"/>
  <c r="T37" i="160"/>
  <c r="P37"/>
  <c r="C33" i="96"/>
  <c r="B33"/>
  <c r="C31"/>
  <c r="J49" s="1"/>
  <c r="B31"/>
  <c r="J48" s="1"/>
  <c r="C26"/>
  <c r="F9" s="1"/>
  <c r="B26"/>
  <c r="C25"/>
  <c r="J47" s="1"/>
  <c r="B25"/>
  <c r="J46" s="1"/>
  <c r="C20"/>
  <c r="B20"/>
  <c r="J45" s="1"/>
  <c r="C16"/>
  <c r="B16"/>
  <c r="C14"/>
  <c r="B14"/>
  <c r="C13"/>
  <c r="B13"/>
  <c r="C11"/>
  <c r="B7"/>
  <c r="T51" i="160"/>
  <c r="P51"/>
  <c r="S51"/>
  <c r="O51"/>
  <c r="C33" i="9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7" i="160"/>
  <c r="P7"/>
  <c r="S7"/>
  <c r="O7"/>
  <c r="C33" i="14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 i="160"/>
  <c r="B7" i="145"/>
  <c r="T33" i="160"/>
  <c r="P33"/>
  <c r="S33"/>
  <c r="O33"/>
  <c r="C33" i="9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0" i="160"/>
  <c r="P60"/>
  <c r="S60"/>
  <c r="O60"/>
  <c r="C33" i="9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6" i="160"/>
  <c r="P16"/>
  <c r="S16"/>
  <c r="O16"/>
  <c r="C33" i="92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0" i="160"/>
  <c r="P50"/>
  <c r="S50"/>
  <c r="O50"/>
  <c r="C33" i="9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7"/>
  <c r="T49" i="160"/>
  <c r="P49"/>
  <c r="S49"/>
  <c r="O49"/>
  <c r="C33" i="9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2" i="160"/>
  <c r="P42"/>
  <c r="S42"/>
  <c r="O42"/>
  <c r="C33" i="8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2" i="160"/>
  <c r="P52"/>
  <c r="S52"/>
  <c r="O52"/>
  <c r="C33" i="8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9" i="160"/>
  <c r="P19"/>
  <c r="S19"/>
  <c r="O19"/>
  <c r="C33" i="8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4" i="160"/>
  <c r="P44"/>
  <c r="S44"/>
  <c r="O44"/>
  <c r="C33" i="8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0" i="160"/>
  <c r="P40"/>
  <c r="S40"/>
  <c r="O40"/>
  <c r="AD40"/>
  <c r="AC40"/>
  <c r="C40"/>
  <c r="L40"/>
  <c r="K40"/>
  <c r="J40"/>
  <c r="B7" i="3"/>
  <c r="B56" i="149"/>
  <c r="B10" i="160" l="1"/>
  <c r="B19"/>
  <c r="F52" i="88"/>
  <c r="F13"/>
  <c r="J34" s="1"/>
  <c r="F52" i="90"/>
  <c r="J58" s="1"/>
  <c r="F13"/>
  <c r="J34" s="1"/>
  <c r="F52" i="94"/>
  <c r="J58" s="1"/>
  <c r="F13"/>
  <c r="J34" s="1"/>
  <c r="G52" i="97"/>
  <c r="J59" s="1"/>
  <c r="F12"/>
  <c r="F52" i="98"/>
  <c r="J58" s="1"/>
  <c r="F13"/>
  <c r="F52" i="100"/>
  <c r="J58" s="1"/>
  <c r="F13"/>
  <c r="F52" i="101"/>
  <c r="J58" s="1"/>
  <c r="F13"/>
  <c r="G52" i="102"/>
  <c r="J59" s="1"/>
  <c r="F12"/>
  <c r="G52" i="104"/>
  <c r="J59" s="1"/>
  <c r="F12"/>
  <c r="J33" s="1"/>
  <c r="G52" i="108"/>
  <c r="J59" s="1"/>
  <c r="F12"/>
  <c r="J33" s="1"/>
  <c r="F52" i="109"/>
  <c r="J58" s="1"/>
  <c r="F13"/>
  <c r="J34" s="1"/>
  <c r="G52" i="112"/>
  <c r="J59" s="1"/>
  <c r="F12"/>
  <c r="J33" s="1"/>
  <c r="G52" i="113"/>
  <c r="J59" s="1"/>
  <c r="F12"/>
  <c r="J33" s="1"/>
  <c r="G52" i="116"/>
  <c r="J59" s="1"/>
  <c r="F12"/>
  <c r="J33" s="1"/>
  <c r="G52" i="118"/>
  <c r="J59" s="1"/>
  <c r="F12"/>
  <c r="F52" i="121"/>
  <c r="J58" s="1"/>
  <c r="F13"/>
  <c r="J34" s="1"/>
  <c r="G52" i="122"/>
  <c r="J59" s="1"/>
  <c r="F12"/>
  <c r="J33" s="1"/>
  <c r="F52" i="123"/>
  <c r="J58" s="1"/>
  <c r="F13"/>
  <c r="J34" s="1"/>
  <c r="G52" i="124"/>
  <c r="F12"/>
  <c r="F52" i="125"/>
  <c r="J58" s="1"/>
  <c r="F13"/>
  <c r="J34" s="1"/>
  <c r="F52" i="127"/>
  <c r="J58" s="1"/>
  <c r="F13"/>
  <c r="G52" i="129"/>
  <c r="J59" s="1"/>
  <c r="F12"/>
  <c r="G52" i="131"/>
  <c r="J59" s="1"/>
  <c r="F12"/>
  <c r="J33" s="1"/>
  <c r="F52" i="135"/>
  <c r="J58" s="1"/>
  <c r="F13"/>
  <c r="G52" i="136"/>
  <c r="J59" s="1"/>
  <c r="F12"/>
  <c r="G52" i="137"/>
  <c r="J59" s="1"/>
  <c r="F12"/>
  <c r="F52" i="138"/>
  <c r="J58" s="1"/>
  <c r="F13"/>
  <c r="J34" s="1"/>
  <c r="G52" i="139"/>
  <c r="J59" s="1"/>
  <c r="F12"/>
  <c r="J33" s="1"/>
  <c r="G52" i="143"/>
  <c r="J59" s="1"/>
  <c r="F12"/>
  <c r="J33" s="1"/>
  <c r="G52" i="88"/>
  <c r="F12"/>
  <c r="J33" s="1"/>
  <c r="G52" i="90"/>
  <c r="J59" s="1"/>
  <c r="F12"/>
  <c r="J33" s="1"/>
  <c r="G52" i="94"/>
  <c r="J59" s="1"/>
  <c r="F12"/>
  <c r="J33" s="1"/>
  <c r="G52" i="96"/>
  <c r="J59" s="1"/>
  <c r="F12"/>
  <c r="F52" i="97"/>
  <c r="F13"/>
  <c r="J34" s="1"/>
  <c r="G52" i="98"/>
  <c r="J59" s="1"/>
  <c r="F12"/>
  <c r="G52" i="101"/>
  <c r="J59" s="1"/>
  <c r="F12"/>
  <c r="J33" s="1"/>
  <c r="F52" i="102"/>
  <c r="J58" s="1"/>
  <c r="F13"/>
  <c r="J34" s="1"/>
  <c r="F52" i="104"/>
  <c r="J58" s="1"/>
  <c r="F13"/>
  <c r="J34" s="1"/>
  <c r="F52" i="108"/>
  <c r="J58" s="1"/>
  <c r="F13"/>
  <c r="J34" s="1"/>
  <c r="G52" i="109"/>
  <c r="J59" s="1"/>
  <c r="F12"/>
  <c r="J33" s="1"/>
  <c r="F52" i="112"/>
  <c r="F13"/>
  <c r="J34" s="1"/>
  <c r="F52" i="113"/>
  <c r="F13"/>
  <c r="J34" s="1"/>
  <c r="G52" i="115"/>
  <c r="J59" s="1"/>
  <c r="F12"/>
  <c r="J33" s="1"/>
  <c r="F52" i="116"/>
  <c r="J58" s="1"/>
  <c r="F13"/>
  <c r="J34" s="1"/>
  <c r="F52" i="118"/>
  <c r="J58" s="1"/>
  <c r="F13"/>
  <c r="G52" i="121"/>
  <c r="J59" s="1"/>
  <c r="F12"/>
  <c r="J33" s="1"/>
  <c r="F52" i="122"/>
  <c r="J58" s="1"/>
  <c r="F13"/>
  <c r="J34" s="1"/>
  <c r="G52" i="123"/>
  <c r="J59" s="1"/>
  <c r="F12"/>
  <c r="J33" s="1"/>
  <c r="F52" i="124"/>
  <c r="F13"/>
  <c r="J34" s="1"/>
  <c r="G52" i="125"/>
  <c r="J59" s="1"/>
  <c r="F12"/>
  <c r="G52" i="127"/>
  <c r="J59" s="1"/>
  <c r="F12"/>
  <c r="J33" s="1"/>
  <c r="F52" i="129"/>
  <c r="J58" s="1"/>
  <c r="F13"/>
  <c r="J34" s="1"/>
  <c r="F52" i="131"/>
  <c r="J58" s="1"/>
  <c r="F13"/>
  <c r="J34" s="1"/>
  <c r="G52" i="135"/>
  <c r="J59" s="1"/>
  <c r="F12"/>
  <c r="J33" s="1"/>
  <c r="F52" i="136"/>
  <c r="J58" s="1"/>
  <c r="F13"/>
  <c r="J34" s="1"/>
  <c r="F52" i="137"/>
  <c r="J58" s="1"/>
  <c r="F13"/>
  <c r="G52" i="138"/>
  <c r="J59" s="1"/>
  <c r="F12"/>
  <c r="J33" s="1"/>
  <c r="F13" i="139"/>
  <c r="F52"/>
  <c r="J58" s="1"/>
  <c r="F52" i="140"/>
  <c r="J58" s="1"/>
  <c r="F13"/>
  <c r="J34" s="1"/>
  <c r="F52" i="143"/>
  <c r="J58" s="1"/>
  <c r="F13"/>
  <c r="J34" s="1"/>
  <c r="F52" i="114"/>
  <c r="J58" s="1"/>
  <c r="F13"/>
  <c r="J34" s="1"/>
  <c r="G52"/>
  <c r="J59" s="1"/>
  <c r="F12"/>
  <c r="J33" s="1"/>
  <c r="F52" i="110"/>
  <c r="J58" s="1"/>
  <c r="F13"/>
  <c r="G52"/>
  <c r="J59" s="1"/>
  <c r="F12"/>
  <c r="J33" s="1"/>
  <c r="F13" i="120"/>
  <c r="J34" s="1"/>
  <c r="F52"/>
  <c r="J58" s="1"/>
  <c r="F12"/>
  <c r="J33" s="1"/>
  <c r="J35" s="1"/>
  <c r="G52"/>
  <c r="J59" s="1"/>
  <c r="F52" i="103"/>
  <c r="F13"/>
  <c r="J34" s="1"/>
  <c r="G52"/>
  <c r="J59" s="1"/>
  <c r="F12"/>
  <c r="J33" s="1"/>
  <c r="F52" i="130"/>
  <c r="J58" s="1"/>
  <c r="F13"/>
  <c r="J34" s="1"/>
  <c r="G52"/>
  <c r="J59" s="1"/>
  <c r="F12"/>
  <c r="J33" s="1"/>
  <c r="F52" i="141"/>
  <c r="F13"/>
  <c r="J34" s="1"/>
  <c r="G52"/>
  <c r="J59" s="1"/>
  <c r="F12"/>
  <c r="J33" s="1"/>
  <c r="F52" i="117"/>
  <c r="J58" s="1"/>
  <c r="F13"/>
  <c r="J34" s="1"/>
  <c r="G52"/>
  <c r="J59" s="1"/>
  <c r="F12"/>
  <c r="J33" s="1"/>
  <c r="F52" i="132"/>
  <c r="J58" s="1"/>
  <c r="F13"/>
  <c r="J34" s="1"/>
  <c r="G52"/>
  <c r="J59" s="1"/>
  <c r="F12"/>
  <c r="J33" s="1"/>
  <c r="F13" i="89"/>
  <c r="J34" s="1"/>
  <c r="F52"/>
  <c r="J58" s="1"/>
  <c r="F12"/>
  <c r="J33" s="1"/>
  <c r="J35" s="1"/>
  <c r="G52"/>
  <c r="J59" s="1"/>
  <c r="F52" i="87"/>
  <c r="J58" s="1"/>
  <c r="F13"/>
  <c r="J34" s="1"/>
  <c r="G52"/>
  <c r="J59" s="1"/>
  <c r="F12"/>
  <c r="J33" s="1"/>
  <c r="F52" i="111"/>
  <c r="J58" s="1"/>
  <c r="F13"/>
  <c r="J34" s="1"/>
  <c r="G52"/>
  <c r="J59" s="1"/>
  <c r="F12"/>
  <c r="J33" s="1"/>
  <c r="F52" i="99"/>
  <c r="J58" s="1"/>
  <c r="F13"/>
  <c r="F52" i="95"/>
  <c r="J58" s="1"/>
  <c r="F13"/>
  <c r="G52"/>
  <c r="J59" s="1"/>
  <c r="F12"/>
  <c r="J33" s="1"/>
  <c r="F52" i="119"/>
  <c r="J58" s="1"/>
  <c r="F13"/>
  <c r="J34" s="1"/>
  <c r="G52"/>
  <c r="J59" s="1"/>
  <c r="F12"/>
  <c r="F52" i="91"/>
  <c r="J58" s="1"/>
  <c r="F13"/>
  <c r="J34" s="1"/>
  <c r="G52"/>
  <c r="J59" s="1"/>
  <c r="F12"/>
  <c r="J33" s="1"/>
  <c r="F52" i="126"/>
  <c r="J58" s="1"/>
  <c r="F13"/>
  <c r="J34" s="1"/>
  <c r="G52"/>
  <c r="J59" s="1"/>
  <c r="F12"/>
  <c r="G52" i="106"/>
  <c r="J59" s="1"/>
  <c r="F12"/>
  <c r="J33" s="1"/>
  <c r="F52" i="134"/>
  <c r="J58" s="1"/>
  <c r="F13"/>
  <c r="J34" s="1"/>
  <c r="G52"/>
  <c r="J59" s="1"/>
  <c r="F12"/>
  <c r="J33" s="1"/>
  <c r="F52" i="133"/>
  <c r="J58" s="1"/>
  <c r="F13"/>
  <c r="G52"/>
  <c r="J59" s="1"/>
  <c r="F12"/>
  <c r="F52" i="145"/>
  <c r="J58" s="1"/>
  <c r="F13"/>
  <c r="J34" s="1"/>
  <c r="G52"/>
  <c r="J59" s="1"/>
  <c r="F12"/>
  <c r="F7" i="160" s="1"/>
  <c r="F52" i="128"/>
  <c r="J58" s="1"/>
  <c r="F13"/>
  <c r="G52"/>
  <c r="J59" s="1"/>
  <c r="F12"/>
  <c r="J33" s="1"/>
  <c r="F52" i="92"/>
  <c r="J58" s="1"/>
  <c r="F13"/>
  <c r="J34" s="1"/>
  <c r="G52"/>
  <c r="J59" s="1"/>
  <c r="F12"/>
  <c r="J33" s="1"/>
  <c r="F13" i="86"/>
  <c r="J34" s="1"/>
  <c r="F52"/>
  <c r="J58" s="1"/>
  <c r="F12"/>
  <c r="J33" s="1"/>
  <c r="G52"/>
  <c r="J59" s="1"/>
  <c r="F52" i="105"/>
  <c r="J58" s="1"/>
  <c r="F13"/>
  <c r="J34" s="1"/>
  <c r="G52"/>
  <c r="J59" s="1"/>
  <c r="F12"/>
  <c r="J33" s="1"/>
  <c r="F52" i="93"/>
  <c r="J58" s="1"/>
  <c r="F13"/>
  <c r="J34" s="1"/>
  <c r="G52"/>
  <c r="J59" s="1"/>
  <c r="F12"/>
  <c r="J33" s="1"/>
  <c r="F52" i="106"/>
  <c r="J58" s="1"/>
  <c r="G43"/>
  <c r="J53" s="1"/>
  <c r="F31" i="86"/>
  <c r="N44" i="160" s="1"/>
  <c r="F47" i="86"/>
  <c r="J43" s="1"/>
  <c r="F11"/>
  <c r="F14" s="1"/>
  <c r="J32" s="1"/>
  <c r="F17"/>
  <c r="F28"/>
  <c r="J39" s="1"/>
  <c r="F43"/>
  <c r="J52" s="1"/>
  <c r="F31" i="87"/>
  <c r="N19" i="160" s="1"/>
  <c r="F47" i="87"/>
  <c r="J43" s="1"/>
  <c r="F28"/>
  <c r="J39" s="1"/>
  <c r="F43"/>
  <c r="J52" s="1"/>
  <c r="F11"/>
  <c r="F14" s="1"/>
  <c r="F17"/>
  <c r="J59" i="88"/>
  <c r="F18"/>
  <c r="K22" i="121" s="1"/>
  <c r="F32" i="88"/>
  <c r="G43"/>
  <c r="J53" s="1"/>
  <c r="F29"/>
  <c r="J40" s="1"/>
  <c r="F48"/>
  <c r="J44" s="1"/>
  <c r="F31" i="89"/>
  <c r="F47"/>
  <c r="J43" s="1"/>
  <c r="F11"/>
  <c r="F14" s="1"/>
  <c r="J32" s="1"/>
  <c r="F28"/>
  <c r="J39" s="1"/>
  <c r="F43"/>
  <c r="J52" s="1"/>
  <c r="F17"/>
  <c r="J20" i="133" s="1"/>
  <c r="F48" i="90"/>
  <c r="J44" s="1"/>
  <c r="F29"/>
  <c r="J40" s="1"/>
  <c r="G43"/>
  <c r="J53" s="1"/>
  <c r="F18"/>
  <c r="F32"/>
  <c r="G43" i="91"/>
  <c r="J53" s="1"/>
  <c r="F29"/>
  <c r="J40" s="1"/>
  <c r="F18"/>
  <c r="F32"/>
  <c r="F48"/>
  <c r="J44" s="1"/>
  <c r="F31" i="92"/>
  <c r="F28"/>
  <c r="J39" s="1"/>
  <c r="F47"/>
  <c r="J43" s="1"/>
  <c r="F11"/>
  <c r="F14" s="1"/>
  <c r="F17"/>
  <c r="J22" i="140" s="1"/>
  <c r="F43" i="92"/>
  <c r="J52" s="1"/>
  <c r="F31" i="93"/>
  <c r="F28"/>
  <c r="J39" s="1"/>
  <c r="F43"/>
  <c r="J52" s="1"/>
  <c r="F47"/>
  <c r="J43" s="1"/>
  <c r="F11"/>
  <c r="F14" s="1"/>
  <c r="F17"/>
  <c r="G43" i="94"/>
  <c r="J53" s="1"/>
  <c r="F48"/>
  <c r="J44" s="1"/>
  <c r="F29"/>
  <c r="J40" s="1"/>
  <c r="F18"/>
  <c r="K21" i="115" s="1"/>
  <c r="F32" i="94"/>
  <c r="F18" i="145"/>
  <c r="K25" i="103" s="1"/>
  <c r="F32" i="145"/>
  <c r="G43"/>
  <c r="J53" s="1"/>
  <c r="AM7" i="160"/>
  <c r="F29" i="145"/>
  <c r="J40" s="1"/>
  <c r="F48"/>
  <c r="J44" s="1"/>
  <c r="F31" i="95"/>
  <c r="F28"/>
  <c r="J39" s="1"/>
  <c r="F43"/>
  <c r="J52" s="1"/>
  <c r="F47"/>
  <c r="J43" s="1"/>
  <c r="F11"/>
  <c r="F14" s="1"/>
  <c r="F17"/>
  <c r="F10" i="96"/>
  <c r="F31" i="97"/>
  <c r="J33"/>
  <c r="F28"/>
  <c r="J39" s="1"/>
  <c r="F43"/>
  <c r="J52" s="1"/>
  <c r="F47"/>
  <c r="J43" s="1"/>
  <c r="F11"/>
  <c r="F14" s="1"/>
  <c r="F17"/>
  <c r="F18" i="98"/>
  <c r="F32"/>
  <c r="G43"/>
  <c r="J53" s="1"/>
  <c r="J34"/>
  <c r="F29"/>
  <c r="J40" s="1"/>
  <c r="F48"/>
  <c r="J44" s="1"/>
  <c r="J34" i="100"/>
  <c r="F29"/>
  <c r="J40" s="1"/>
  <c r="F48"/>
  <c r="J44" s="1"/>
  <c r="F18"/>
  <c r="F32"/>
  <c r="G43"/>
  <c r="J53" s="1"/>
  <c r="F31" i="101"/>
  <c r="N23" i="160" s="1"/>
  <c r="F47" i="101"/>
  <c r="J43" s="1"/>
  <c r="F11"/>
  <c r="F14" s="1"/>
  <c r="F28"/>
  <c r="J39" s="1"/>
  <c r="F43"/>
  <c r="J52" s="1"/>
  <c r="F17"/>
  <c r="F29" i="102"/>
  <c r="J40" s="1"/>
  <c r="F48"/>
  <c r="J44" s="1"/>
  <c r="F18"/>
  <c r="F32"/>
  <c r="G43"/>
  <c r="J53" s="1"/>
  <c r="F31" i="103"/>
  <c r="F47"/>
  <c r="J43" s="1"/>
  <c r="F11"/>
  <c r="F14" s="1"/>
  <c r="F17"/>
  <c r="J21" i="133" s="1"/>
  <c r="F28" i="103"/>
  <c r="J39" s="1"/>
  <c r="F43"/>
  <c r="J52" s="1"/>
  <c r="F18" i="104"/>
  <c r="F32"/>
  <c r="F29"/>
  <c r="J40" s="1"/>
  <c r="F48"/>
  <c r="J44" s="1"/>
  <c r="G43"/>
  <c r="J53" s="1"/>
  <c r="F31" i="105"/>
  <c r="N58" i="160" s="1"/>
  <c r="F47" i="105"/>
  <c r="J43" s="1"/>
  <c r="F11"/>
  <c r="F14" s="1"/>
  <c r="F28"/>
  <c r="J39" s="1"/>
  <c r="F43"/>
  <c r="J52" s="1"/>
  <c r="F17"/>
  <c r="J34" i="106"/>
  <c r="F29"/>
  <c r="J40" s="1"/>
  <c r="F48"/>
  <c r="J44" s="1"/>
  <c r="F18"/>
  <c r="K22" i="109" s="1"/>
  <c r="F32" i="106"/>
  <c r="AM43" i="160"/>
  <c r="F29" i="108"/>
  <c r="J40" s="1"/>
  <c r="F48"/>
  <c r="J44" s="1"/>
  <c r="F18"/>
  <c r="F32"/>
  <c r="G43"/>
  <c r="J53" s="1"/>
  <c r="F31" i="109"/>
  <c r="F47"/>
  <c r="J43" s="1"/>
  <c r="F11"/>
  <c r="F14" s="1"/>
  <c r="F17"/>
  <c r="J23" i="106" s="1"/>
  <c r="F28" i="109"/>
  <c r="J39" s="1"/>
  <c r="F43"/>
  <c r="J52" s="1"/>
  <c r="J34" i="110"/>
  <c r="F29"/>
  <c r="J40" s="1"/>
  <c r="F48"/>
  <c r="J44" s="1"/>
  <c r="F18"/>
  <c r="K22" i="111" s="1"/>
  <c r="F32" i="110"/>
  <c r="G43"/>
  <c r="J53" s="1"/>
  <c r="F31" i="111"/>
  <c r="N45" i="160" s="1"/>
  <c r="F47" i="111"/>
  <c r="J43" s="1"/>
  <c r="F11"/>
  <c r="F14" s="1"/>
  <c r="F17"/>
  <c r="F28"/>
  <c r="J39" s="1"/>
  <c r="F43"/>
  <c r="J52" s="1"/>
  <c r="F18" i="112"/>
  <c r="F29"/>
  <c r="J40" s="1"/>
  <c r="F48"/>
  <c r="J44" s="1"/>
  <c r="F32"/>
  <c r="G43"/>
  <c r="J53" s="1"/>
  <c r="F18" i="113"/>
  <c r="F32"/>
  <c r="G43"/>
  <c r="J53" s="1"/>
  <c r="F29"/>
  <c r="J40" s="1"/>
  <c r="F48"/>
  <c r="J44" s="1"/>
  <c r="F31" i="114"/>
  <c r="N46" i="160" s="1"/>
  <c r="F47" i="114"/>
  <c r="J43" s="1"/>
  <c r="F11"/>
  <c r="F14" s="1"/>
  <c r="F28"/>
  <c r="J39" s="1"/>
  <c r="F43"/>
  <c r="J52" s="1"/>
  <c r="F17"/>
  <c r="J22" i="98" s="1"/>
  <c r="F31" i="115"/>
  <c r="F47"/>
  <c r="J43" s="1"/>
  <c r="F28"/>
  <c r="J39" s="1"/>
  <c r="F43"/>
  <c r="J52" s="1"/>
  <c r="F17"/>
  <c r="J24" i="135" s="1"/>
  <c r="F29" i="116"/>
  <c r="J40" s="1"/>
  <c r="G43"/>
  <c r="J53" s="1"/>
  <c r="F18"/>
  <c r="F32"/>
  <c r="F48"/>
  <c r="J44" s="1"/>
  <c r="F31" i="117"/>
  <c r="N35" i="160" s="1"/>
  <c r="F28" i="117"/>
  <c r="J39" s="1"/>
  <c r="F43"/>
  <c r="J52" s="1"/>
  <c r="F47"/>
  <c r="J43" s="1"/>
  <c r="F11"/>
  <c r="F14" s="1"/>
  <c r="F17"/>
  <c r="J21" i="127" s="1"/>
  <c r="F48" i="118"/>
  <c r="J44" s="1"/>
  <c r="F29"/>
  <c r="J40" s="1"/>
  <c r="G43"/>
  <c r="J53" s="1"/>
  <c r="J34"/>
  <c r="F18"/>
  <c r="F32"/>
  <c r="F18" i="119"/>
  <c r="K19" i="120" s="1"/>
  <c r="F32" i="119"/>
  <c r="G43"/>
  <c r="J53" s="1"/>
  <c r="AM24" i="160"/>
  <c r="F29" i="119"/>
  <c r="J40" s="1"/>
  <c r="F48"/>
  <c r="J44" s="1"/>
  <c r="F29" i="120"/>
  <c r="J40" s="1"/>
  <c r="F48"/>
  <c r="J44" s="1"/>
  <c r="F18"/>
  <c r="F32"/>
  <c r="G43"/>
  <c r="J53" s="1"/>
  <c r="F31" i="121"/>
  <c r="N26" i="160" s="1"/>
  <c r="F28" i="121"/>
  <c r="J39" s="1"/>
  <c r="F43"/>
  <c r="J52" s="1"/>
  <c r="F17"/>
  <c r="F47"/>
  <c r="J43" s="1"/>
  <c r="F11"/>
  <c r="F14" s="1"/>
  <c r="F29" i="122"/>
  <c r="J40" s="1"/>
  <c r="F18"/>
  <c r="K20" i="120" s="1"/>
  <c r="F32" i="122"/>
  <c r="G43"/>
  <c r="J53" s="1"/>
  <c r="F48"/>
  <c r="J44" s="1"/>
  <c r="F31" i="123"/>
  <c r="N31" i="160" s="1"/>
  <c r="F28" i="123"/>
  <c r="J39" s="1"/>
  <c r="F43"/>
  <c r="J52" s="1"/>
  <c r="F47"/>
  <c r="J43" s="1"/>
  <c r="F11"/>
  <c r="F14" s="1"/>
  <c r="F17"/>
  <c r="J59" i="124"/>
  <c r="F18"/>
  <c r="K19" i="3" s="1"/>
  <c r="F32" i="124"/>
  <c r="G43"/>
  <c r="J53" s="1"/>
  <c r="F29"/>
  <c r="J40" s="1"/>
  <c r="F48"/>
  <c r="J44" s="1"/>
  <c r="F31" i="125"/>
  <c r="F47"/>
  <c r="J43" s="1"/>
  <c r="F17"/>
  <c r="J33"/>
  <c r="F28"/>
  <c r="J39" s="1"/>
  <c r="F43"/>
  <c r="J52" s="1"/>
  <c r="F11"/>
  <c r="F14" s="1"/>
  <c r="F29" i="126"/>
  <c r="J40" s="1"/>
  <c r="F48"/>
  <c r="J44" s="1"/>
  <c r="F18"/>
  <c r="F32"/>
  <c r="G43"/>
  <c r="J53" s="1"/>
  <c r="F31" i="127"/>
  <c r="N38" i="160" s="1"/>
  <c r="F47" i="127"/>
  <c r="J43" s="1"/>
  <c r="F11"/>
  <c r="F14" s="1"/>
  <c r="F17"/>
  <c r="F28"/>
  <c r="J39" s="1"/>
  <c r="F43"/>
  <c r="J52" s="1"/>
  <c r="F31" i="128"/>
  <c r="F28"/>
  <c r="J39" s="1"/>
  <c r="F43"/>
  <c r="J52" s="1"/>
  <c r="F47"/>
  <c r="J43" s="1"/>
  <c r="F11"/>
  <c r="F14" s="1"/>
  <c r="F17"/>
  <c r="F18" i="129"/>
  <c r="G43"/>
  <c r="J53" s="1"/>
  <c r="F32"/>
  <c r="F29"/>
  <c r="J40" s="1"/>
  <c r="F48"/>
  <c r="J44" s="1"/>
  <c r="F31" i="130"/>
  <c r="N55" i="160" s="1"/>
  <c r="F47" i="130"/>
  <c r="J43" s="1"/>
  <c r="F11"/>
  <c r="F14" s="1"/>
  <c r="F17"/>
  <c r="F28"/>
  <c r="J39" s="1"/>
  <c r="F43"/>
  <c r="J52" s="1"/>
  <c r="F18" i="131"/>
  <c r="F32"/>
  <c r="G43"/>
  <c r="J53" s="1"/>
  <c r="F29"/>
  <c r="J40" s="1"/>
  <c r="F48"/>
  <c r="J44" s="1"/>
  <c r="F31" i="132"/>
  <c r="N32" i="160" s="1"/>
  <c r="F28" i="132"/>
  <c r="J39" s="1"/>
  <c r="F43"/>
  <c r="J52" s="1"/>
  <c r="F47"/>
  <c r="J43" s="1"/>
  <c r="F11"/>
  <c r="F14" s="1"/>
  <c r="F17"/>
  <c r="J23" i="135" s="1"/>
  <c r="F31" i="133"/>
  <c r="J33"/>
  <c r="F28"/>
  <c r="J39" s="1"/>
  <c r="F43"/>
  <c r="J52" s="1"/>
  <c r="F47"/>
  <c r="J43" s="1"/>
  <c r="F11"/>
  <c r="F14" s="1"/>
  <c r="F17"/>
  <c r="J24" i="103" s="1"/>
  <c r="F32" i="134"/>
  <c r="F29"/>
  <c r="J40" s="1"/>
  <c r="F48"/>
  <c r="J44" s="1"/>
  <c r="F18"/>
  <c r="G43"/>
  <c r="J53" s="1"/>
  <c r="F31" i="135"/>
  <c r="F47"/>
  <c r="J43" s="1"/>
  <c r="F11"/>
  <c r="F14" s="1"/>
  <c r="F17"/>
  <c r="J25" i="132" s="1"/>
  <c r="F28" i="135"/>
  <c r="J39" s="1"/>
  <c r="F43"/>
  <c r="J52" s="1"/>
  <c r="AM36" i="160"/>
  <c r="F29" i="136"/>
  <c r="J40" s="1"/>
  <c r="F48"/>
  <c r="J44" s="1"/>
  <c r="F18"/>
  <c r="K19" i="131" s="1"/>
  <c r="F32" i="136"/>
  <c r="G43"/>
  <c r="J53" s="1"/>
  <c r="AM57" i="160"/>
  <c r="F48" i="137"/>
  <c r="J44" s="1"/>
  <c r="F29"/>
  <c r="J40" s="1"/>
  <c r="G43"/>
  <c r="J53" s="1"/>
  <c r="J34"/>
  <c r="F18"/>
  <c r="F32"/>
  <c r="F31" i="138"/>
  <c r="N47" i="160" s="1"/>
  <c r="F47" i="138"/>
  <c r="J43" s="1"/>
  <c r="F11"/>
  <c r="F14" s="1"/>
  <c r="F17"/>
  <c r="W47" i="160" s="1"/>
  <c r="F28" i="138"/>
  <c r="J39" s="1"/>
  <c r="F43"/>
  <c r="J52" s="1"/>
  <c r="F18" i="139"/>
  <c r="J34"/>
  <c r="F29"/>
  <c r="J40" s="1"/>
  <c r="F48"/>
  <c r="J44" s="1"/>
  <c r="F32"/>
  <c r="G43"/>
  <c r="J53" s="1"/>
  <c r="F18" i="140"/>
  <c r="F32"/>
  <c r="G43"/>
  <c r="J53" s="1"/>
  <c r="F29"/>
  <c r="J40" s="1"/>
  <c r="F48"/>
  <c r="J44" s="1"/>
  <c r="F31" i="141"/>
  <c r="F28"/>
  <c r="J39" s="1"/>
  <c r="F43"/>
  <c r="J52" s="1"/>
  <c r="F47"/>
  <c r="J43" s="1"/>
  <c r="F11"/>
  <c r="F14" s="1"/>
  <c r="F17"/>
  <c r="J22" i="132" s="1"/>
  <c r="F18" i="143"/>
  <c r="F29"/>
  <c r="J40" s="1"/>
  <c r="F48"/>
  <c r="J44" s="1"/>
  <c r="F32"/>
  <c r="G43"/>
  <c r="J53" s="1"/>
  <c r="AK67" i="160"/>
  <c r="AL67"/>
  <c r="F18" i="86"/>
  <c r="F32"/>
  <c r="F33" s="1"/>
  <c r="G43"/>
  <c r="J53" s="1"/>
  <c r="F29"/>
  <c r="J40" s="1"/>
  <c r="F48"/>
  <c r="J44" s="1"/>
  <c r="F18" i="87"/>
  <c r="F29"/>
  <c r="J40" s="1"/>
  <c r="F48"/>
  <c r="J44" s="1"/>
  <c r="F32"/>
  <c r="F33" s="1"/>
  <c r="G43"/>
  <c r="J53" s="1"/>
  <c r="F31" i="88"/>
  <c r="F47"/>
  <c r="J43" s="1"/>
  <c r="F11"/>
  <c r="F14" s="1"/>
  <c r="F17"/>
  <c r="J22" i="121" s="1"/>
  <c r="F28" i="88"/>
  <c r="J39" s="1"/>
  <c r="F43"/>
  <c r="J52" s="1"/>
  <c r="F18" i="89"/>
  <c r="F32"/>
  <c r="F29"/>
  <c r="J40" s="1"/>
  <c r="F48"/>
  <c r="J44" s="1"/>
  <c r="G43"/>
  <c r="J53" s="1"/>
  <c r="F31" i="90"/>
  <c r="F28"/>
  <c r="J39" s="1"/>
  <c r="F43"/>
  <c r="J52" s="1"/>
  <c r="F17"/>
  <c r="F47"/>
  <c r="J43" s="1"/>
  <c r="F11"/>
  <c r="F14" s="1"/>
  <c r="F31" i="91"/>
  <c r="N50" i="160" s="1"/>
  <c r="F28" i="91"/>
  <c r="J39" s="1"/>
  <c r="F43"/>
  <c r="J52" s="1"/>
  <c r="F17"/>
  <c r="F47"/>
  <c r="J43" s="1"/>
  <c r="F11"/>
  <c r="F14" s="1"/>
  <c r="F32" i="92"/>
  <c r="G43"/>
  <c r="J53" s="1"/>
  <c r="F18"/>
  <c r="K22" i="140" s="1"/>
  <c r="AM16" i="160"/>
  <c r="F29" i="92"/>
  <c r="J40" s="1"/>
  <c r="F48"/>
  <c r="J44" s="1"/>
  <c r="F29" i="93"/>
  <c r="J40" s="1"/>
  <c r="F48"/>
  <c r="J44" s="1"/>
  <c r="F18"/>
  <c r="F32"/>
  <c r="G43"/>
  <c r="J53" s="1"/>
  <c r="F31" i="94"/>
  <c r="F28"/>
  <c r="J39" s="1"/>
  <c r="F43"/>
  <c r="J52" s="1"/>
  <c r="F11"/>
  <c r="F14" s="1"/>
  <c r="F47"/>
  <c r="J43" s="1"/>
  <c r="F17"/>
  <c r="J21" i="115" s="1"/>
  <c r="F31" i="145"/>
  <c r="N7" i="160" s="1"/>
  <c r="F47" i="145"/>
  <c r="J43" s="1"/>
  <c r="F11"/>
  <c r="F14" s="1"/>
  <c r="F17"/>
  <c r="J25" i="103" s="1"/>
  <c r="F28" i="145"/>
  <c r="J39" s="1"/>
  <c r="F43"/>
  <c r="J52" s="1"/>
  <c r="J34" i="95"/>
  <c r="F29"/>
  <c r="J40" s="1"/>
  <c r="F48"/>
  <c r="J44" s="1"/>
  <c r="F18"/>
  <c r="F32"/>
  <c r="F33" s="1"/>
  <c r="G43"/>
  <c r="J53" s="1"/>
  <c r="F31" i="96"/>
  <c r="N37" i="160" s="1"/>
  <c r="F47" i="96"/>
  <c r="J43" s="1"/>
  <c r="F11"/>
  <c r="F14" s="1"/>
  <c r="F17"/>
  <c r="J25" i="100" s="1"/>
  <c r="J33" i="96"/>
  <c r="F28"/>
  <c r="J39" s="1"/>
  <c r="F43"/>
  <c r="J52" s="1"/>
  <c r="F29" i="97"/>
  <c r="J40" s="1"/>
  <c r="F48"/>
  <c r="J44" s="1"/>
  <c r="F18"/>
  <c r="F32"/>
  <c r="F33" s="1"/>
  <c r="G43"/>
  <c r="J53" s="1"/>
  <c r="F31" i="98"/>
  <c r="N39" i="160" s="1"/>
  <c r="F47" i="98"/>
  <c r="J43" s="1"/>
  <c r="F11"/>
  <c r="F14" s="1"/>
  <c r="F17"/>
  <c r="J33"/>
  <c r="F28"/>
  <c r="J39" s="1"/>
  <c r="F43"/>
  <c r="J52" s="1"/>
  <c r="F48" i="99"/>
  <c r="J44" s="1"/>
  <c r="F29"/>
  <c r="J40" s="1"/>
  <c r="G43"/>
  <c r="J53" s="1"/>
  <c r="J34"/>
  <c r="J35" s="1"/>
  <c r="F18"/>
  <c r="F32"/>
  <c r="F33" s="1"/>
  <c r="F11"/>
  <c r="F14" s="1"/>
  <c r="F9" i="100"/>
  <c r="J34" i="101"/>
  <c r="F29"/>
  <c r="J40" s="1"/>
  <c r="F18"/>
  <c r="F32"/>
  <c r="G43"/>
  <c r="J53" s="1"/>
  <c r="F48"/>
  <c r="J44" s="1"/>
  <c r="F31" i="102"/>
  <c r="J33"/>
  <c r="F28"/>
  <c r="J39" s="1"/>
  <c r="F43"/>
  <c r="J52" s="1"/>
  <c r="F47"/>
  <c r="J43" s="1"/>
  <c r="F11"/>
  <c r="F14" s="1"/>
  <c r="F17"/>
  <c r="F18" i="103"/>
  <c r="K21" i="133" s="1"/>
  <c r="F32" i="103"/>
  <c r="F33" s="1"/>
  <c r="G43"/>
  <c r="J53" s="1"/>
  <c r="F29"/>
  <c r="J40" s="1"/>
  <c r="F48"/>
  <c r="J44" s="1"/>
  <c r="F31" i="104"/>
  <c r="N29" i="160" s="1"/>
  <c r="F47" i="104"/>
  <c r="J43" s="1"/>
  <c r="F11"/>
  <c r="F14" s="1"/>
  <c r="F28"/>
  <c r="J39" s="1"/>
  <c r="F43"/>
  <c r="J52" s="1"/>
  <c r="F17"/>
  <c r="J22" i="145" s="1"/>
  <c r="F18" i="105"/>
  <c r="K20" i="3" s="1"/>
  <c r="F32" i="105"/>
  <c r="F29"/>
  <c r="J40" s="1"/>
  <c r="F48"/>
  <c r="J44" s="1"/>
  <c r="G43"/>
  <c r="J53" s="1"/>
  <c r="F31" i="106"/>
  <c r="N17" i="160" s="1"/>
  <c r="F28" i="106"/>
  <c r="J39" s="1"/>
  <c r="F43"/>
  <c r="J52" s="1"/>
  <c r="F47"/>
  <c r="J43" s="1"/>
  <c r="F11"/>
  <c r="F17"/>
  <c r="J22" i="109" s="1"/>
  <c r="F31" i="108"/>
  <c r="F28"/>
  <c r="J39" s="1"/>
  <c r="F43"/>
  <c r="J52" s="1"/>
  <c r="F47"/>
  <c r="J43" s="1"/>
  <c r="F11"/>
  <c r="F14" s="1"/>
  <c r="F17"/>
  <c r="F18" i="109"/>
  <c r="K23" i="106" s="1"/>
  <c r="F32" i="109"/>
  <c r="F33" s="1"/>
  <c r="G43"/>
  <c r="J53" s="1"/>
  <c r="F29"/>
  <c r="J40" s="1"/>
  <c r="F48"/>
  <c r="J44" s="1"/>
  <c r="F31" i="110"/>
  <c r="N56" i="160" s="1"/>
  <c r="F28" i="110"/>
  <c r="J39" s="1"/>
  <c r="F43"/>
  <c r="J52" s="1"/>
  <c r="F47"/>
  <c r="J43" s="1"/>
  <c r="F11"/>
  <c r="F14" s="1"/>
  <c r="F17"/>
  <c r="F18" i="111"/>
  <c r="F32"/>
  <c r="G43"/>
  <c r="J53" s="1"/>
  <c r="F29"/>
  <c r="J40" s="1"/>
  <c r="F48"/>
  <c r="J44" s="1"/>
  <c r="F31" i="112"/>
  <c r="N34" i="160" s="1"/>
  <c r="F47" i="112"/>
  <c r="J43" s="1"/>
  <c r="F28"/>
  <c r="J39" s="1"/>
  <c r="F43"/>
  <c r="J52" s="1"/>
  <c r="F11"/>
  <c r="F14" s="1"/>
  <c r="F17"/>
  <c r="F31" i="113"/>
  <c r="N59" i="160" s="1"/>
  <c r="F47" i="113"/>
  <c r="J43" s="1"/>
  <c r="F11"/>
  <c r="F14" s="1"/>
  <c r="F17"/>
  <c r="F28"/>
  <c r="J39" s="1"/>
  <c r="F43"/>
  <c r="J52" s="1"/>
  <c r="F29" i="114"/>
  <c r="J40" s="1"/>
  <c r="G43"/>
  <c r="J53" s="1"/>
  <c r="F18"/>
  <c r="K22" i="98" s="1"/>
  <c r="F32" i="114"/>
  <c r="F48"/>
  <c r="J44" s="1"/>
  <c r="F10" i="115"/>
  <c r="F31" i="116"/>
  <c r="N30" i="160" s="1"/>
  <c r="F47" i="116"/>
  <c r="J43" s="1"/>
  <c r="F11"/>
  <c r="F14" s="1"/>
  <c r="F28"/>
  <c r="J39" s="1"/>
  <c r="F43"/>
  <c r="J52" s="1"/>
  <c r="F17"/>
  <c r="F29" i="117"/>
  <c r="J40" s="1"/>
  <c r="F48"/>
  <c r="J44" s="1"/>
  <c r="F18"/>
  <c r="K21" i="127" s="1"/>
  <c r="F32" i="117"/>
  <c r="G43"/>
  <c r="J53" s="1"/>
  <c r="F31" i="118"/>
  <c r="J33"/>
  <c r="F28"/>
  <c r="J39" s="1"/>
  <c r="F43"/>
  <c r="J52" s="1"/>
  <c r="F11"/>
  <c r="F14" s="1"/>
  <c r="F47"/>
  <c r="J43" s="1"/>
  <c r="F17"/>
  <c r="J12" i="136" s="1"/>
  <c r="F31" i="119"/>
  <c r="F47"/>
  <c r="J43" s="1"/>
  <c r="F11"/>
  <c r="F14" s="1"/>
  <c r="F17"/>
  <c r="J19" i="120" s="1"/>
  <c r="J33" i="119"/>
  <c r="F28"/>
  <c r="J39" s="1"/>
  <c r="F43"/>
  <c r="J52" s="1"/>
  <c r="F31" i="120"/>
  <c r="N10" i="160" s="1"/>
  <c r="F28" i="120"/>
  <c r="J39" s="1"/>
  <c r="F43"/>
  <c r="J52" s="1"/>
  <c r="F47"/>
  <c r="J43" s="1"/>
  <c r="F11"/>
  <c r="F14" s="1"/>
  <c r="J32" s="1"/>
  <c r="F17"/>
  <c r="G43" i="121"/>
  <c r="J53" s="1"/>
  <c r="F18"/>
  <c r="F32"/>
  <c r="F29"/>
  <c r="J40" s="1"/>
  <c r="F48"/>
  <c r="J44" s="1"/>
  <c r="F31" i="122"/>
  <c r="N25" i="160" s="1"/>
  <c r="F47" i="122"/>
  <c r="J43" s="1"/>
  <c r="F11"/>
  <c r="F14" s="1"/>
  <c r="F28"/>
  <c r="J39" s="1"/>
  <c r="F43"/>
  <c r="J52" s="1"/>
  <c r="F17"/>
  <c r="J20" i="120" s="1"/>
  <c r="AM31" i="160"/>
  <c r="F29" i="123"/>
  <c r="J40" s="1"/>
  <c r="F48"/>
  <c r="J44" s="1"/>
  <c r="F18"/>
  <c r="F32"/>
  <c r="G43"/>
  <c r="J53" s="1"/>
  <c r="F31" i="124"/>
  <c r="F47"/>
  <c r="J43" s="1"/>
  <c r="F11"/>
  <c r="F14" s="1"/>
  <c r="F17"/>
  <c r="J33"/>
  <c r="F28"/>
  <c r="J39" s="1"/>
  <c r="F43"/>
  <c r="J52" s="1"/>
  <c r="G43" i="125"/>
  <c r="J53" s="1"/>
  <c r="F48"/>
  <c r="J44" s="1"/>
  <c r="F29"/>
  <c r="J40" s="1"/>
  <c r="F18"/>
  <c r="F32"/>
  <c r="F31" i="126"/>
  <c r="N61" i="160" s="1"/>
  <c r="J33" i="126"/>
  <c r="F28"/>
  <c r="J39" s="1"/>
  <c r="F43"/>
  <c r="J52" s="1"/>
  <c r="F47"/>
  <c r="J43" s="1"/>
  <c r="F11"/>
  <c r="F14" s="1"/>
  <c r="F17"/>
  <c r="F18" i="127"/>
  <c r="F32"/>
  <c r="F33" s="1"/>
  <c r="G43"/>
  <c r="J53" s="1"/>
  <c r="AM38" i="160"/>
  <c r="J34" i="127"/>
  <c r="F29"/>
  <c r="J40" s="1"/>
  <c r="F48"/>
  <c r="J44" s="1"/>
  <c r="AM18" i="160"/>
  <c r="J34" i="128"/>
  <c r="F29"/>
  <c r="J40" s="1"/>
  <c r="F48"/>
  <c r="J44" s="1"/>
  <c r="F18"/>
  <c r="F32"/>
  <c r="G43"/>
  <c r="J53" s="1"/>
  <c r="F31" i="129"/>
  <c r="N54" i="160" s="1"/>
  <c r="F47" i="129"/>
  <c r="J43" s="1"/>
  <c r="F28"/>
  <c r="J39" s="1"/>
  <c r="F43"/>
  <c r="J52" s="1"/>
  <c r="J33"/>
  <c r="F11"/>
  <c r="F14" s="1"/>
  <c r="F17"/>
  <c r="F18" i="130"/>
  <c r="F32"/>
  <c r="F33" s="1"/>
  <c r="G43"/>
  <c r="J53" s="1"/>
  <c r="AM55" i="160"/>
  <c r="F29" i="130"/>
  <c r="J40" s="1"/>
  <c r="F48"/>
  <c r="J44" s="1"/>
  <c r="F31" i="131"/>
  <c r="N65" i="160" s="1"/>
  <c r="F47" i="131"/>
  <c r="J43" s="1"/>
  <c r="F11"/>
  <c r="F14" s="1"/>
  <c r="F17"/>
  <c r="J20" i="136" s="1"/>
  <c r="F28" i="131"/>
  <c r="J39" s="1"/>
  <c r="F43"/>
  <c r="J52" s="1"/>
  <c r="AM32" i="160"/>
  <c r="F29" i="132"/>
  <c r="J40" s="1"/>
  <c r="F48"/>
  <c r="J44" s="1"/>
  <c r="F18"/>
  <c r="K23" i="135" s="1"/>
  <c r="F32" i="132"/>
  <c r="G43"/>
  <c r="J53" s="1"/>
  <c r="AM15" i="160"/>
  <c r="J34" i="133"/>
  <c r="F29"/>
  <c r="J40" s="1"/>
  <c r="F48"/>
  <c r="J44" s="1"/>
  <c r="F18"/>
  <c r="K24" i="103" s="1"/>
  <c r="F32" i="133"/>
  <c r="G43"/>
  <c r="J53" s="1"/>
  <c r="F31" i="134"/>
  <c r="F47"/>
  <c r="J43" s="1"/>
  <c r="F28"/>
  <c r="J39" s="1"/>
  <c r="F43"/>
  <c r="J52" s="1"/>
  <c r="F11"/>
  <c r="F14" s="1"/>
  <c r="F17"/>
  <c r="F18" i="135"/>
  <c r="K25" i="132" s="1"/>
  <c r="F32" i="135"/>
  <c r="F33" s="1"/>
  <c r="G43"/>
  <c r="J53" s="1"/>
  <c r="J34"/>
  <c r="F29"/>
  <c r="J40" s="1"/>
  <c r="F48"/>
  <c r="J44" s="1"/>
  <c r="F31" i="136"/>
  <c r="N36" i="160" s="1"/>
  <c r="J33" i="136"/>
  <c r="F28"/>
  <c r="J39" s="1"/>
  <c r="F43"/>
  <c r="J52" s="1"/>
  <c r="F47"/>
  <c r="J43" s="1"/>
  <c r="F11"/>
  <c r="F14" s="1"/>
  <c r="F17"/>
  <c r="J19" i="131" s="1"/>
  <c r="F31" i="137"/>
  <c r="N57" i="160" s="1"/>
  <c r="J33" i="137"/>
  <c r="J35" s="1"/>
  <c r="F28"/>
  <c r="J39" s="1"/>
  <c r="F43"/>
  <c r="J52" s="1"/>
  <c r="F11"/>
  <c r="F14" s="1"/>
  <c r="F47"/>
  <c r="J43" s="1"/>
  <c r="F17"/>
  <c r="F18" i="138"/>
  <c r="K19" i="133" s="1"/>
  <c r="F32" i="138"/>
  <c r="G43"/>
  <c r="J53" s="1"/>
  <c r="F29"/>
  <c r="J40" s="1"/>
  <c r="F48"/>
  <c r="J44" s="1"/>
  <c r="F31" i="139"/>
  <c r="N20" i="160" s="1"/>
  <c r="F43" i="139"/>
  <c r="J52" s="1"/>
  <c r="F47"/>
  <c r="J43" s="1"/>
  <c r="F28"/>
  <c r="J39" s="1"/>
  <c r="F11"/>
  <c r="F14" s="1"/>
  <c r="F17"/>
  <c r="F9" i="140"/>
  <c r="F29" i="141"/>
  <c r="J40" s="1"/>
  <c r="F48"/>
  <c r="J44" s="1"/>
  <c r="F18"/>
  <c r="K22" i="132" s="1"/>
  <c r="F32" i="141"/>
  <c r="G43"/>
  <c r="J53" s="1"/>
  <c r="F31" i="143"/>
  <c r="N27" i="160" s="1"/>
  <c r="F43" i="143"/>
  <c r="J52" s="1"/>
  <c r="F47"/>
  <c r="J43" s="1"/>
  <c r="F28"/>
  <c r="J39" s="1"/>
  <c r="F11"/>
  <c r="F14" s="1"/>
  <c r="F17"/>
  <c r="AC44" i="160"/>
  <c r="AC19"/>
  <c r="AD52"/>
  <c r="AC42"/>
  <c r="AD49"/>
  <c r="AD50"/>
  <c r="AC16"/>
  <c r="AC60"/>
  <c r="AD33"/>
  <c r="AD7"/>
  <c r="AC51"/>
  <c r="AD37"/>
  <c r="AC8"/>
  <c r="AD22"/>
  <c r="AD11"/>
  <c r="AC23"/>
  <c r="AD28"/>
  <c r="AC41"/>
  <c r="AD29"/>
  <c r="AC58"/>
  <c r="AD17"/>
  <c r="AD62"/>
  <c r="AC43"/>
  <c r="AD13"/>
  <c r="AC56"/>
  <c r="AD45"/>
  <c r="AC34"/>
  <c r="AC59"/>
  <c r="AD46"/>
  <c r="AD14"/>
  <c r="AC30"/>
  <c r="AC48"/>
  <c r="AC24"/>
  <c r="AC10"/>
  <c r="AD26"/>
  <c r="AC25"/>
  <c r="AD31"/>
  <c r="AC63"/>
  <c r="AC61"/>
  <c r="AD38"/>
  <c r="AD18"/>
  <c r="AC54"/>
  <c r="AD55"/>
  <c r="AC65"/>
  <c r="AD32"/>
  <c r="AD15"/>
  <c r="AC53"/>
  <c r="AD9"/>
  <c r="AC36"/>
  <c r="AC57"/>
  <c r="AD47"/>
  <c r="AC12"/>
  <c r="AD64"/>
  <c r="AC27"/>
  <c r="AD44"/>
  <c r="AD19"/>
  <c r="AC52"/>
  <c r="AD42"/>
  <c r="AC49"/>
  <c r="AC50"/>
  <c r="AD16"/>
  <c r="AD60"/>
  <c r="AC33"/>
  <c r="AC7"/>
  <c r="AD51"/>
  <c r="AC37"/>
  <c r="AD8"/>
  <c r="AC22"/>
  <c r="AC11"/>
  <c r="AD23"/>
  <c r="AC28"/>
  <c r="AD41"/>
  <c r="AC29"/>
  <c r="AD58"/>
  <c r="AC17"/>
  <c r="AC62"/>
  <c r="AD43"/>
  <c r="AC13"/>
  <c r="AD56"/>
  <c r="AC45"/>
  <c r="AD34"/>
  <c r="AD59"/>
  <c r="AC46"/>
  <c r="AC14"/>
  <c r="AD30"/>
  <c r="AD48"/>
  <c r="AD24"/>
  <c r="AD10"/>
  <c r="AC26"/>
  <c r="AD25"/>
  <c r="AC31"/>
  <c r="AD63"/>
  <c r="AC21"/>
  <c r="AD61"/>
  <c r="AC38"/>
  <c r="AC18"/>
  <c r="AD54"/>
  <c r="AC55"/>
  <c r="AD65"/>
  <c r="AC32"/>
  <c r="AC15"/>
  <c r="AD53"/>
  <c r="AC9"/>
  <c r="AD36"/>
  <c r="AD57"/>
  <c r="AC47"/>
  <c r="AD20"/>
  <c r="AD12"/>
  <c r="AC64"/>
  <c r="AD27"/>
  <c r="AD35"/>
  <c r="AC35"/>
  <c r="AD39"/>
  <c r="AC39"/>
  <c r="L14"/>
  <c r="J14"/>
  <c r="K14"/>
  <c r="J44"/>
  <c r="J19"/>
  <c r="K19"/>
  <c r="L52"/>
  <c r="J42"/>
  <c r="K42"/>
  <c r="C42"/>
  <c r="L49"/>
  <c r="N49"/>
  <c r="L50"/>
  <c r="J16"/>
  <c r="K16"/>
  <c r="C16"/>
  <c r="L60"/>
  <c r="J33"/>
  <c r="K33"/>
  <c r="J7"/>
  <c r="K7"/>
  <c r="C7"/>
  <c r="D7" s="1"/>
  <c r="L51"/>
  <c r="N51"/>
  <c r="J37"/>
  <c r="K37"/>
  <c r="O37"/>
  <c r="L41" i="141" s="1"/>
  <c r="L8" i="160"/>
  <c r="N8"/>
  <c r="J39"/>
  <c r="K39"/>
  <c r="L22"/>
  <c r="J11"/>
  <c r="K11"/>
  <c r="L23"/>
  <c r="J13" i="138"/>
  <c r="J28" i="160"/>
  <c r="K28"/>
  <c r="C28"/>
  <c r="L41"/>
  <c r="J29"/>
  <c r="K29"/>
  <c r="C29"/>
  <c r="L58"/>
  <c r="J17"/>
  <c r="K17"/>
  <c r="L62"/>
  <c r="L43"/>
  <c r="N43"/>
  <c r="J13" i="129"/>
  <c r="J13" i="160"/>
  <c r="K13"/>
  <c r="C13"/>
  <c r="L56"/>
  <c r="J45"/>
  <c r="K45"/>
  <c r="L34"/>
  <c r="L59"/>
  <c r="J46"/>
  <c r="K46"/>
  <c r="C46"/>
  <c r="L30"/>
  <c r="J35"/>
  <c r="K35"/>
  <c r="C35"/>
  <c r="L48"/>
  <c r="L10"/>
  <c r="J26"/>
  <c r="K26"/>
  <c r="L25"/>
  <c r="J31"/>
  <c r="K31"/>
  <c r="C31"/>
  <c r="L63"/>
  <c r="J21"/>
  <c r="K21"/>
  <c r="C21"/>
  <c r="L61"/>
  <c r="J38"/>
  <c r="K38"/>
  <c r="C38"/>
  <c r="L18"/>
  <c r="J54"/>
  <c r="K54"/>
  <c r="C54"/>
  <c r="L55"/>
  <c r="J14" i="113"/>
  <c r="J65" i="160"/>
  <c r="K65"/>
  <c r="L32"/>
  <c r="L15"/>
  <c r="N15"/>
  <c r="J53"/>
  <c r="K53"/>
  <c r="C53"/>
  <c r="L9"/>
  <c r="B9"/>
  <c r="J36"/>
  <c r="K36"/>
  <c r="C36"/>
  <c r="L57"/>
  <c r="J47"/>
  <c r="K47"/>
  <c r="C47"/>
  <c r="L20"/>
  <c r="L12"/>
  <c r="J64"/>
  <c r="K64"/>
  <c r="L27"/>
  <c r="K44"/>
  <c r="C44"/>
  <c r="L44"/>
  <c r="L19"/>
  <c r="J52"/>
  <c r="K52"/>
  <c r="L42"/>
  <c r="N42"/>
  <c r="J49"/>
  <c r="K49"/>
  <c r="C49"/>
  <c r="J50"/>
  <c r="K50"/>
  <c r="C50"/>
  <c r="L16"/>
  <c r="N16"/>
  <c r="J60"/>
  <c r="K60"/>
  <c r="L33"/>
  <c r="L7"/>
  <c r="J51"/>
  <c r="K51"/>
  <c r="C51"/>
  <c r="L37"/>
  <c r="S37"/>
  <c r="L42" i="141" s="1"/>
  <c r="J8" i="160"/>
  <c r="K8"/>
  <c r="C8"/>
  <c r="L39"/>
  <c r="J22"/>
  <c r="K22"/>
  <c r="C22"/>
  <c r="L11"/>
  <c r="J23"/>
  <c r="K23"/>
  <c r="L28"/>
  <c r="B28"/>
  <c r="J41"/>
  <c r="K41"/>
  <c r="C41"/>
  <c r="J58"/>
  <c r="K58"/>
  <c r="C58"/>
  <c r="L17"/>
  <c r="J62"/>
  <c r="K62"/>
  <c r="J43"/>
  <c r="K43"/>
  <c r="C43"/>
  <c r="L13"/>
  <c r="E13"/>
  <c r="J11" i="137"/>
  <c r="J56" i="160"/>
  <c r="K56"/>
  <c r="C56"/>
  <c r="L45"/>
  <c r="J34"/>
  <c r="K34"/>
  <c r="J59"/>
  <c r="K59"/>
  <c r="C59"/>
  <c r="L46"/>
  <c r="E46"/>
  <c r="J30"/>
  <c r="K30"/>
  <c r="L35"/>
  <c r="J48"/>
  <c r="K48"/>
  <c r="J24"/>
  <c r="K24"/>
  <c r="J10"/>
  <c r="K10"/>
  <c r="C10"/>
  <c r="L26"/>
  <c r="J25"/>
  <c r="K25"/>
  <c r="C25"/>
  <c r="L31"/>
  <c r="J63"/>
  <c r="K63"/>
  <c r="L21"/>
  <c r="J61"/>
  <c r="K61"/>
  <c r="C61"/>
  <c r="L38"/>
  <c r="J18"/>
  <c r="K18"/>
  <c r="L54"/>
  <c r="J55"/>
  <c r="K55"/>
  <c r="L65"/>
  <c r="J32"/>
  <c r="K32"/>
  <c r="J15"/>
  <c r="K15"/>
  <c r="L53"/>
  <c r="N53"/>
  <c r="J9"/>
  <c r="K9"/>
  <c r="C9"/>
  <c r="L36"/>
  <c r="J57"/>
  <c r="K57"/>
  <c r="L47"/>
  <c r="E47"/>
  <c r="J20"/>
  <c r="K20"/>
  <c r="J12"/>
  <c r="K12"/>
  <c r="L64"/>
  <c r="J27"/>
  <c r="K27"/>
  <c r="N33"/>
  <c r="C33"/>
  <c r="C17"/>
  <c r="C18"/>
  <c r="N24"/>
  <c r="C24"/>
  <c r="D24" s="1"/>
  <c r="C19"/>
  <c r="C30"/>
  <c r="N63"/>
  <c r="C63"/>
  <c r="N64"/>
  <c r="C64"/>
  <c r="N48"/>
  <c r="C48"/>
  <c r="C65"/>
  <c r="J13" i="121"/>
  <c r="C45" i="160"/>
  <c r="C32"/>
  <c r="C11"/>
  <c r="N52"/>
  <c r="C26"/>
  <c r="C39"/>
  <c r="B44"/>
  <c r="B52"/>
  <c r="B49"/>
  <c r="B60"/>
  <c r="B37"/>
  <c r="B41"/>
  <c r="B58"/>
  <c r="B43"/>
  <c r="B56"/>
  <c r="B34"/>
  <c r="B46"/>
  <c r="B30"/>
  <c r="B48"/>
  <c r="B25"/>
  <c r="B63"/>
  <c r="B61"/>
  <c r="B18"/>
  <c r="B55"/>
  <c r="B53"/>
  <c r="B36"/>
  <c r="B57"/>
  <c r="B66"/>
  <c r="D66" s="1"/>
  <c r="B40"/>
  <c r="D40" s="1"/>
  <c r="B42"/>
  <c r="B50"/>
  <c r="B16"/>
  <c r="B33"/>
  <c r="B51"/>
  <c r="B8"/>
  <c r="B39"/>
  <c r="B22"/>
  <c r="B23"/>
  <c r="B29"/>
  <c r="B17"/>
  <c r="B62"/>
  <c r="D62" s="1"/>
  <c r="B13"/>
  <c r="B45"/>
  <c r="B59"/>
  <c r="B35"/>
  <c r="B26"/>
  <c r="B31"/>
  <c r="B21"/>
  <c r="B38"/>
  <c r="B54"/>
  <c r="B65"/>
  <c r="B32"/>
  <c r="B47"/>
  <c r="B20"/>
  <c r="B64"/>
  <c r="B27"/>
  <c r="N60"/>
  <c r="N21"/>
  <c r="N66"/>
  <c r="N40"/>
  <c r="N22"/>
  <c r="N41"/>
  <c r="N62"/>
  <c r="N13"/>
  <c r="R66"/>
  <c r="G66"/>
  <c r="M62"/>
  <c r="Q66"/>
  <c r="F40"/>
  <c r="F62"/>
  <c r="F66"/>
  <c r="M66"/>
  <c r="E66"/>
  <c r="M64"/>
  <c r="F47"/>
  <c r="F57"/>
  <c r="F36"/>
  <c r="F54"/>
  <c r="E54"/>
  <c r="N18"/>
  <c r="E38"/>
  <c r="M61"/>
  <c r="F21"/>
  <c r="F63"/>
  <c r="M63"/>
  <c r="F59"/>
  <c r="W43"/>
  <c r="Y62"/>
  <c r="R62"/>
  <c r="E62"/>
  <c r="G62"/>
  <c r="W62"/>
  <c r="Q62"/>
  <c r="M29"/>
  <c r="W29"/>
  <c r="M41"/>
  <c r="W23"/>
  <c r="F22"/>
  <c r="M22"/>
  <c r="W22"/>
  <c r="M8"/>
  <c r="W8"/>
  <c r="E37"/>
  <c r="F51"/>
  <c r="W51"/>
  <c r="F60"/>
  <c r="M60"/>
  <c r="Y40"/>
  <c r="M40"/>
  <c r="R40"/>
  <c r="E40"/>
  <c r="G40"/>
  <c r="W40"/>
  <c r="Q40"/>
  <c r="K26" i="100" l="1"/>
  <c r="K22" i="122"/>
  <c r="J26" i="100"/>
  <c r="J22" i="122"/>
  <c r="K21" i="108"/>
  <c r="K25" i="96"/>
  <c r="K20" i="122"/>
  <c r="K24" i="145"/>
  <c r="K24" i="92"/>
  <c r="K23" i="139"/>
  <c r="K23" i="109"/>
  <c r="J23" i="139"/>
  <c r="J23" i="109"/>
  <c r="K21" i="102"/>
  <c r="K23" i="97"/>
  <c r="J21" i="102"/>
  <c r="J23" i="97"/>
  <c r="J23" i="94"/>
  <c r="J23" i="119"/>
  <c r="M13" i="160"/>
  <c r="K21" i="134"/>
  <c r="J21" i="129"/>
  <c r="J22" i="139"/>
  <c r="K20" i="112"/>
  <c r="K22" i="97"/>
  <c r="K19" i="136"/>
  <c r="K20" i="134"/>
  <c r="J22" i="114"/>
  <c r="J24" i="132"/>
  <c r="J22" i="116"/>
  <c r="K20" i="132"/>
  <c r="K23" i="113"/>
  <c r="K23" i="111"/>
  <c r="K22" i="94"/>
  <c r="K21"/>
  <c r="K21" i="109"/>
  <c r="J21" i="134"/>
  <c r="K18" i="122"/>
  <c r="K20" i="136"/>
  <c r="K22" i="129"/>
  <c r="K19" i="93"/>
  <c r="J21" i="99"/>
  <c r="J22" i="135"/>
  <c r="J22" i="129"/>
  <c r="K20" i="145"/>
  <c r="J19"/>
  <c r="J21" i="95"/>
  <c r="K22" i="86"/>
  <c r="K20" i="133"/>
  <c r="K21" i="132"/>
  <c r="K21" i="89"/>
  <c r="K22" i="135"/>
  <c r="J20" i="145"/>
  <c r="K21" i="129"/>
  <c r="K22" i="139"/>
  <c r="K22" i="114"/>
  <c r="K24" i="132"/>
  <c r="J20"/>
  <c r="J23" i="113"/>
  <c r="K19" i="145"/>
  <c r="K21" i="95"/>
  <c r="J21" i="94"/>
  <c r="J21" i="109"/>
  <c r="J21" i="132"/>
  <c r="J21" i="89"/>
  <c r="M43" i="160"/>
  <c r="M27"/>
  <c r="F33" i="141"/>
  <c r="J35" i="118"/>
  <c r="J18" i="112"/>
  <c r="J20" i="3"/>
  <c r="K21" i="122"/>
  <c r="K22" i="145"/>
  <c r="J20" i="112"/>
  <c r="J22" i="97"/>
  <c r="J23" i="111"/>
  <c r="J22" i="94"/>
  <c r="K21" i="143"/>
  <c r="K23" i="104"/>
  <c r="J19" i="125"/>
  <c r="J23" i="104"/>
  <c r="J21" i="143"/>
  <c r="J20"/>
  <c r="J21" i="122"/>
  <c r="K20" i="141"/>
  <c r="K22" i="108"/>
  <c r="K23" i="98"/>
  <c r="J22" i="108"/>
  <c r="J23" i="98"/>
  <c r="K19" i="142"/>
  <c r="K22" i="128"/>
  <c r="K22" i="117"/>
  <c r="J19" i="142"/>
  <c r="J22" i="128"/>
  <c r="J22" i="117"/>
  <c r="K23" i="91"/>
  <c r="K24"/>
  <c r="J23"/>
  <c r="J24"/>
  <c r="K20" i="102"/>
  <c r="K22" i="126"/>
  <c r="J20" i="102"/>
  <c r="J22" i="126"/>
  <c r="K17" i="120"/>
  <c r="K21" i="139"/>
  <c r="J17" i="120"/>
  <c r="J21" i="139"/>
  <c r="K19" i="137"/>
  <c r="K20"/>
  <c r="J19"/>
  <c r="J20"/>
  <c r="K21" i="101"/>
  <c r="K23"/>
  <c r="K23" i="121"/>
  <c r="J21" i="101"/>
  <c r="J23" i="121"/>
  <c r="J23" i="101"/>
  <c r="K22" i="96"/>
  <c r="K21" i="123"/>
  <c r="K24" i="96"/>
  <c r="J21" i="123"/>
  <c r="J24" i="96"/>
  <c r="J20" i="116"/>
  <c r="J22" i="106"/>
  <c r="K20" i="127"/>
  <c r="K20" i="130"/>
  <c r="J20"/>
  <c r="J20" i="127"/>
  <c r="K20" i="128"/>
  <c r="K20" i="117"/>
  <c r="K21"/>
  <c r="J20" i="128"/>
  <c r="J20" i="117"/>
  <c r="J21"/>
  <c r="W35" i="160"/>
  <c r="K21" i="104"/>
  <c r="K21" i="145"/>
  <c r="J21" i="104"/>
  <c r="J21" i="145"/>
  <c r="K20" i="90"/>
  <c r="K19" i="125"/>
  <c r="K21" i="140"/>
  <c r="K22" i="104"/>
  <c r="J21" i="140"/>
  <c r="J22" i="104"/>
  <c r="K18" i="125"/>
  <c r="K20" i="143"/>
  <c r="J13" i="89"/>
  <c r="K17" i="93"/>
  <c r="K21" i="114"/>
  <c r="J17" i="93"/>
  <c r="J21" i="114"/>
  <c r="K23" i="132"/>
  <c r="K24" i="100"/>
  <c r="J23" i="132"/>
  <c r="J24" i="100"/>
  <c r="J21" i="86"/>
  <c r="J20" i="141"/>
  <c r="K21" i="135"/>
  <c r="K22" i="119"/>
  <c r="J20" i="126"/>
  <c r="J21" i="135"/>
  <c r="J22" i="119"/>
  <c r="K19" i="112"/>
  <c r="K22" i="87"/>
  <c r="J20" i="118"/>
  <c r="J19" i="112"/>
  <c r="J22" i="87"/>
  <c r="K22" i="88"/>
  <c r="K21" i="97"/>
  <c r="J22" i="88"/>
  <c r="J21" i="97"/>
  <c r="K20" i="109"/>
  <c r="K22" i="101"/>
  <c r="J20" i="109"/>
  <c r="J22" i="101"/>
  <c r="J11" i="120"/>
  <c r="K22" i="103"/>
  <c r="K23"/>
  <c r="J22"/>
  <c r="J23"/>
  <c r="K20" i="86"/>
  <c r="K22" i="138"/>
  <c r="K22" i="89"/>
  <c r="J20" i="86"/>
  <c r="J22" i="138"/>
  <c r="J22" i="89"/>
  <c r="AM42" i="160"/>
  <c r="K21" i="106"/>
  <c r="K21" i="116"/>
  <c r="J21" i="106"/>
  <c r="J21" i="116"/>
  <c r="K19"/>
  <c r="K20" i="123"/>
  <c r="K23" i="96"/>
  <c r="J19" i="116"/>
  <c r="J20" i="123"/>
  <c r="J23" i="96"/>
  <c r="K21" i="87"/>
  <c r="K23" i="92"/>
  <c r="J21" i="87"/>
  <c r="J23" i="92"/>
  <c r="F33" i="111"/>
  <c r="K20" i="110"/>
  <c r="K22" i="92"/>
  <c r="J20" i="110"/>
  <c r="J22" i="92"/>
  <c r="AM26" i="160"/>
  <c r="K21" i="121"/>
  <c r="K20" i="97"/>
  <c r="J21" i="121"/>
  <c r="J20" i="97"/>
  <c r="AM12" i="160"/>
  <c r="K18" i="127"/>
  <c r="K21" i="128"/>
  <c r="J18" i="127"/>
  <c r="J21" i="128"/>
  <c r="E35" i="160"/>
  <c r="K22" i="107"/>
  <c r="K21" i="98"/>
  <c r="J22" i="107"/>
  <c r="J21" i="98"/>
  <c r="J19" i="114"/>
  <c r="J19" i="93"/>
  <c r="K19" i="134"/>
  <c r="K20" i="129"/>
  <c r="K21" i="126"/>
  <c r="J19" i="134"/>
  <c r="J20" i="129"/>
  <c r="J21" i="126"/>
  <c r="K19" i="129"/>
  <c r="K18" i="120"/>
  <c r="J19" i="129"/>
  <c r="J18" i="120"/>
  <c r="K19" i="139"/>
  <c r="K21" i="99"/>
  <c r="AM28" i="160"/>
  <c r="J35" i="143"/>
  <c r="K19" i="122"/>
  <c r="K21" i="90"/>
  <c r="J19" i="122"/>
  <c r="J21" i="90"/>
  <c r="F49" i="160"/>
  <c r="J20" i="106"/>
  <c r="J22" i="96"/>
  <c r="J13" i="101"/>
  <c r="J19" i="133"/>
  <c r="J21" i="103"/>
  <c r="J22" i="86"/>
  <c r="K18" i="93"/>
  <c r="K21" i="86"/>
  <c r="J35"/>
  <c r="K20" i="135"/>
  <c r="K20" i="139"/>
  <c r="J20" i="135"/>
  <c r="J20" i="139"/>
  <c r="J21" i="91"/>
  <c r="J19" i="102"/>
  <c r="J19" i="86"/>
  <c r="J21" i="138"/>
  <c r="J16" i="120"/>
  <c r="J19" i="139"/>
  <c r="K17" i="127"/>
  <c r="K18" i="142"/>
  <c r="J19" i="94"/>
  <c r="J22" i="111"/>
  <c r="K18" i="115"/>
  <c r="K20" i="118"/>
  <c r="K19" i="135"/>
  <c r="K18" i="112"/>
  <c r="J17" i="131"/>
  <c r="J19" i="123"/>
  <c r="K17" i="133"/>
  <c r="K21" i="103"/>
  <c r="K17" i="137"/>
  <c r="K18" i="133"/>
  <c r="K21" i="91"/>
  <c r="K19" i="102"/>
  <c r="K19" i="86"/>
  <c r="K21" i="138"/>
  <c r="K18" i="134"/>
  <c r="K20" i="126"/>
  <c r="K19" i="132"/>
  <c r="K19" i="114"/>
  <c r="K18" i="105"/>
  <c r="K19" i="97"/>
  <c r="J19" i="118"/>
  <c r="J21" i="107"/>
  <c r="J17" i="137"/>
  <c r="J18" i="133"/>
  <c r="K18" i="117"/>
  <c r="K19" i="130"/>
  <c r="J19" i="119"/>
  <c r="J19" i="3"/>
  <c r="J18" i="114"/>
  <c r="J19" i="141"/>
  <c r="J17" i="122"/>
  <c r="J18" i="125"/>
  <c r="K20" i="111"/>
  <c r="K20" i="94"/>
  <c r="J18" i="105"/>
  <c r="J19" i="97"/>
  <c r="K19" i="118"/>
  <c r="K21" i="107"/>
  <c r="J18" i="117"/>
  <c r="J19" i="130"/>
  <c r="J17" i="127"/>
  <c r="J18" i="142"/>
  <c r="J23" i="100"/>
  <c r="J21" i="119"/>
  <c r="K18" i="114"/>
  <c r="K19" i="141"/>
  <c r="K19" i="140"/>
  <c r="K20"/>
  <c r="K20" i="115"/>
  <c r="J20" i="111"/>
  <c r="J20" i="94"/>
  <c r="K16" i="114"/>
  <c r="K20" i="108"/>
  <c r="J16" i="114"/>
  <c r="J20" i="108"/>
  <c r="J21" i="113"/>
  <c r="J18" i="93"/>
  <c r="K22" i="113"/>
  <c r="K19" i="108"/>
  <c r="J22" i="113"/>
  <c r="J19" i="108"/>
  <c r="J19" i="98"/>
  <c r="J19" i="132"/>
  <c r="K18" i="128"/>
  <c r="K20" i="98"/>
  <c r="J18" i="128"/>
  <c r="J20" i="98"/>
  <c r="K15" i="112"/>
  <c r="K20" i="101"/>
  <c r="K18" i="3"/>
  <c r="K18" i="97"/>
  <c r="J15" i="112"/>
  <c r="J18" i="97"/>
  <c r="J20" i="101"/>
  <c r="J18" i="3"/>
  <c r="K18" i="102"/>
  <c r="K20" i="105"/>
  <c r="J20"/>
  <c r="J18" i="102"/>
  <c r="J12" i="92"/>
  <c r="J19" i="135"/>
  <c r="K19" i="121"/>
  <c r="K21" i="88"/>
  <c r="J19" i="121"/>
  <c r="J21" i="88"/>
  <c r="K22" i="100"/>
  <c r="K21"/>
  <c r="K19" i="115"/>
  <c r="K21" i="111"/>
  <c r="J18" i="124"/>
  <c r="J19" i="115"/>
  <c r="J21" i="111"/>
  <c r="K17" i="142"/>
  <c r="K22" i="91"/>
  <c r="J17" i="142"/>
  <c r="J22" i="91"/>
  <c r="K17" i="126"/>
  <c r="K16" i="120"/>
  <c r="M10" i="160"/>
  <c r="K17" i="112"/>
  <c r="K19" i="143"/>
  <c r="J17" i="112"/>
  <c r="J19" i="143"/>
  <c r="K19" i="87"/>
  <c r="K19" i="109"/>
  <c r="J19" i="87"/>
  <c r="J19" i="109"/>
  <c r="K21" i="92"/>
  <c r="K19" i="110"/>
  <c r="J19" i="111"/>
  <c r="J19" i="110"/>
  <c r="J21" i="92"/>
  <c r="E16" i="160"/>
  <c r="D19"/>
  <c r="AM27"/>
  <c r="K18" i="129"/>
  <c r="K18" i="95"/>
  <c r="K20" i="104"/>
  <c r="J18" i="129"/>
  <c r="J18" i="95"/>
  <c r="J20" i="104"/>
  <c r="K19"/>
  <c r="K18" i="131"/>
  <c r="K20" i="95"/>
  <c r="J19" i="104"/>
  <c r="J20" i="95"/>
  <c r="J18" i="131"/>
  <c r="AM29" i="160"/>
  <c r="J17" i="135"/>
  <c r="J20" i="90"/>
  <c r="K17" i="143"/>
  <c r="K19" i="126"/>
  <c r="J17" i="143"/>
  <c r="J19" i="126"/>
  <c r="K17" i="116"/>
  <c r="K18" i="123"/>
  <c r="K20" i="99"/>
  <c r="J18" i="123"/>
  <c r="J20" i="99"/>
  <c r="K18" i="136"/>
  <c r="K21" i="96"/>
  <c r="J18" i="136"/>
  <c r="J21" i="96"/>
  <c r="K19" i="99"/>
  <c r="K20" i="106"/>
  <c r="K16" i="131"/>
  <c r="K19" i="101"/>
  <c r="J16" i="131"/>
  <c r="J19" i="101"/>
  <c r="K17" i="123"/>
  <c r="K18" i="116"/>
  <c r="F33" i="138"/>
  <c r="K18" i="137"/>
  <c r="K19" i="95"/>
  <c r="J18" i="137"/>
  <c r="J19" i="95"/>
  <c r="K18" i="101"/>
  <c r="K19" i="138"/>
  <c r="K20" i="89"/>
  <c r="J18" i="101"/>
  <c r="J19" i="138"/>
  <c r="J20" i="89"/>
  <c r="J16" i="137"/>
  <c r="J17" i="133"/>
  <c r="K20" i="100"/>
  <c r="K19" i="119"/>
  <c r="W13" i="160"/>
  <c r="J18" i="115"/>
  <c r="J20" i="96"/>
  <c r="J18" i="122"/>
  <c r="K18" i="143"/>
  <c r="K18" i="130"/>
  <c r="J18" i="143"/>
  <c r="J18" i="130"/>
  <c r="K16" i="95"/>
  <c r="K18" i="90"/>
  <c r="J16" i="95"/>
  <c r="J18" i="90"/>
  <c r="K18" i="126"/>
  <c r="K19" i="105"/>
  <c r="J18" i="126"/>
  <c r="J19" i="105"/>
  <c r="F58" i="160"/>
  <c r="K18" i="135"/>
  <c r="K19" i="90"/>
  <c r="J18" i="135"/>
  <c r="J19" i="90"/>
  <c r="K17" i="125"/>
  <c r="K20" i="138"/>
  <c r="J17" i="125"/>
  <c r="J20" i="138"/>
  <c r="AM47" i="160"/>
  <c r="K18" i="107"/>
  <c r="K19" i="94"/>
  <c r="F34" i="160"/>
  <c r="K20" i="92"/>
  <c r="K20" i="119"/>
  <c r="J20" i="92"/>
  <c r="J20" i="119"/>
  <c r="K19" i="103"/>
  <c r="K19" i="106"/>
  <c r="J19" i="103"/>
  <c r="J19" i="106"/>
  <c r="AM11" i="160"/>
  <c r="J17" i="136"/>
  <c r="J19" i="99"/>
  <c r="K16" i="127"/>
  <c r="K17" i="122"/>
  <c r="C53" i="84"/>
  <c r="K20" i="96"/>
  <c r="K18" i="86"/>
  <c r="K20" i="103"/>
  <c r="J18" i="86"/>
  <c r="J20" i="103"/>
  <c r="F33" i="132"/>
  <c r="K18" i="108"/>
  <c r="K21" i="113"/>
  <c r="K18" i="103"/>
  <c r="K19" i="89"/>
  <c r="J18" i="103"/>
  <c r="J19" i="89"/>
  <c r="AM21" i="160"/>
  <c r="M55"/>
  <c r="K17" i="117"/>
  <c r="K20" i="91"/>
  <c r="J17" i="117"/>
  <c r="J20" i="91"/>
  <c r="J17" i="102"/>
  <c r="J18" i="134"/>
  <c r="F33" i="123"/>
  <c r="K18" i="121"/>
  <c r="K20" i="88"/>
  <c r="J18" i="121"/>
  <c r="J20" i="88"/>
  <c r="J18" i="118"/>
  <c r="J18" i="109"/>
  <c r="K18" i="140"/>
  <c r="K18" i="124"/>
  <c r="J16" i="129"/>
  <c r="J17" i="126"/>
  <c r="J14" i="143"/>
  <c r="J17" i="90"/>
  <c r="J16" i="109"/>
  <c r="J18" i="140"/>
  <c r="J13" i="107"/>
  <c r="J16" i="127"/>
  <c r="K16" i="107"/>
  <c r="K18" i="87"/>
  <c r="J16" i="102"/>
  <c r="B39" i="84"/>
  <c r="J17" i="130"/>
  <c r="K17" i="106"/>
  <c r="K19" i="98"/>
  <c r="J16" i="107"/>
  <c r="J18" i="87"/>
  <c r="J18" i="106"/>
  <c r="B53" i="84"/>
  <c r="K16" i="102"/>
  <c r="C39" i="84"/>
  <c r="K17" i="130"/>
  <c r="J18" i="139"/>
  <c r="J17" i="95"/>
  <c r="K16" i="138"/>
  <c r="K16" i="137"/>
  <c r="K18" i="138"/>
  <c r="K17" i="109"/>
  <c r="J18" i="98"/>
  <c r="J18" i="108"/>
  <c r="K14" i="143"/>
  <c r="K17" i="90"/>
  <c r="K17" i="139"/>
  <c r="K17" i="102"/>
  <c r="K15" i="131"/>
  <c r="K17" i="136"/>
  <c r="K15" i="135"/>
  <c r="K17" i="124"/>
  <c r="K17" i="97"/>
  <c r="K17" i="104"/>
  <c r="K17" i="135"/>
  <c r="K17" i="87"/>
  <c r="K19" i="111"/>
  <c r="J12" i="135"/>
  <c r="J18" i="138"/>
  <c r="J17" i="109"/>
  <c r="J35" i="139"/>
  <c r="K15" i="117"/>
  <c r="K15" i="127"/>
  <c r="K16" i="93"/>
  <c r="J15" i="117"/>
  <c r="J15" i="127"/>
  <c r="J16" i="93"/>
  <c r="K14" i="114"/>
  <c r="K18" i="141"/>
  <c r="J14" i="114"/>
  <c r="J18" i="141"/>
  <c r="D10" i="160"/>
  <c r="K17" i="128"/>
  <c r="K18" i="104"/>
  <c r="J17" i="128"/>
  <c r="J18" i="104"/>
  <c r="E29" i="160"/>
  <c r="F29"/>
  <c r="K16" i="143"/>
  <c r="K19" i="96"/>
  <c r="J19"/>
  <c r="J16" i="143"/>
  <c r="K16" i="134"/>
  <c r="K17" i="114"/>
  <c r="K16" i="125"/>
  <c r="J17" i="114"/>
  <c r="J16" i="125"/>
  <c r="K18" i="88"/>
  <c r="K16" i="112"/>
  <c r="J18" i="88"/>
  <c r="J16" i="112"/>
  <c r="K18" i="100"/>
  <c r="K15" i="125"/>
  <c r="K18" i="145"/>
  <c r="J18" i="100"/>
  <c r="J15" i="125"/>
  <c r="J18" i="145"/>
  <c r="J15" i="95"/>
  <c r="J17" i="104"/>
  <c r="K16" i="90"/>
  <c r="K19" i="107"/>
  <c r="K16" i="142"/>
  <c r="J16" i="90"/>
  <c r="J16" i="142"/>
  <c r="J19" i="107"/>
  <c r="AM50" i="160"/>
  <c r="J19" i="162"/>
  <c r="J20" i="100"/>
  <c r="K15" i="3"/>
  <c r="K19" i="100"/>
  <c r="K16" i="105"/>
  <c r="J15" i="3"/>
  <c r="J16" i="105"/>
  <c r="J19" i="100"/>
  <c r="J9" i="143"/>
  <c r="K17" i="88"/>
  <c r="K19" i="162"/>
  <c r="J15" i="114"/>
  <c r="J18" i="107"/>
  <c r="K17" i="118"/>
  <c r="K15" i="120"/>
  <c r="K16" i="117"/>
  <c r="J15" i="120"/>
  <c r="J16" i="117"/>
  <c r="K16" i="115"/>
  <c r="K18" i="119"/>
  <c r="K15" i="110"/>
  <c r="K19" i="92"/>
  <c r="K17" i="94"/>
  <c r="J15" i="110"/>
  <c r="J17" i="94"/>
  <c r="J19" i="92"/>
  <c r="J35" i="108"/>
  <c r="K18" i="132"/>
  <c r="K18" i="113"/>
  <c r="J17" i="98"/>
  <c r="J18" i="132"/>
  <c r="J18" i="113"/>
  <c r="K15" i="133"/>
  <c r="K16" i="136"/>
  <c r="K18" i="89"/>
  <c r="J16" i="136"/>
  <c r="J18" i="89"/>
  <c r="J17" i="111"/>
  <c r="J16" i="138"/>
  <c r="J15" i="137"/>
  <c r="J17" i="116"/>
  <c r="J15" i="104"/>
  <c r="J15" i="131"/>
  <c r="K16" i="116"/>
  <c r="K18" i="106"/>
  <c r="J35"/>
  <c r="F17" i="160"/>
  <c r="K17" i="105"/>
  <c r="J17"/>
  <c r="K17" i="92"/>
  <c r="K18" i="99"/>
  <c r="K18" i="111"/>
  <c r="J17" i="92"/>
  <c r="J18" i="111"/>
  <c r="J18" i="99"/>
  <c r="K14" i="93"/>
  <c r="K17" i="141"/>
  <c r="K17" i="110"/>
  <c r="K17" i="129"/>
  <c r="J14" i="93"/>
  <c r="J17" i="129"/>
  <c r="J17" i="110"/>
  <c r="J17" i="141"/>
  <c r="J13" i="120"/>
  <c r="J16" i="134"/>
  <c r="K15" i="124"/>
  <c r="K16" i="101"/>
  <c r="K17" i="3"/>
  <c r="J16" i="101"/>
  <c r="J17" i="3"/>
  <c r="J35" i="112"/>
  <c r="K14" i="117"/>
  <c r="K17" i="101"/>
  <c r="K17" i="121"/>
  <c r="J17"/>
  <c r="J17" i="101"/>
  <c r="K16" i="122"/>
  <c r="K17" i="91"/>
  <c r="J14" i="125"/>
  <c r="J16" i="122"/>
  <c r="J17" i="91"/>
  <c r="M25" i="160"/>
  <c r="K17" i="132"/>
  <c r="K20" i="113"/>
  <c r="J16" i="108"/>
  <c r="J20" i="113"/>
  <c r="J17" i="132"/>
  <c r="J17" i="108"/>
  <c r="J17" i="106"/>
  <c r="K15" i="143"/>
  <c r="K17" i="134"/>
  <c r="J16" i="110"/>
  <c r="J17" i="134"/>
  <c r="J15" i="143"/>
  <c r="K16" i="86"/>
  <c r="K17" i="145"/>
  <c r="J16" i="86"/>
  <c r="J17" i="145"/>
  <c r="J33"/>
  <c r="J35" s="1"/>
  <c r="K17" i="113"/>
  <c r="K15" i="93"/>
  <c r="J17" i="113"/>
  <c r="J15" i="93"/>
  <c r="W60" i="160"/>
  <c r="K15" i="90"/>
  <c r="K16" i="135"/>
  <c r="J15" i="90"/>
  <c r="J16" i="135"/>
  <c r="AM51" i="160"/>
  <c r="K14" i="104"/>
  <c r="K16" i="145"/>
  <c r="J14" i="104"/>
  <c r="J16" i="145"/>
  <c r="K16" i="133"/>
  <c r="K15" i="86"/>
  <c r="J16" i="133"/>
  <c r="J15" i="86"/>
  <c r="K15" i="91"/>
  <c r="K14" i="137"/>
  <c r="J15" i="91"/>
  <c r="J14" i="137"/>
  <c r="F20" i="160"/>
  <c r="K14" i="120"/>
  <c r="K18" i="96"/>
  <c r="J14" i="135"/>
  <c r="J18" i="96"/>
  <c r="J14" i="120"/>
  <c r="J10" i="133"/>
  <c r="J17" i="99"/>
  <c r="K16" i="123"/>
  <c r="K18" i="94"/>
  <c r="J16" i="123"/>
  <c r="J18" i="94"/>
  <c r="AM13" i="160"/>
  <c r="K17" i="119"/>
  <c r="K17" i="86"/>
  <c r="J17" i="119"/>
  <c r="J17" i="86"/>
  <c r="K17" i="115"/>
  <c r="K15" i="102"/>
  <c r="J16" i="94"/>
  <c r="J15" i="102"/>
  <c r="J17" i="115"/>
  <c r="J16" i="119"/>
  <c r="J17" i="140"/>
  <c r="E36" i="160"/>
  <c r="K16" i="106"/>
  <c r="K15" i="137"/>
  <c r="J35" i="110"/>
  <c r="K15" i="126"/>
  <c r="K15" i="114"/>
  <c r="K16" i="126"/>
  <c r="K15" i="122"/>
  <c r="J13" i="125"/>
  <c r="J16" i="126"/>
  <c r="J15" i="122"/>
  <c r="F33" i="117"/>
  <c r="J35" i="102"/>
  <c r="K17" i="89"/>
  <c r="K17" i="107"/>
  <c r="J17" i="89"/>
  <c r="J17" i="107"/>
  <c r="K17" i="100"/>
  <c r="K14" i="125"/>
  <c r="K16" i="99"/>
  <c r="K15" i="136"/>
  <c r="K19" i="113"/>
  <c r="J15" i="136"/>
  <c r="J19" i="113"/>
  <c r="K16" i="132"/>
  <c r="K16" i="110"/>
  <c r="AM56" i="160"/>
  <c r="J16" i="87"/>
  <c r="J15" i="126"/>
  <c r="K15" i="115"/>
  <c r="K16" i="109"/>
  <c r="AM53" i="160"/>
  <c r="K15" i="130"/>
  <c r="K16" i="129"/>
  <c r="AM54" i="160"/>
  <c r="K15" i="101"/>
  <c r="K16" i="97"/>
  <c r="J15" i="101"/>
  <c r="J16" i="97"/>
  <c r="K14" i="126"/>
  <c r="K18" i="98"/>
  <c r="AM39" i="160"/>
  <c r="J35" i="136"/>
  <c r="J16" i="96"/>
  <c r="J16" i="106"/>
  <c r="AM17" i="160"/>
  <c r="AM33"/>
  <c r="J16" i="118"/>
  <c r="J17" i="87"/>
  <c r="K14" i="112"/>
  <c r="K16" i="128"/>
  <c r="J14" i="112"/>
  <c r="J16" i="128"/>
  <c r="F33"/>
  <c r="K16" i="141"/>
  <c r="K17" i="108"/>
  <c r="AM22" i="160"/>
  <c r="K15" i="106"/>
  <c r="K17" i="96"/>
  <c r="AM65" i="160"/>
  <c r="J14" i="123"/>
  <c r="J16" i="116"/>
  <c r="AM30" i="160"/>
  <c r="J35" i="116"/>
  <c r="K13" i="123"/>
  <c r="K15" i="104"/>
  <c r="J11" i="126"/>
  <c r="AM61" i="160"/>
  <c r="M23"/>
  <c r="F23"/>
  <c r="F33" i="101"/>
  <c r="F33" i="125"/>
  <c r="J15" i="129"/>
  <c r="J17" i="139"/>
  <c r="K14" i="122"/>
  <c r="K15" i="95"/>
  <c r="K17" i="103"/>
  <c r="K16" i="104"/>
  <c r="J17" i="103"/>
  <c r="J16" i="104"/>
  <c r="K15" i="134"/>
  <c r="K15" i="142"/>
  <c r="J15" i="134"/>
  <c r="J15" i="142"/>
  <c r="J13" i="127"/>
  <c r="J15" i="133"/>
  <c r="J16" i="100"/>
  <c r="J17" i="118"/>
  <c r="AM48" i="160"/>
  <c r="K14" i="133"/>
  <c r="K14" i="127"/>
  <c r="K16" i="91"/>
  <c r="J14" i="133"/>
  <c r="J16" i="91"/>
  <c r="J14" i="127"/>
  <c r="M44" i="160"/>
  <c r="K14" i="109"/>
  <c r="K16" i="139"/>
  <c r="K14" i="103"/>
  <c r="K13" i="137"/>
  <c r="J14" i="111"/>
  <c r="J17" i="88"/>
  <c r="J13" i="95"/>
  <c r="J15" i="115"/>
  <c r="J15" i="139"/>
  <c r="J16" i="141"/>
  <c r="J14" i="3"/>
  <c r="J14" i="117"/>
  <c r="K15" i="107"/>
  <c r="K16" i="89"/>
  <c r="K15" i="94"/>
  <c r="K15" i="105"/>
  <c r="J15" i="138"/>
  <c r="J17" i="100"/>
  <c r="J14" i="128"/>
  <c r="J15" i="124"/>
  <c r="K13" i="114"/>
  <c r="K16" i="92"/>
  <c r="J8" i="3"/>
  <c r="J14" i="126"/>
  <c r="K14" i="87"/>
  <c r="K13" i="120"/>
  <c r="K16" i="121"/>
  <c r="K15" i="129"/>
  <c r="K14" i="107"/>
  <c r="K16" i="94"/>
  <c r="J15" i="107"/>
  <c r="J16" i="89"/>
  <c r="K14" i="92"/>
  <c r="K16" i="87"/>
  <c r="K12" i="90"/>
  <c r="K15" i="116"/>
  <c r="K14" i="95"/>
  <c r="J15" i="94"/>
  <c r="J15" i="105"/>
  <c r="K16" i="88"/>
  <c r="K15" i="92"/>
  <c r="J13" i="139"/>
  <c r="J15" i="145"/>
  <c r="J15" i="116"/>
  <c r="J14" i="95"/>
  <c r="K14" i="130"/>
  <c r="K14" i="142"/>
  <c r="J13" i="106"/>
  <c r="J14" i="136"/>
  <c r="K13" i="145"/>
  <c r="K13" i="125"/>
  <c r="K15" i="121"/>
  <c r="K15" i="109"/>
  <c r="K12" i="133"/>
  <c r="K16" i="96"/>
  <c r="J14" i="109"/>
  <c r="J16" i="139"/>
  <c r="K14" i="115"/>
  <c r="K14" i="123"/>
  <c r="J16" i="88"/>
  <c r="J15" i="92"/>
  <c r="J14" i="103"/>
  <c r="J13" i="137"/>
  <c r="K12" i="125"/>
  <c r="K15" i="145"/>
  <c r="J14" i="130"/>
  <c r="J14" i="142"/>
  <c r="K12" i="126"/>
  <c r="K16" i="100"/>
  <c r="K14" i="141"/>
  <c r="K16" i="108"/>
  <c r="K14" i="101"/>
  <c r="K16" i="118"/>
  <c r="J13" i="114"/>
  <c r="J16" i="92"/>
  <c r="K15" i="128"/>
  <c r="K15" i="123"/>
  <c r="K14" i="86"/>
  <c r="J15" i="128"/>
  <c r="J15" i="123"/>
  <c r="J14" i="86"/>
  <c r="K14" i="116"/>
  <c r="K14" i="131"/>
  <c r="J14" i="116"/>
  <c r="J14" i="131"/>
  <c r="F33" i="89"/>
  <c r="K15" i="132"/>
  <c r="K17" i="111"/>
  <c r="K14" i="102"/>
  <c r="K14" i="90"/>
  <c r="K13" i="104"/>
  <c r="K15" i="138"/>
  <c r="K12" i="93"/>
  <c r="K17" i="98"/>
  <c r="K13" i="134"/>
  <c r="K13" i="90"/>
  <c r="J13" i="134"/>
  <c r="J13" i="90"/>
  <c r="K13" i="115"/>
  <c r="K13" i="127"/>
  <c r="M48" i="160"/>
  <c r="AM45"/>
  <c r="W56"/>
  <c r="J15" i="99"/>
  <c r="AM23" i="160"/>
  <c r="J35" i="98"/>
  <c r="F16" i="160"/>
  <c r="F33" i="92"/>
  <c r="AM19" i="160"/>
  <c r="AM49"/>
  <c r="J13" i="3"/>
  <c r="J16" i="99"/>
  <c r="K13" i="122"/>
  <c r="K13" i="143"/>
  <c r="J13" i="122"/>
  <c r="J13" i="143"/>
  <c r="J13" i="133"/>
  <c r="J14" i="122"/>
  <c r="AM25" i="160"/>
  <c r="J14" i="106"/>
  <c r="J15" i="130"/>
  <c r="K13" i="135"/>
  <c r="K16" i="140"/>
  <c r="J13" i="135"/>
  <c r="J16" i="140"/>
  <c r="J14" i="91"/>
  <c r="J16" i="132"/>
  <c r="F33" i="133"/>
  <c r="K16" i="113"/>
  <c r="K14" i="135"/>
  <c r="AM9" i="160"/>
  <c r="J35" i="119"/>
  <c r="J35" i="104"/>
  <c r="F33" i="93"/>
  <c r="AM20" i="160"/>
  <c r="J35" i="129"/>
  <c r="J35" i="126"/>
  <c r="J35" i="122"/>
  <c r="J35" i="94"/>
  <c r="J35" i="90"/>
  <c r="J35" i="88"/>
  <c r="F33" i="121"/>
  <c r="G52" i="140"/>
  <c r="J59" s="1"/>
  <c r="F12"/>
  <c r="J33" s="1"/>
  <c r="J35" s="1"/>
  <c r="F19" i="118"/>
  <c r="J14" i="107"/>
  <c r="F52" i="115"/>
  <c r="J58" s="1"/>
  <c r="F13"/>
  <c r="G14" i="160" s="1"/>
  <c r="F19" i="108"/>
  <c r="J12" i="93"/>
  <c r="F19" i="104"/>
  <c r="J12" i="90"/>
  <c r="K15" i="99"/>
  <c r="K14" i="110"/>
  <c r="K15" i="108"/>
  <c r="K14" i="105"/>
  <c r="K14" i="138"/>
  <c r="K14" i="106"/>
  <c r="K13" i="102"/>
  <c r="K14" i="91"/>
  <c r="K13" i="142"/>
  <c r="K15" i="139"/>
  <c r="F52" i="96"/>
  <c r="J58" s="1"/>
  <c r="F13"/>
  <c r="G37" i="160" s="1"/>
  <c r="K12" i="143"/>
  <c r="K13" i="133"/>
  <c r="J15" i="108"/>
  <c r="J14" i="105"/>
  <c r="K13" i="141"/>
  <c r="K14" i="128"/>
  <c r="F19" i="137"/>
  <c r="J13" i="115"/>
  <c r="K14" i="97"/>
  <c r="K15" i="103"/>
  <c r="K15" i="140"/>
  <c r="K12" i="120"/>
  <c r="K14" i="99"/>
  <c r="K15" i="141"/>
  <c r="K14" i="124"/>
  <c r="K15" i="87"/>
  <c r="G52" i="100"/>
  <c r="J59" s="1"/>
  <c r="F12"/>
  <c r="F11" i="160" s="1"/>
  <c r="K12" i="112"/>
  <c r="K13" i="130"/>
  <c r="F19" i="94"/>
  <c r="J14" i="101"/>
  <c r="J14" i="97"/>
  <c r="J15" i="103"/>
  <c r="K12" i="141"/>
  <c r="K14" i="111"/>
  <c r="J15" i="140"/>
  <c r="J12" i="120"/>
  <c r="K14" i="100"/>
  <c r="K13" i="95"/>
  <c r="J14" i="99"/>
  <c r="J15" i="141"/>
  <c r="J12" i="137"/>
  <c r="J13" i="131"/>
  <c r="K13" i="97"/>
  <c r="K14" i="3"/>
  <c r="J14" i="124"/>
  <c r="J15" i="87"/>
  <c r="J12" i="112"/>
  <c r="J13" i="130"/>
  <c r="J14" i="94"/>
  <c r="J15" i="132"/>
  <c r="AM46" i="160"/>
  <c r="F33" i="114"/>
  <c r="M46" i="160"/>
  <c r="K14" i="132"/>
  <c r="K13" i="86"/>
  <c r="J14" i="132"/>
  <c r="J13" i="86"/>
  <c r="AM10" i="160"/>
  <c r="F19" i="120"/>
  <c r="J16" i="121"/>
  <c r="K13" i="117"/>
  <c r="K16" i="98"/>
  <c r="J13" i="117"/>
  <c r="J16" i="98"/>
  <c r="AM35" i="160"/>
  <c r="K15" i="89"/>
  <c r="K12" i="114"/>
  <c r="J12"/>
  <c r="J15" i="89"/>
  <c r="K14" i="129"/>
  <c r="K15" i="111"/>
  <c r="J14" i="129"/>
  <c r="J15" i="111"/>
  <c r="M51" i="160"/>
  <c r="K15" i="100"/>
  <c r="K15" i="119"/>
  <c r="J15"/>
  <c r="J15" i="100"/>
  <c r="K13" i="105"/>
  <c r="K13" i="126"/>
  <c r="F19" i="91"/>
  <c r="J13" i="105"/>
  <c r="J13" i="126"/>
  <c r="F19"/>
  <c r="J13" i="102"/>
  <c r="F51" i="106"/>
  <c r="J56" s="1"/>
  <c r="F14"/>
  <c r="J32" s="1"/>
  <c r="K14" i="134"/>
  <c r="K15" i="96"/>
  <c r="F19" i="106"/>
  <c r="J14" i="134"/>
  <c r="J15" i="96"/>
  <c r="J35" i="134"/>
  <c r="F19"/>
  <c r="J14" i="138"/>
  <c r="K13" i="136"/>
  <c r="K14" i="145"/>
  <c r="J14"/>
  <c r="J13" i="136"/>
  <c r="F19" i="145"/>
  <c r="J12" i="143"/>
  <c r="K13" i="103"/>
  <c r="K13" i="110"/>
  <c r="J13" i="103"/>
  <c r="J13" i="110"/>
  <c r="F44" i="160"/>
  <c r="AM58"/>
  <c r="K13" i="91"/>
  <c r="K13" i="93"/>
  <c r="J13" i="91"/>
  <c r="J13" i="93"/>
  <c r="AM60" i="160"/>
  <c r="J35" i="91"/>
  <c r="F19" i="90"/>
  <c r="J13" i="104"/>
  <c r="K14" i="119"/>
  <c r="K12" i="95"/>
  <c r="J35"/>
  <c r="J35" i="131"/>
  <c r="F19"/>
  <c r="J14" i="115"/>
  <c r="J35" i="130"/>
  <c r="F19" i="116"/>
  <c r="J13" i="123"/>
  <c r="J35"/>
  <c r="J35" i="93"/>
  <c r="J35" i="101"/>
  <c r="J35" i="111"/>
  <c r="J35" i="124"/>
  <c r="M54" i="160"/>
  <c r="F19" i="129"/>
  <c r="J14" i="87"/>
  <c r="J35"/>
  <c r="F19" i="102"/>
  <c r="J12" i="126"/>
  <c r="F61" i="160"/>
  <c r="F19" i="136"/>
  <c r="J12" i="133"/>
  <c r="J35"/>
  <c r="F19" i="110"/>
  <c r="J14" i="92"/>
  <c r="J13" i="118"/>
  <c r="J35" i="128"/>
  <c r="J35" i="138"/>
  <c r="F19" i="139"/>
  <c r="J16" i="113"/>
  <c r="F19" i="98"/>
  <c r="J14" i="141"/>
  <c r="K13" i="124"/>
  <c r="K15" i="88"/>
  <c r="J13" i="124"/>
  <c r="J15" i="88"/>
  <c r="K12" i="127"/>
  <c r="K13" i="92"/>
  <c r="J12" i="127"/>
  <c r="J13" i="92"/>
  <c r="J35" i="127"/>
  <c r="F38" i="160"/>
  <c r="F19" i="143"/>
  <c r="J13" i="145"/>
  <c r="J35" i="114"/>
  <c r="J35" i="132"/>
  <c r="J35" i="105"/>
  <c r="F33"/>
  <c r="F50" i="160"/>
  <c r="F19" i="112"/>
  <c r="J13" i="97"/>
  <c r="J35" i="121"/>
  <c r="W25" i="160"/>
  <c r="F19" i="122"/>
  <c r="J12" i="125"/>
  <c r="J35"/>
  <c r="J35" i="109"/>
  <c r="J35" i="135"/>
  <c r="F19" i="99"/>
  <c r="K12" i="117"/>
  <c r="F35" i="160"/>
  <c r="J35" i="117"/>
  <c r="J11" i="136"/>
  <c r="F24" i="160"/>
  <c r="F19" i="119"/>
  <c r="J14" i="100"/>
  <c r="J35" i="92"/>
  <c r="F19" i="124"/>
  <c r="J12" i="141"/>
  <c r="AM63" i="160"/>
  <c r="J58" i="124"/>
  <c r="J35" i="97"/>
  <c r="AM8" i="160"/>
  <c r="J58" i="97"/>
  <c r="AM34" i="160"/>
  <c r="J58" i="112"/>
  <c r="F19" i="88"/>
  <c r="J13" i="141"/>
  <c r="AM52" i="160"/>
  <c r="J58" i="88"/>
  <c r="J35" i="141"/>
  <c r="AM64" i="160"/>
  <c r="J58" i="141"/>
  <c r="J35" i="113"/>
  <c r="AM59" i="160"/>
  <c r="J58" i="113"/>
  <c r="F19"/>
  <c r="J13" i="142"/>
  <c r="J35" i="103"/>
  <c r="AM41" i="160"/>
  <c r="J58" i="103"/>
  <c r="K42" i="135"/>
  <c r="K42" i="117"/>
  <c r="K42" i="141"/>
  <c r="K42" i="94"/>
  <c r="K42" i="87"/>
  <c r="K42" i="140"/>
  <c r="K42" i="119"/>
  <c r="K42" i="107"/>
  <c r="K42" i="145"/>
  <c r="K42" i="102"/>
  <c r="K42" i="88"/>
  <c r="L42" i="86"/>
  <c r="L42" i="92"/>
  <c r="K42" i="96"/>
  <c r="L42" i="115"/>
  <c r="L42" i="95"/>
  <c r="L42" i="108"/>
  <c r="K42" i="95"/>
  <c r="L42" i="99"/>
  <c r="L42" i="103"/>
  <c r="L42" i="109"/>
  <c r="K42" i="162"/>
  <c r="L42" i="124"/>
  <c r="L42" i="139"/>
  <c r="K42" i="124"/>
  <c r="L42" i="128"/>
  <c r="L42" i="131"/>
  <c r="L42" i="134"/>
  <c r="K42" i="142"/>
  <c r="L42" i="140"/>
  <c r="K42" i="132"/>
  <c r="K42" i="114"/>
  <c r="K42" i="110"/>
  <c r="K42" i="100"/>
  <c r="K42" i="143"/>
  <c r="K42" i="123"/>
  <c r="K42" i="115"/>
  <c r="K42" i="103"/>
  <c r="K42" i="111"/>
  <c r="K42" i="89"/>
  <c r="L42" i="90"/>
  <c r="L42" i="88"/>
  <c r="L42" i="94"/>
  <c r="L42" i="113"/>
  <c r="L42" i="162"/>
  <c r="K42" i="106"/>
  <c r="L42" i="117"/>
  <c r="K42" i="97"/>
  <c r="L42" i="101"/>
  <c r="L42" i="105"/>
  <c r="L42" i="111"/>
  <c r="L42" i="122"/>
  <c r="K42" i="130"/>
  <c r="L42" i="120"/>
  <c r="L42" i="126"/>
  <c r="L42" i="130"/>
  <c r="L42" i="138"/>
  <c r="L42" i="135"/>
  <c r="K42" i="136"/>
  <c r="L42" i="142"/>
  <c r="L48" i="143"/>
  <c r="K48" i="142"/>
  <c r="L48" i="138"/>
  <c r="L48" i="137"/>
  <c r="L48" i="136"/>
  <c r="L48" i="142"/>
  <c r="L48" i="141"/>
  <c r="L48" i="139"/>
  <c r="K48" i="133"/>
  <c r="L48" i="131"/>
  <c r="L48" i="132"/>
  <c r="L48" i="140"/>
  <c r="K48" i="136"/>
  <c r="K48" i="130"/>
  <c r="L48" i="128"/>
  <c r="K48" i="127"/>
  <c r="L48" i="124"/>
  <c r="L48" i="123"/>
  <c r="K48" i="121"/>
  <c r="L48" i="134"/>
  <c r="L48" i="130"/>
  <c r="L48" i="129"/>
  <c r="L48" i="127"/>
  <c r="L48" i="126"/>
  <c r="L48" i="122"/>
  <c r="L48" i="121"/>
  <c r="L48" i="120"/>
  <c r="L48" i="118"/>
  <c r="L48" i="117"/>
  <c r="L48" i="162"/>
  <c r="L48" i="116"/>
  <c r="L48" i="115"/>
  <c r="L48" i="114"/>
  <c r="L48" i="113"/>
  <c r="K48" i="112"/>
  <c r="L48" i="108"/>
  <c r="L48" i="107"/>
  <c r="K48" i="106"/>
  <c r="L48" i="104"/>
  <c r="L48" i="97"/>
  <c r="K48" i="96"/>
  <c r="L48" i="135"/>
  <c r="L48" i="133"/>
  <c r="K48" i="131"/>
  <c r="L48" i="125"/>
  <c r="K48" i="124"/>
  <c r="L48" i="119"/>
  <c r="K48" i="162"/>
  <c r="L48" i="112"/>
  <c r="L48" i="111"/>
  <c r="L48" i="109"/>
  <c r="L48" i="106"/>
  <c r="L48" i="105"/>
  <c r="L48" i="102"/>
  <c r="L48" i="100"/>
  <c r="L48" i="98"/>
  <c r="K48" i="97"/>
  <c r="L48" i="145"/>
  <c r="L48" i="94"/>
  <c r="K48" i="93"/>
  <c r="L48" i="110"/>
  <c r="L48" i="103"/>
  <c r="L48" i="101"/>
  <c r="L48" i="99"/>
  <c r="L48" i="96"/>
  <c r="L48" i="95"/>
  <c r="L48" i="93"/>
  <c r="L48" i="91"/>
  <c r="L48" i="90"/>
  <c r="L48" i="89"/>
  <c r="K48" i="88"/>
  <c r="L48" i="92"/>
  <c r="K48" i="91"/>
  <c r="L48" i="88"/>
  <c r="L48" i="87"/>
  <c r="L48" i="86"/>
  <c r="K48"/>
  <c r="K48" i="87"/>
  <c r="K48" i="92"/>
  <c r="K48" i="94"/>
  <c r="K48" i="104"/>
  <c r="K48" i="107"/>
  <c r="K48" i="108"/>
  <c r="K48" i="117"/>
  <c r="K48" i="118"/>
  <c r="K48" i="137"/>
  <c r="K48" i="95"/>
  <c r="K48" i="99"/>
  <c r="K48" i="101"/>
  <c r="K48" i="103"/>
  <c r="K48" i="109"/>
  <c r="K48" i="111"/>
  <c r="K48" i="123"/>
  <c r="K48" i="128"/>
  <c r="K48" i="120"/>
  <c r="K48" i="126"/>
  <c r="K48" i="129"/>
  <c r="K48" i="132"/>
  <c r="K48" i="134"/>
  <c r="K48" i="135"/>
  <c r="K48" i="140"/>
  <c r="K48" i="89"/>
  <c r="K48" i="90"/>
  <c r="K48" i="145"/>
  <c r="K48" i="113"/>
  <c r="K48" i="114"/>
  <c r="K48" i="115"/>
  <c r="K48" i="116"/>
  <c r="K48" i="138"/>
  <c r="K48" i="98"/>
  <c r="K48" i="100"/>
  <c r="K48" i="102"/>
  <c r="K48" i="105"/>
  <c r="K48" i="110"/>
  <c r="K48" i="119"/>
  <c r="K48" i="122"/>
  <c r="K48" i="125"/>
  <c r="K48" i="143"/>
  <c r="K48" i="139"/>
  <c r="K48" i="141"/>
  <c r="K41" i="121"/>
  <c r="K41" i="112"/>
  <c r="K41" i="162"/>
  <c r="K41" i="124"/>
  <c r="K41" i="86"/>
  <c r="L41" i="90"/>
  <c r="L41" i="86"/>
  <c r="L41" i="91"/>
  <c r="L41" i="145"/>
  <c r="K41" i="103"/>
  <c r="L41" i="115"/>
  <c r="K41" i="145"/>
  <c r="L41" i="104"/>
  <c r="L41" i="108"/>
  <c r="L41" i="117"/>
  <c r="K41" i="132"/>
  <c r="L41" i="98"/>
  <c r="L41" i="102"/>
  <c r="K41" i="108"/>
  <c r="K41" i="115"/>
  <c r="L41" i="162"/>
  <c r="L41" i="121"/>
  <c r="L41" i="127"/>
  <c r="L41" i="130"/>
  <c r="L41" i="119"/>
  <c r="L41" i="124"/>
  <c r="L41" i="129"/>
  <c r="L41" i="131"/>
  <c r="L41" i="142"/>
  <c r="L41" i="136"/>
  <c r="K41" i="143"/>
  <c r="K45"/>
  <c r="L45" i="141"/>
  <c r="L45" i="140"/>
  <c r="L45" i="139"/>
  <c r="K45" i="138"/>
  <c r="K45" i="137"/>
  <c r="L45" i="136"/>
  <c r="K45" i="140"/>
  <c r="L45" i="138"/>
  <c r="L45" i="137"/>
  <c r="L45" i="135"/>
  <c r="L45" i="134"/>
  <c r="L45" i="131"/>
  <c r="K45" i="132"/>
  <c r="L45" i="142"/>
  <c r="K45" i="135"/>
  <c r="L45" i="133"/>
  <c r="K45" i="134"/>
  <c r="L45" i="129"/>
  <c r="L45" i="128"/>
  <c r="L45" i="126"/>
  <c r="L45" i="125"/>
  <c r="L45" i="124"/>
  <c r="K45" i="123"/>
  <c r="L45" i="120"/>
  <c r="L45" i="119"/>
  <c r="L45" i="143"/>
  <c r="L45" i="132"/>
  <c r="K45" i="125"/>
  <c r="L45" i="122"/>
  <c r="K45" i="119"/>
  <c r="K45" i="118"/>
  <c r="K45" i="117"/>
  <c r="L45" i="162"/>
  <c r="K45" i="116"/>
  <c r="K45" i="115"/>
  <c r="K45" i="114"/>
  <c r="K45" i="113"/>
  <c r="L45" i="111"/>
  <c r="L45" i="110"/>
  <c r="L45" i="109"/>
  <c r="K45" i="108"/>
  <c r="K45" i="107"/>
  <c r="L45" i="105"/>
  <c r="L45" i="103"/>
  <c r="L45" i="102"/>
  <c r="L45" i="101"/>
  <c r="L45" i="100"/>
  <c r="L45" i="99"/>
  <c r="L45" i="98"/>
  <c r="L45" i="97"/>
  <c r="L45" i="95"/>
  <c r="K45" i="141"/>
  <c r="L45" i="130"/>
  <c r="K45" i="129"/>
  <c r="L45" i="127"/>
  <c r="K45" i="126"/>
  <c r="L45" i="121"/>
  <c r="L45" i="116"/>
  <c r="L45" i="115"/>
  <c r="L45" i="114"/>
  <c r="L45" i="113"/>
  <c r="K45" i="110"/>
  <c r="K45" i="103"/>
  <c r="K45" i="101"/>
  <c r="K45" i="99"/>
  <c r="L45" i="96"/>
  <c r="K45" i="145"/>
  <c r="K45" i="94"/>
  <c r="L45" i="123"/>
  <c r="K45" i="120"/>
  <c r="L45" i="118"/>
  <c r="L45" i="117"/>
  <c r="L45" i="112"/>
  <c r="K45" i="111"/>
  <c r="K45" i="109"/>
  <c r="L45" i="108"/>
  <c r="L45" i="107"/>
  <c r="L45" i="106"/>
  <c r="K45" i="105"/>
  <c r="L45" i="104"/>
  <c r="K45" i="102"/>
  <c r="K45" i="100"/>
  <c r="K45" i="98"/>
  <c r="L45" i="145"/>
  <c r="L45" i="94"/>
  <c r="L45" i="93"/>
  <c r="L45" i="92"/>
  <c r="L45" i="91"/>
  <c r="K45" i="90"/>
  <c r="K45" i="89"/>
  <c r="L45" i="87"/>
  <c r="L45" i="86"/>
  <c r="K45" i="92"/>
  <c r="L45" i="90"/>
  <c r="L45" i="89"/>
  <c r="L45" i="88"/>
  <c r="K45" i="87"/>
  <c r="K45" i="86"/>
  <c r="K45" i="91"/>
  <c r="K45" i="95"/>
  <c r="K45" i="93"/>
  <c r="K45" i="124"/>
  <c r="K45" i="128"/>
  <c r="K45" i="96"/>
  <c r="K45" i="112"/>
  <c r="K45" i="121"/>
  <c r="K45" i="122"/>
  <c r="K45" i="127"/>
  <c r="K45" i="130"/>
  <c r="K45" i="133"/>
  <c r="K45" i="88"/>
  <c r="K45" i="97"/>
  <c r="K45" i="162"/>
  <c r="K45" i="131"/>
  <c r="K45" i="104"/>
  <c r="K45" i="106"/>
  <c r="K45" i="136"/>
  <c r="K45" i="139"/>
  <c r="K45" i="142"/>
  <c r="L47" i="143"/>
  <c r="L47" i="142"/>
  <c r="K47" i="141"/>
  <c r="K47" i="140"/>
  <c r="L47" i="138"/>
  <c r="L47" i="137"/>
  <c r="L47" i="141"/>
  <c r="L47" i="139"/>
  <c r="K47" i="138"/>
  <c r="K47" i="137"/>
  <c r="K47" i="135"/>
  <c r="L47" i="133"/>
  <c r="K47" i="134"/>
  <c r="L47" i="132"/>
  <c r="L47" i="140"/>
  <c r="L47" i="136"/>
  <c r="L47" i="130"/>
  <c r="K47" i="129"/>
  <c r="L47" i="128"/>
  <c r="L47" i="127"/>
  <c r="K47" i="126"/>
  <c r="K47" i="125"/>
  <c r="L47" i="123"/>
  <c r="L47" i="121"/>
  <c r="K47" i="120"/>
  <c r="K47" i="119"/>
  <c r="K47" i="143"/>
  <c r="L47" i="134"/>
  <c r="K47" i="132"/>
  <c r="L47" i="129"/>
  <c r="L47" i="126"/>
  <c r="L47" i="122"/>
  <c r="L47" i="120"/>
  <c r="L47" i="118"/>
  <c r="L47" i="117"/>
  <c r="L47" i="116"/>
  <c r="L47" i="115"/>
  <c r="L47" i="114"/>
  <c r="L47" i="113"/>
  <c r="L47" i="112"/>
  <c r="K47" i="111"/>
  <c r="K47" i="110"/>
  <c r="K47" i="109"/>
  <c r="L47" i="108"/>
  <c r="L47" i="107"/>
  <c r="L47" i="106"/>
  <c r="K47" i="105"/>
  <c r="L47" i="104"/>
  <c r="K47" i="103"/>
  <c r="K47" i="102"/>
  <c r="K47" i="101"/>
  <c r="K47" i="100"/>
  <c r="K47" i="99"/>
  <c r="K47" i="98"/>
  <c r="L47" i="96"/>
  <c r="L47" i="135"/>
  <c r="L47" i="131"/>
  <c r="L47" i="125"/>
  <c r="L47" i="124"/>
  <c r="L47" i="119"/>
  <c r="L47" i="162"/>
  <c r="K47" i="116"/>
  <c r="K47" i="115"/>
  <c r="K47" i="114"/>
  <c r="K47" i="113"/>
  <c r="L47" i="111"/>
  <c r="L47" i="109"/>
  <c r="L47" i="105"/>
  <c r="L47" i="102"/>
  <c r="L47" i="100"/>
  <c r="L47" i="98"/>
  <c r="L47" i="97"/>
  <c r="L47" i="145"/>
  <c r="L47" i="94"/>
  <c r="L47" i="93"/>
  <c r="K47" i="123"/>
  <c r="K47" i="118"/>
  <c r="K47" i="117"/>
  <c r="L47" i="110"/>
  <c r="K47" i="108"/>
  <c r="K47" i="107"/>
  <c r="L47" i="103"/>
  <c r="L47" i="101"/>
  <c r="L47" i="99"/>
  <c r="L47" i="95"/>
  <c r="K47" i="145"/>
  <c r="K47" i="94"/>
  <c r="K47" i="92"/>
  <c r="L47" i="90"/>
  <c r="L47" i="89"/>
  <c r="L47" i="88"/>
  <c r="K47" i="87"/>
  <c r="K47" i="86"/>
  <c r="L47" i="92"/>
  <c r="L47" i="91"/>
  <c r="K47" i="90"/>
  <c r="K47" i="89"/>
  <c r="L47" i="87"/>
  <c r="L47" i="86"/>
  <c r="K47" i="96"/>
  <c r="K47" i="97"/>
  <c r="K47" i="121"/>
  <c r="K47" i="127"/>
  <c r="K47" i="130"/>
  <c r="K47" i="122"/>
  <c r="K47" i="124"/>
  <c r="K47" i="142"/>
  <c r="K47" i="139"/>
  <c r="K47" i="88"/>
  <c r="K47" i="91"/>
  <c r="K47" i="93"/>
  <c r="K47" i="104"/>
  <c r="K47" i="106"/>
  <c r="K47" i="112"/>
  <c r="K47" i="128"/>
  <c r="K47" i="133"/>
  <c r="K47" i="95"/>
  <c r="K47" i="162"/>
  <c r="K47" i="131"/>
  <c r="K47" i="136"/>
  <c r="K49" i="143"/>
  <c r="L49" i="141"/>
  <c r="L49" i="140"/>
  <c r="K49" i="138"/>
  <c r="K49" i="137"/>
  <c r="L49" i="136"/>
  <c r="L49" i="143"/>
  <c r="L49" i="142"/>
  <c r="K49" i="141"/>
  <c r="L49" i="139"/>
  <c r="L49" i="135"/>
  <c r="L49" i="134"/>
  <c r="L49" i="131"/>
  <c r="K49" i="132"/>
  <c r="K49" i="140"/>
  <c r="L49" i="132"/>
  <c r="L49" i="129"/>
  <c r="L49" i="128"/>
  <c r="L49" i="126"/>
  <c r="L49" i="125"/>
  <c r="L49" i="124"/>
  <c r="K49" i="123"/>
  <c r="L49" i="120"/>
  <c r="L49" i="119"/>
  <c r="K49" i="134"/>
  <c r="L49" i="130"/>
  <c r="K49" i="129"/>
  <c r="L49" i="127"/>
  <c r="K49" i="126"/>
  <c r="L49" i="123"/>
  <c r="L49" i="122"/>
  <c r="L49" i="121"/>
  <c r="K49" i="120"/>
  <c r="K49" i="118"/>
  <c r="K49" i="117"/>
  <c r="L49" i="162"/>
  <c r="K49" i="116"/>
  <c r="K49" i="115"/>
  <c r="K49" i="114"/>
  <c r="K49" i="113"/>
  <c r="L49" i="111"/>
  <c r="L49" i="110"/>
  <c r="L49" i="109"/>
  <c r="K49" i="108"/>
  <c r="K49" i="107"/>
  <c r="L49" i="105"/>
  <c r="L49" i="104"/>
  <c r="L49" i="103"/>
  <c r="L49" i="102"/>
  <c r="L49" i="101"/>
  <c r="L49" i="100"/>
  <c r="L49" i="99"/>
  <c r="L49" i="98"/>
  <c r="L49" i="97"/>
  <c r="L49" i="138"/>
  <c r="L49" i="137"/>
  <c r="K49" i="135"/>
  <c r="L49" i="133"/>
  <c r="K49" i="125"/>
  <c r="K49" i="119"/>
  <c r="L49" i="118"/>
  <c r="L49" i="117"/>
  <c r="L49" i="112"/>
  <c r="K49" i="111"/>
  <c r="K49" i="109"/>
  <c r="L49" i="108"/>
  <c r="L49" i="107"/>
  <c r="L49" i="106"/>
  <c r="K49" i="105"/>
  <c r="K49" i="102"/>
  <c r="K49" i="100"/>
  <c r="K49" i="98"/>
  <c r="K49" i="145"/>
  <c r="K49" i="94"/>
  <c r="L49" i="116"/>
  <c r="L49" i="115"/>
  <c r="L49" i="114"/>
  <c r="L49" i="113"/>
  <c r="K49" i="110"/>
  <c r="K49" i="103"/>
  <c r="K49" i="101"/>
  <c r="K49" i="99"/>
  <c r="L49" i="96"/>
  <c r="L49" i="95"/>
  <c r="L49" i="145"/>
  <c r="L49" i="94"/>
  <c r="L49" i="93"/>
  <c r="L49" i="92"/>
  <c r="L49" i="91"/>
  <c r="K49" i="90"/>
  <c r="K49" i="89"/>
  <c r="L49" i="87"/>
  <c r="L49" i="86"/>
  <c r="K49" i="92"/>
  <c r="L49" i="90"/>
  <c r="L49" i="89"/>
  <c r="L49" i="88"/>
  <c r="K49" i="87"/>
  <c r="K49" i="86"/>
  <c r="K49" i="88"/>
  <c r="K49" i="97"/>
  <c r="K49" i="162"/>
  <c r="K49" i="104"/>
  <c r="K49" i="128"/>
  <c r="K49" i="106"/>
  <c r="K49" i="122"/>
  <c r="K49" i="139"/>
  <c r="K49" i="142"/>
  <c r="K49" i="91"/>
  <c r="K49" i="93"/>
  <c r="K49" i="95"/>
  <c r="K49" i="96"/>
  <c r="K49" i="112"/>
  <c r="K49" i="124"/>
  <c r="K49" i="121"/>
  <c r="K49" i="127"/>
  <c r="K49" i="130"/>
  <c r="K49" i="131"/>
  <c r="K49" i="133"/>
  <c r="K49" i="136"/>
  <c r="L46" i="142"/>
  <c r="L46" i="141"/>
  <c r="L46" i="140"/>
  <c r="K46" i="139"/>
  <c r="K46" i="136"/>
  <c r="L46" i="139"/>
  <c r="L46" i="138"/>
  <c r="L46" i="137"/>
  <c r="L46" i="135"/>
  <c r="L46" i="133"/>
  <c r="L46" i="134"/>
  <c r="K46" i="131"/>
  <c r="K46" i="142"/>
  <c r="L46" i="136"/>
  <c r="K46" i="133"/>
  <c r="L46" i="130"/>
  <c r="L46" i="129"/>
  <c r="L46" i="128"/>
  <c r="L46" i="127"/>
  <c r="L46" i="126"/>
  <c r="L46" i="125"/>
  <c r="K46" i="124"/>
  <c r="L46" i="121"/>
  <c r="L46" i="120"/>
  <c r="L46" i="119"/>
  <c r="L46" i="143"/>
  <c r="L46" i="132"/>
  <c r="L46" i="122"/>
  <c r="K46" i="162"/>
  <c r="L46" i="112"/>
  <c r="L46" i="111"/>
  <c r="L46" i="110"/>
  <c r="L46" i="109"/>
  <c r="L46" i="106"/>
  <c r="L46" i="105"/>
  <c r="L46" i="104"/>
  <c r="L46" i="103"/>
  <c r="L46" i="102"/>
  <c r="L46" i="101"/>
  <c r="L46" i="100"/>
  <c r="L46" i="99"/>
  <c r="L46" i="98"/>
  <c r="K46" i="97"/>
  <c r="L46" i="96"/>
  <c r="K46" i="95"/>
  <c r="L46" i="131"/>
  <c r="K46" i="130"/>
  <c r="K46" i="127"/>
  <c r="L46" i="124"/>
  <c r="K46" i="121"/>
  <c r="L46" i="162"/>
  <c r="L46" i="116"/>
  <c r="L46" i="115"/>
  <c r="L46" i="114"/>
  <c r="L46" i="113"/>
  <c r="L46" i="97"/>
  <c r="K46" i="96"/>
  <c r="L46" i="93"/>
  <c r="L46" i="123"/>
  <c r="L46" i="118"/>
  <c r="L46" i="117"/>
  <c r="K46" i="112"/>
  <c r="L46" i="108"/>
  <c r="L46" i="107"/>
  <c r="K46" i="106"/>
  <c r="K46" i="104"/>
  <c r="L46" i="95"/>
  <c r="L46" i="145"/>
  <c r="L46" i="94"/>
  <c r="K46" i="93"/>
  <c r="L46" i="92"/>
  <c r="K46" i="91"/>
  <c r="L46" i="88"/>
  <c r="L46" i="87"/>
  <c r="L46" i="86"/>
  <c r="L46" i="91"/>
  <c r="L46" i="90"/>
  <c r="L46" i="89"/>
  <c r="K46" i="88"/>
  <c r="K46" i="86"/>
  <c r="K46" i="87"/>
  <c r="K46" i="90"/>
  <c r="K46" i="101"/>
  <c r="K46" i="110"/>
  <c r="K46" i="94"/>
  <c r="K46" i="98"/>
  <c r="K46" i="102"/>
  <c r="K46" i="105"/>
  <c r="K46" i="111"/>
  <c r="K46" i="119"/>
  <c r="K46" i="108"/>
  <c r="K46" i="114"/>
  <c r="K46" i="116"/>
  <c r="K46" i="117"/>
  <c r="K46" i="134"/>
  <c r="K46" i="132"/>
  <c r="K46" i="137"/>
  <c r="K46" i="92"/>
  <c r="K46" i="89"/>
  <c r="K46" i="99"/>
  <c r="K46" i="103"/>
  <c r="K46" i="145"/>
  <c r="K46" i="100"/>
  <c r="K46" i="109"/>
  <c r="K46" i="125"/>
  <c r="K46" i="135"/>
  <c r="K46" i="107"/>
  <c r="K46" i="113"/>
  <c r="K46" i="115"/>
  <c r="K46" i="118"/>
  <c r="K46" i="120"/>
  <c r="K46" i="126"/>
  <c r="K46" i="128"/>
  <c r="K46" i="129"/>
  <c r="K46" i="122"/>
  <c r="K46" i="123"/>
  <c r="K46" i="140"/>
  <c r="K46" i="141"/>
  <c r="K46" i="138"/>
  <c r="K46" i="143"/>
  <c r="K41" i="130"/>
  <c r="K41" i="95"/>
  <c r="K41" i="91"/>
  <c r="K41" i="136"/>
  <c r="K41" i="104"/>
  <c r="L41" i="88"/>
  <c r="K41" i="89"/>
  <c r="L41" i="93"/>
  <c r="K41" i="99"/>
  <c r="L41" i="113"/>
  <c r="K41" i="119"/>
  <c r="K41" i="100"/>
  <c r="L41" i="106"/>
  <c r="K41" i="111"/>
  <c r="K41" i="125"/>
  <c r="L41" i="95"/>
  <c r="L41" i="100"/>
  <c r="L41" i="105"/>
  <c r="L41" i="110"/>
  <c r="K41" i="113"/>
  <c r="K41" i="118"/>
  <c r="L41" i="123"/>
  <c r="K41" i="135"/>
  <c r="K41" i="122"/>
  <c r="L41" i="126"/>
  <c r="L41" i="137"/>
  <c r="L41" i="135"/>
  <c r="K41" i="138"/>
  <c r="L41" i="140"/>
  <c r="K41" i="133"/>
  <c r="K41" i="127"/>
  <c r="K41" i="139"/>
  <c r="K41" i="96"/>
  <c r="K41" i="93"/>
  <c r="K41" i="97"/>
  <c r="K41" i="142"/>
  <c r="K41" i="131"/>
  <c r="K41" i="106"/>
  <c r="K41" i="88"/>
  <c r="K41" i="87"/>
  <c r="L41" i="89"/>
  <c r="K41" i="92"/>
  <c r="L41" i="87"/>
  <c r="K41" i="90"/>
  <c r="L41" i="92"/>
  <c r="L41" i="94"/>
  <c r="L41" i="96"/>
  <c r="K41" i="101"/>
  <c r="K41" i="110"/>
  <c r="L41" i="114"/>
  <c r="L41" i="116"/>
  <c r="K41" i="94"/>
  <c r="K41" i="98"/>
  <c r="K41" i="102"/>
  <c r="K41" i="105"/>
  <c r="L41" i="107"/>
  <c r="K41" i="109"/>
  <c r="L41" i="112"/>
  <c r="L41" i="118"/>
  <c r="K41" i="128"/>
  <c r="K41" i="134"/>
  <c r="L41" i="97"/>
  <c r="L41" i="99"/>
  <c r="L41" i="101"/>
  <c r="L41" i="103"/>
  <c r="K41" i="107"/>
  <c r="L41" i="109"/>
  <c r="L41" i="111"/>
  <c r="K41" i="114"/>
  <c r="K41" i="116"/>
  <c r="K41" i="117"/>
  <c r="K41" i="120"/>
  <c r="L41" i="122"/>
  <c r="K41" i="126"/>
  <c r="K41" i="129"/>
  <c r="L41" i="133"/>
  <c r="K41" i="140"/>
  <c r="L41" i="120"/>
  <c r="K41" i="123"/>
  <c r="L41" i="125"/>
  <c r="L41" i="128"/>
  <c r="L41" i="132"/>
  <c r="L41" i="138"/>
  <c r="L41" i="134"/>
  <c r="K41" i="141"/>
  <c r="L41" i="143"/>
  <c r="K41" i="137"/>
  <c r="L41" i="139"/>
  <c r="K42" i="137"/>
  <c r="K42" i="122"/>
  <c r="K42" i="128"/>
  <c r="K42" i="116"/>
  <c r="K42" i="108"/>
  <c r="K42" i="126"/>
  <c r="K42" i="101"/>
  <c r="K42" i="109"/>
  <c r="K42" i="90"/>
  <c r="K42" i="86"/>
  <c r="K42" i="138"/>
  <c r="K42" i="134"/>
  <c r="K42" i="125"/>
  <c r="K42" i="118"/>
  <c r="K42" i="113"/>
  <c r="K42" i="129"/>
  <c r="K42" i="99"/>
  <c r="K42" i="120"/>
  <c r="K42" i="105"/>
  <c r="K42" i="98"/>
  <c r="K42" i="92"/>
  <c r="L42" i="89"/>
  <c r="L42" i="91"/>
  <c r="L42" i="87"/>
  <c r="K42" i="91"/>
  <c r="K42" i="93"/>
  <c r="L42" i="145"/>
  <c r="L42" i="97"/>
  <c r="L42" i="114"/>
  <c r="L42" i="116"/>
  <c r="L42" i="93"/>
  <c r="K42" i="104"/>
  <c r="L42" i="107"/>
  <c r="K42" i="112"/>
  <c r="L42" i="118"/>
  <c r="L42" i="96"/>
  <c r="L42" i="98"/>
  <c r="L42" i="100"/>
  <c r="L42" i="102"/>
  <c r="L42" i="104"/>
  <c r="L42" i="106"/>
  <c r="L42" i="110"/>
  <c r="L42" i="112"/>
  <c r="K42" i="121"/>
  <c r="L42" i="123"/>
  <c r="K42" i="127"/>
  <c r="K42" i="133"/>
  <c r="L42" i="119"/>
  <c r="L42" i="121"/>
  <c r="L42" i="125"/>
  <c r="L42" i="127"/>
  <c r="L42" i="129"/>
  <c r="L42" i="132"/>
  <c r="L42" i="137"/>
  <c r="K42" i="131"/>
  <c r="L42" i="133"/>
  <c r="L42" i="136"/>
  <c r="L42" i="143"/>
  <c r="K42" i="139"/>
  <c r="D30" i="160"/>
  <c r="L45" i="3"/>
  <c r="L42"/>
  <c r="L47"/>
  <c r="L46"/>
  <c r="L49"/>
  <c r="L48"/>
  <c r="L41"/>
  <c r="F30" i="143"/>
  <c r="V64" i="160"/>
  <c r="AN64"/>
  <c r="F31" i="140"/>
  <c r="N12" i="160" s="1"/>
  <c r="F47" i="140"/>
  <c r="J43" s="1"/>
  <c r="F11"/>
  <c r="F14" s="1"/>
  <c r="F17"/>
  <c r="F28"/>
  <c r="J39" s="1"/>
  <c r="F43"/>
  <c r="J52" s="1"/>
  <c r="F51" i="139"/>
  <c r="J56" s="1"/>
  <c r="G51"/>
  <c r="J32"/>
  <c r="U20" i="160"/>
  <c r="AE20"/>
  <c r="V47"/>
  <c r="AF47"/>
  <c r="U57"/>
  <c r="AE57"/>
  <c r="F51" i="136"/>
  <c r="J56" s="1"/>
  <c r="G51"/>
  <c r="J57" s="1"/>
  <c r="J32"/>
  <c r="AE36" i="160"/>
  <c r="V9"/>
  <c r="AF9"/>
  <c r="F51" i="134"/>
  <c r="J56" s="1"/>
  <c r="G51"/>
  <c r="J57" s="1"/>
  <c r="J32"/>
  <c r="AE53" i="160"/>
  <c r="U53"/>
  <c r="AF15"/>
  <c r="AF32"/>
  <c r="F30" i="131"/>
  <c r="U65" i="160"/>
  <c r="V55"/>
  <c r="AF55"/>
  <c r="F51" i="129"/>
  <c r="J56" s="1"/>
  <c r="G51"/>
  <c r="J57" s="1"/>
  <c r="J32"/>
  <c r="AE54" i="160"/>
  <c r="U54"/>
  <c r="AF18"/>
  <c r="V38"/>
  <c r="AF38"/>
  <c r="F51" i="126"/>
  <c r="J56" s="1"/>
  <c r="G51"/>
  <c r="J57" s="1"/>
  <c r="J32"/>
  <c r="AE61" i="160"/>
  <c r="AN21"/>
  <c r="F30" i="124"/>
  <c r="U63" i="160"/>
  <c r="AF31"/>
  <c r="AE25"/>
  <c r="U25"/>
  <c r="V26"/>
  <c r="AF26"/>
  <c r="F51" i="120"/>
  <c r="J56" s="1"/>
  <c r="G51"/>
  <c r="J57" s="1"/>
  <c r="AE10" i="160"/>
  <c r="F30" i="119"/>
  <c r="U24" i="160"/>
  <c r="U48"/>
  <c r="AE48"/>
  <c r="AF35"/>
  <c r="AE30"/>
  <c r="U30"/>
  <c r="F18" i="115"/>
  <c r="K24" i="135" s="1"/>
  <c r="F32" i="115"/>
  <c r="F29"/>
  <c r="J40" s="1"/>
  <c r="F48"/>
  <c r="J44" s="1"/>
  <c r="AM14" i="160"/>
  <c r="G43" i="115"/>
  <c r="J53" s="1"/>
  <c r="F30" i="113"/>
  <c r="U59" i="160"/>
  <c r="G51" i="112"/>
  <c r="J57" s="1"/>
  <c r="J32"/>
  <c r="F51"/>
  <c r="J56" s="1"/>
  <c r="AE34" i="160"/>
  <c r="U34"/>
  <c r="V45"/>
  <c r="AF45"/>
  <c r="G51" i="110"/>
  <c r="J57" s="1"/>
  <c r="J32"/>
  <c r="F51"/>
  <c r="J56" s="1"/>
  <c r="AE56" i="160"/>
  <c r="V13"/>
  <c r="AF13"/>
  <c r="G51" i="108"/>
  <c r="J57" s="1"/>
  <c r="J32"/>
  <c r="F51"/>
  <c r="J56" s="1"/>
  <c r="AE43" i="160"/>
  <c r="U17"/>
  <c r="F30" i="106"/>
  <c r="AN58" i="160"/>
  <c r="F30" i="104"/>
  <c r="G51"/>
  <c r="J57" s="1"/>
  <c r="J32"/>
  <c r="F51"/>
  <c r="J56" s="1"/>
  <c r="AN41" i="160"/>
  <c r="U28"/>
  <c r="F30" i="102"/>
  <c r="AN23" i="160"/>
  <c r="F31" i="100"/>
  <c r="N11" i="160" s="1"/>
  <c r="F28" i="100"/>
  <c r="J39" s="1"/>
  <c r="F43"/>
  <c r="J52" s="1"/>
  <c r="F47"/>
  <c r="J43" s="1"/>
  <c r="F11"/>
  <c r="F14" s="1"/>
  <c r="F17"/>
  <c r="AN22" i="160"/>
  <c r="V22"/>
  <c r="F30" i="98"/>
  <c r="U39" i="160"/>
  <c r="AF8"/>
  <c r="U37"/>
  <c r="AF51"/>
  <c r="F30" i="145"/>
  <c r="U7" i="160"/>
  <c r="U33"/>
  <c r="AE33"/>
  <c r="AF60"/>
  <c r="V16"/>
  <c r="U50"/>
  <c r="AE50"/>
  <c r="U49"/>
  <c r="AE49"/>
  <c r="AF42"/>
  <c r="V42"/>
  <c r="F30" i="88"/>
  <c r="U52" i="160"/>
  <c r="AF19"/>
  <c r="V19"/>
  <c r="V44"/>
  <c r="AF44"/>
  <c r="AN27"/>
  <c r="U64"/>
  <c r="F30" i="141"/>
  <c r="AN20" i="160"/>
  <c r="AE47"/>
  <c r="G51" i="138"/>
  <c r="J57" s="1"/>
  <c r="J32"/>
  <c r="F51"/>
  <c r="J56" s="1"/>
  <c r="AF57" i="160"/>
  <c r="V36"/>
  <c r="AN36"/>
  <c r="AE9"/>
  <c r="G51" i="135"/>
  <c r="J57" s="1"/>
  <c r="J32"/>
  <c r="F51"/>
  <c r="J56" s="1"/>
  <c r="AN53" i="160"/>
  <c r="U15"/>
  <c r="F30" i="133"/>
  <c r="U32" i="160"/>
  <c r="F30" i="132"/>
  <c r="AN65" i="160"/>
  <c r="AE55"/>
  <c r="F51" i="130"/>
  <c r="J56" s="1"/>
  <c r="G51"/>
  <c r="J57" s="1"/>
  <c r="J32"/>
  <c r="AF54" i="160"/>
  <c r="AN54"/>
  <c r="U18"/>
  <c r="F30" i="128"/>
  <c r="AE38" i="160"/>
  <c r="G51" i="127"/>
  <c r="J57" s="1"/>
  <c r="J32"/>
  <c r="F51"/>
  <c r="J56" s="1"/>
  <c r="V61" i="160"/>
  <c r="AN61"/>
  <c r="AE21"/>
  <c r="U21"/>
  <c r="V63"/>
  <c r="AF63"/>
  <c r="F51" i="123"/>
  <c r="J56" s="1"/>
  <c r="G51"/>
  <c r="J57" s="1"/>
  <c r="J32"/>
  <c r="AE31" i="160"/>
  <c r="V25"/>
  <c r="AF25"/>
  <c r="U26"/>
  <c r="AE26"/>
  <c r="AF10"/>
  <c r="V24"/>
  <c r="AF24"/>
  <c r="AN48"/>
  <c r="V48"/>
  <c r="G51" i="117"/>
  <c r="J57" s="1"/>
  <c r="J32"/>
  <c r="F51"/>
  <c r="J56" s="1"/>
  <c r="AE35" i="160"/>
  <c r="AE14"/>
  <c r="U14"/>
  <c r="AE46"/>
  <c r="U46"/>
  <c r="V59"/>
  <c r="AF59"/>
  <c r="AF34"/>
  <c r="V34"/>
  <c r="F30" i="111"/>
  <c r="U45" i="160"/>
  <c r="AF56"/>
  <c r="F30" i="109"/>
  <c r="U13" i="160"/>
  <c r="AF43"/>
  <c r="AF17"/>
  <c r="AE58"/>
  <c r="U58"/>
  <c r="AF29"/>
  <c r="V29"/>
  <c r="F30" i="103"/>
  <c r="U41" i="160"/>
  <c r="AF28"/>
  <c r="AE23"/>
  <c r="U23"/>
  <c r="AF11"/>
  <c r="V39"/>
  <c r="AF39"/>
  <c r="F51" i="97"/>
  <c r="J56" s="1"/>
  <c r="G51"/>
  <c r="J57" s="1"/>
  <c r="J32"/>
  <c r="AE8" i="160"/>
  <c r="F18" i="96"/>
  <c r="K25" i="100" s="1"/>
  <c r="F32" i="96"/>
  <c r="G43"/>
  <c r="J53" s="1"/>
  <c r="J34"/>
  <c r="J35" s="1"/>
  <c r="F29"/>
  <c r="J40" s="1"/>
  <c r="F48"/>
  <c r="J44" s="1"/>
  <c r="F51" i="95"/>
  <c r="J56" s="1"/>
  <c r="G51"/>
  <c r="J57" s="1"/>
  <c r="J32"/>
  <c r="AE51" i="160"/>
  <c r="V7"/>
  <c r="AF7"/>
  <c r="AN33"/>
  <c r="F51" i="93"/>
  <c r="J56" s="1"/>
  <c r="G51"/>
  <c r="J57" s="1"/>
  <c r="J32"/>
  <c r="AE60" i="160"/>
  <c r="U16"/>
  <c r="V50"/>
  <c r="AF50"/>
  <c r="AF49"/>
  <c r="V49"/>
  <c r="AE42"/>
  <c r="U42"/>
  <c r="V52"/>
  <c r="AF52"/>
  <c r="G51" i="87"/>
  <c r="J57" s="1"/>
  <c r="J32"/>
  <c r="F51"/>
  <c r="J56" s="1"/>
  <c r="AE19" i="160"/>
  <c r="U19"/>
  <c r="F30" i="86"/>
  <c r="U44" i="160"/>
  <c r="K49" i="3"/>
  <c r="F33" i="143"/>
  <c r="F19" i="141"/>
  <c r="F33" i="139"/>
  <c r="F33" i="136"/>
  <c r="F19" i="133"/>
  <c r="F19" i="132"/>
  <c r="F33" i="131"/>
  <c r="F19" i="128"/>
  <c r="F33" i="126"/>
  <c r="F33" i="118"/>
  <c r="F33" i="116"/>
  <c r="F19" i="111"/>
  <c r="F19" i="109"/>
  <c r="F33" i="104"/>
  <c r="F19" i="103"/>
  <c r="F33" i="94"/>
  <c r="F19" i="92"/>
  <c r="F33" i="90"/>
  <c r="F19" i="86"/>
  <c r="F51" i="143"/>
  <c r="J56" s="1"/>
  <c r="G51"/>
  <c r="J57" s="1"/>
  <c r="J32"/>
  <c r="U27" i="160"/>
  <c r="AE27"/>
  <c r="AF64"/>
  <c r="F30" i="139"/>
  <c r="AN47" i="160"/>
  <c r="F51" i="137"/>
  <c r="J56" s="1"/>
  <c r="G51"/>
  <c r="J57" s="1"/>
  <c r="J32"/>
  <c r="F30"/>
  <c r="U36" i="160"/>
  <c r="F30" i="136"/>
  <c r="AN9" i="160"/>
  <c r="F30" i="134"/>
  <c r="V15" i="160"/>
  <c r="AN15"/>
  <c r="V32"/>
  <c r="AN32"/>
  <c r="AE65"/>
  <c r="F51" i="131"/>
  <c r="J56" s="1"/>
  <c r="G51"/>
  <c r="J57" s="1"/>
  <c r="J32"/>
  <c r="AN55" i="160"/>
  <c r="F30" i="129"/>
  <c r="V18" i="160"/>
  <c r="AN18"/>
  <c r="AN38"/>
  <c r="U61"/>
  <c r="F30" i="126"/>
  <c r="V21" i="160"/>
  <c r="AF21"/>
  <c r="AE63"/>
  <c r="G51" i="124"/>
  <c r="J57" s="1"/>
  <c r="J32"/>
  <c r="F51"/>
  <c r="J56" s="1"/>
  <c r="V31" i="160"/>
  <c r="AN31"/>
  <c r="F30" i="122"/>
  <c r="F51"/>
  <c r="J56" s="1"/>
  <c r="G51"/>
  <c r="J57" s="1"/>
  <c r="J32"/>
  <c r="AN26" i="160"/>
  <c r="U10"/>
  <c r="F30" i="120"/>
  <c r="AE24" i="160"/>
  <c r="F51" i="119"/>
  <c r="J56" s="1"/>
  <c r="G51"/>
  <c r="J57" s="1"/>
  <c r="J32"/>
  <c r="G51" i="118"/>
  <c r="J57" s="1"/>
  <c r="J32"/>
  <c r="F51"/>
  <c r="J56" s="1"/>
  <c r="F30"/>
  <c r="V35" i="160"/>
  <c r="AN35"/>
  <c r="F30" i="116"/>
  <c r="G51"/>
  <c r="J57" s="1"/>
  <c r="J32"/>
  <c r="F51"/>
  <c r="J56" s="1"/>
  <c r="V46" i="160"/>
  <c r="AF46"/>
  <c r="AN46"/>
  <c r="AE59"/>
  <c r="F51" i="113"/>
  <c r="J56" s="1"/>
  <c r="G51"/>
  <c r="J57" s="1"/>
  <c r="J32"/>
  <c r="F30" i="112"/>
  <c r="AN45" i="160"/>
  <c r="U56"/>
  <c r="F30" i="110"/>
  <c r="AN13" i="160"/>
  <c r="U43"/>
  <c r="F30" i="108"/>
  <c r="G51" i="106"/>
  <c r="J57" s="1"/>
  <c r="AE17" i="160"/>
  <c r="AF58"/>
  <c r="V58"/>
  <c r="AE29"/>
  <c r="U29"/>
  <c r="V41"/>
  <c r="AF41"/>
  <c r="G51" i="102"/>
  <c r="J57" s="1"/>
  <c r="J32"/>
  <c r="F51"/>
  <c r="J56" s="1"/>
  <c r="AE28" i="160"/>
  <c r="V23"/>
  <c r="AF23"/>
  <c r="G51" i="99"/>
  <c r="J57" s="1"/>
  <c r="J32"/>
  <c r="F51"/>
  <c r="J56" s="1"/>
  <c r="AF22" i="160"/>
  <c r="F30" i="99"/>
  <c r="AE39" i="160"/>
  <c r="G51" i="98"/>
  <c r="J57" s="1"/>
  <c r="J32"/>
  <c r="F51"/>
  <c r="J56" s="1"/>
  <c r="V8" i="160"/>
  <c r="AN8"/>
  <c r="AE37"/>
  <c r="G51" i="96"/>
  <c r="J57" s="1"/>
  <c r="J32"/>
  <c r="F51"/>
  <c r="J56" s="1"/>
  <c r="V51" i="160"/>
  <c r="AN51"/>
  <c r="AE7"/>
  <c r="G51" i="145"/>
  <c r="J57" s="1"/>
  <c r="J32"/>
  <c r="F51"/>
  <c r="J56" s="1"/>
  <c r="F51" i="94"/>
  <c r="J56" s="1"/>
  <c r="G51"/>
  <c r="J57" s="1"/>
  <c r="J32"/>
  <c r="F30"/>
  <c r="V60" i="160"/>
  <c r="AN60"/>
  <c r="AF16"/>
  <c r="AN16"/>
  <c r="G51" i="91"/>
  <c r="J57" s="1"/>
  <c r="J32"/>
  <c r="F51"/>
  <c r="J56" s="1"/>
  <c r="F30"/>
  <c r="G51" i="90"/>
  <c r="J57" s="1"/>
  <c r="J32"/>
  <c r="F51"/>
  <c r="J56" s="1"/>
  <c r="F30"/>
  <c r="AN42" i="160"/>
  <c r="AE52"/>
  <c r="F51" i="88"/>
  <c r="J56" s="1"/>
  <c r="G51"/>
  <c r="J57" s="1"/>
  <c r="J32"/>
  <c r="AN19" i="160"/>
  <c r="AM44"/>
  <c r="AN44"/>
  <c r="AF27"/>
  <c r="V27"/>
  <c r="F51" i="141"/>
  <c r="J56" s="1"/>
  <c r="G51"/>
  <c r="J57" s="1"/>
  <c r="J32"/>
  <c r="AE64" i="160"/>
  <c r="V12"/>
  <c r="AF12"/>
  <c r="AF20"/>
  <c r="V20"/>
  <c r="F30" i="138"/>
  <c r="U47" i="160"/>
  <c r="AN57"/>
  <c r="V57"/>
  <c r="AF36"/>
  <c r="F30" i="135"/>
  <c r="U9" i="160"/>
  <c r="AF53"/>
  <c r="V53"/>
  <c r="F51" i="133"/>
  <c r="J56" s="1"/>
  <c r="G51"/>
  <c r="J57" s="1"/>
  <c r="J32"/>
  <c r="AE15" i="160"/>
  <c r="G51" i="132"/>
  <c r="J57" s="1"/>
  <c r="J32"/>
  <c r="F51"/>
  <c r="J56" s="1"/>
  <c r="AE32" i="160"/>
  <c r="V65"/>
  <c r="AF65"/>
  <c r="F30" i="130"/>
  <c r="U55" i="160"/>
  <c r="V54"/>
  <c r="F51" i="128"/>
  <c r="J56" s="1"/>
  <c r="G51"/>
  <c r="J57" s="1"/>
  <c r="J32"/>
  <c r="AE18" i="160"/>
  <c r="F30" i="127"/>
  <c r="U38" i="160"/>
  <c r="AF61"/>
  <c r="G51" i="125"/>
  <c r="J57" s="1"/>
  <c r="J32"/>
  <c r="F51"/>
  <c r="J56" s="1"/>
  <c r="F30"/>
  <c r="AN63" i="160"/>
  <c r="U31"/>
  <c r="F30" i="123"/>
  <c r="AN25" i="160"/>
  <c r="F51" i="121"/>
  <c r="J56" s="1"/>
  <c r="G51"/>
  <c r="J57" s="1"/>
  <c r="J32"/>
  <c r="F30"/>
  <c r="V10" i="160"/>
  <c r="AN10"/>
  <c r="AN24"/>
  <c r="AF48"/>
  <c r="U35"/>
  <c r="F30" i="117"/>
  <c r="V30" i="160"/>
  <c r="AF30"/>
  <c r="AN30"/>
  <c r="F30" i="114"/>
  <c r="G51"/>
  <c r="J57" s="1"/>
  <c r="J32"/>
  <c r="F51"/>
  <c r="J56" s="1"/>
  <c r="AN59" i="160"/>
  <c r="AN34"/>
  <c r="AE45"/>
  <c r="F51" i="111"/>
  <c r="J56" s="1"/>
  <c r="G51"/>
  <c r="J57" s="1"/>
  <c r="J32"/>
  <c r="V56" i="160"/>
  <c r="AN56"/>
  <c r="AE13"/>
  <c r="F51" i="109"/>
  <c r="J56" s="1"/>
  <c r="G51"/>
  <c r="J57" s="1"/>
  <c r="J32"/>
  <c r="V43" i="160"/>
  <c r="AN43"/>
  <c r="V17"/>
  <c r="AN17"/>
  <c r="F30" i="105"/>
  <c r="G51"/>
  <c r="J57" s="1"/>
  <c r="J32"/>
  <c r="F51"/>
  <c r="J56" s="1"/>
  <c r="AN29" i="160"/>
  <c r="AE41"/>
  <c r="F51" i="103"/>
  <c r="J56" s="1"/>
  <c r="G51"/>
  <c r="J57" s="1"/>
  <c r="J32"/>
  <c r="V28" i="160"/>
  <c r="AN28"/>
  <c r="F30" i="101"/>
  <c r="G51"/>
  <c r="J57" s="1"/>
  <c r="J32"/>
  <c r="F51"/>
  <c r="J56" s="1"/>
  <c r="V11" i="160"/>
  <c r="AN39"/>
  <c r="U8"/>
  <c r="F30" i="97"/>
  <c r="U51" i="160"/>
  <c r="F30" i="95"/>
  <c r="AN7" i="160"/>
  <c r="V33"/>
  <c r="AF33"/>
  <c r="U60"/>
  <c r="F30" i="93"/>
  <c r="AE16" i="160"/>
  <c r="G51" i="92"/>
  <c r="J57" s="1"/>
  <c r="J32"/>
  <c r="F51"/>
  <c r="J56" s="1"/>
  <c r="F30"/>
  <c r="AN50" i="160"/>
  <c r="AN49"/>
  <c r="F30" i="89"/>
  <c r="G51"/>
  <c r="J57" s="1"/>
  <c r="F51"/>
  <c r="J56" s="1"/>
  <c r="AN52" i="160"/>
  <c r="F30" i="87"/>
  <c r="AE44" i="160"/>
  <c r="F51" i="86"/>
  <c r="J56" s="1"/>
  <c r="G51"/>
  <c r="J57" s="1"/>
  <c r="B12" i="160"/>
  <c r="C14"/>
  <c r="D14" s="1"/>
  <c r="B11"/>
  <c r="D11" s="1"/>
  <c r="F19" i="138"/>
  <c r="AA47" i="160" s="1"/>
  <c r="F33" i="137"/>
  <c r="F19" i="135"/>
  <c r="F33" i="134"/>
  <c r="F19" i="130"/>
  <c r="F33" i="129"/>
  <c r="F19" i="127"/>
  <c r="F19" i="125"/>
  <c r="F33" i="124"/>
  <c r="F19" i="123"/>
  <c r="AA31" i="160" s="1"/>
  <c r="F33" i="122"/>
  <c r="F19" i="121"/>
  <c r="F33" i="120"/>
  <c r="F33" i="119"/>
  <c r="F19" i="117"/>
  <c r="F11" i="115"/>
  <c r="F14" s="1"/>
  <c r="F19" i="114"/>
  <c r="F33" i="113"/>
  <c r="F33" i="112"/>
  <c r="F33" i="110"/>
  <c r="F33" i="108"/>
  <c r="F33" i="106"/>
  <c r="F19" i="105"/>
  <c r="F33" i="102"/>
  <c r="F19" i="101"/>
  <c r="F33" i="98"/>
  <c r="F19" i="97"/>
  <c r="C37" i="160"/>
  <c r="D37" s="1"/>
  <c r="F19" i="95"/>
  <c r="F33" i="145"/>
  <c r="F19" i="93"/>
  <c r="F33" i="91"/>
  <c r="F19" i="89"/>
  <c r="F33" i="88"/>
  <c r="F19" i="87"/>
  <c r="J14" i="96"/>
  <c r="J12" i="134"/>
  <c r="J12" i="115"/>
  <c r="J14" i="118"/>
  <c r="J12" i="107"/>
  <c r="J14" i="89"/>
  <c r="J14" i="139"/>
  <c r="J11" i="125"/>
  <c r="J12" i="123"/>
  <c r="J14" i="108"/>
  <c r="J11" i="127"/>
  <c r="J13" i="116"/>
  <c r="J13" i="132"/>
  <c r="J11" i="133"/>
  <c r="J11" i="115"/>
  <c r="J11" i="104"/>
  <c r="J12" i="103"/>
  <c r="J12" i="99"/>
  <c r="J11" i="90"/>
  <c r="J11" i="122"/>
  <c r="J10" i="125"/>
  <c r="J12" i="108"/>
  <c r="J15" i="98"/>
  <c r="W38" i="160"/>
  <c r="J10" i="126"/>
  <c r="J11" i="93"/>
  <c r="J14" i="140"/>
  <c r="J12" i="109"/>
  <c r="J12" i="130"/>
  <c r="W50" i="160"/>
  <c r="J13" i="99"/>
  <c r="J12" i="87"/>
  <c r="J12" i="118"/>
  <c r="J12" i="105"/>
  <c r="J11" i="99"/>
  <c r="J12" i="97"/>
  <c r="J9" i="136"/>
  <c r="J13" i="100"/>
  <c r="J11" i="117"/>
  <c r="J11" i="3"/>
  <c r="W26" i="160"/>
  <c r="J11" i="86"/>
  <c r="J11" i="102"/>
  <c r="J13" i="88"/>
  <c r="J11" i="139"/>
  <c r="J12" i="3"/>
  <c r="M21" i="160"/>
  <c r="W21"/>
  <c r="J13" i="119"/>
  <c r="J10" i="129"/>
  <c r="J13" i="109"/>
  <c r="M31" i="160"/>
  <c r="J12" i="139"/>
  <c r="J12" i="129"/>
  <c r="J11" i="142"/>
  <c r="J11" i="134"/>
  <c r="J11" i="143"/>
  <c r="J13" i="111"/>
  <c r="J11" i="105"/>
  <c r="J11" i="114"/>
  <c r="J11" i="103"/>
  <c r="J12" i="131"/>
  <c r="J11" i="123"/>
  <c r="J12" i="122"/>
  <c r="J11" i="92"/>
  <c r="J12" i="110"/>
  <c r="J12" i="116"/>
  <c r="J14" i="121"/>
  <c r="J12" i="88"/>
  <c r="J11" i="100"/>
  <c r="J10" i="90"/>
  <c r="J14" i="88"/>
  <c r="J14" i="98"/>
  <c r="J13" i="108"/>
  <c r="J12" i="142"/>
  <c r="J11" i="91"/>
  <c r="J13" i="87"/>
  <c r="J10" i="117"/>
  <c r="J13" i="128"/>
  <c r="J14" i="162"/>
  <c r="J11" i="107"/>
  <c r="J8" i="104"/>
  <c r="J11" i="145"/>
  <c r="J10" i="132"/>
  <c r="J13" i="113"/>
  <c r="J10" i="97"/>
  <c r="J12" i="128"/>
  <c r="K48" i="3"/>
  <c r="F26" i="160"/>
  <c r="K47" i="3"/>
  <c r="K42"/>
  <c r="K41"/>
  <c r="K46"/>
  <c r="K45"/>
  <c r="J9" i="90"/>
  <c r="J10" i="86"/>
  <c r="J8" i="145"/>
  <c r="J12" i="89"/>
  <c r="J10" i="116"/>
  <c r="J12" i="111"/>
  <c r="J10" i="91"/>
  <c r="J13" i="140"/>
  <c r="J11" i="110"/>
  <c r="J12" i="119"/>
  <c r="M42" i="160"/>
  <c r="M49"/>
  <c r="M50"/>
  <c r="M7"/>
  <c r="F8"/>
  <c r="F41"/>
  <c r="M17"/>
  <c r="F43"/>
  <c r="M56"/>
  <c r="M34"/>
  <c r="M59"/>
  <c r="F10"/>
  <c r="M26"/>
  <c r="W31"/>
  <c r="F31"/>
  <c r="F18"/>
  <c r="M15"/>
  <c r="M36"/>
  <c r="W57"/>
  <c r="M57"/>
  <c r="F12"/>
  <c r="F27"/>
  <c r="E21"/>
  <c r="E31"/>
  <c r="E7"/>
  <c r="E42"/>
  <c r="M58"/>
  <c r="W55"/>
  <c r="J15" i="162"/>
  <c r="M30" i="160"/>
  <c r="F32"/>
  <c r="J8" i="107"/>
  <c r="J8" i="143"/>
  <c r="J10" i="102"/>
  <c r="J8" i="125"/>
  <c r="J9" i="104"/>
  <c r="J8" i="115"/>
  <c r="J12" i="162"/>
  <c r="J11" i="111"/>
  <c r="J10" i="112"/>
  <c r="J12" i="96"/>
  <c r="J10" i="109"/>
  <c r="J10" i="103"/>
  <c r="J8" i="91"/>
  <c r="J11" i="129"/>
  <c r="J10" i="119"/>
  <c r="J10" i="111"/>
  <c r="J9" i="126"/>
  <c r="J10" i="113"/>
  <c r="J9" i="135"/>
  <c r="J10" i="145"/>
  <c r="J10" i="137"/>
  <c r="J10" i="118"/>
  <c r="J9" i="113"/>
  <c r="J11" i="94"/>
  <c r="J11" i="128"/>
  <c r="J10" i="105"/>
  <c r="J8" i="95"/>
  <c r="J8" i="90"/>
  <c r="J10" i="107"/>
  <c r="J10" i="101"/>
  <c r="J11" i="109"/>
  <c r="J10" i="106"/>
  <c r="J8" i="89"/>
  <c r="J12" i="121"/>
  <c r="J9" i="120"/>
  <c r="J11" i="106"/>
  <c r="J9" i="93"/>
  <c r="W16" i="160"/>
  <c r="J9" i="139"/>
  <c r="J9" i="110"/>
  <c r="J9" i="145"/>
  <c r="J9" i="131"/>
  <c r="J11" i="138"/>
  <c r="J9" i="101"/>
  <c r="J8" i="127"/>
  <c r="J11" i="116"/>
  <c r="J10" i="88"/>
  <c r="J9" i="86"/>
  <c r="J9" i="140"/>
  <c r="J10" i="136"/>
  <c r="J10" i="96"/>
  <c r="J9" i="133"/>
  <c r="J9" i="130"/>
  <c r="J9" i="134"/>
  <c r="J11" i="124"/>
  <c r="J13" i="162"/>
  <c r="J10" i="100"/>
  <c r="J10" i="92"/>
  <c r="J8" i="135"/>
  <c r="J10" i="138"/>
  <c r="J12" i="113"/>
  <c r="J10" i="108"/>
  <c r="J10" i="94"/>
  <c r="J10" i="130"/>
  <c r="J8" i="92"/>
  <c r="J11" i="89"/>
  <c r="W44" i="160"/>
  <c r="J13" i="96"/>
  <c r="J9" i="99"/>
  <c r="J9" i="111"/>
  <c r="J9" i="92"/>
  <c r="J11" i="101"/>
  <c r="J10" i="99"/>
  <c r="M47" i="160"/>
  <c r="J9" i="94"/>
  <c r="J9" i="3"/>
  <c r="J9" i="97"/>
  <c r="F30" i="160"/>
  <c r="W30"/>
  <c r="J11" i="121"/>
  <c r="J9" i="116"/>
  <c r="J9" i="107"/>
  <c r="J11" i="132"/>
  <c r="W41" i="160"/>
  <c r="J8" i="109"/>
  <c r="J9" i="117"/>
  <c r="J9" i="112"/>
  <c r="J9" i="137"/>
  <c r="J10" i="131"/>
  <c r="F15" i="160"/>
  <c r="J10" i="114"/>
  <c r="J10" i="140"/>
  <c r="M65" i="160"/>
  <c r="F65"/>
  <c r="J9" i="106"/>
  <c r="J9" i="114"/>
  <c r="J9" i="95"/>
  <c r="J9" i="119"/>
  <c r="J10" i="123"/>
  <c r="J9" i="118"/>
  <c r="J11" i="88"/>
  <c r="J11" i="98"/>
  <c r="J9" i="102"/>
  <c r="J9" i="129"/>
  <c r="J10" i="128"/>
  <c r="J11" i="97"/>
  <c r="J10" i="124"/>
  <c r="J10" i="3"/>
  <c r="M45" i="160"/>
  <c r="F45"/>
  <c r="J11" i="118"/>
  <c r="J13" i="98"/>
  <c r="J8" i="101"/>
  <c r="J10" i="142"/>
  <c r="J9" i="89"/>
  <c r="J10" i="122"/>
  <c r="F13" i="160"/>
  <c r="J11" i="96"/>
  <c r="J9" i="125"/>
  <c r="J9" i="100"/>
  <c r="J9" i="123"/>
  <c r="J9" i="124"/>
  <c r="J11" i="119"/>
  <c r="F53" i="160"/>
  <c r="E53"/>
  <c r="M53"/>
  <c r="J9" i="142"/>
  <c r="J12" i="124"/>
  <c r="J11" i="87"/>
  <c r="J9" i="105"/>
  <c r="J10" i="89"/>
  <c r="J9" i="128"/>
  <c r="J12" i="94"/>
  <c r="J8" i="110"/>
  <c r="J9" i="127"/>
  <c r="J9" i="91"/>
  <c r="M11" i="160"/>
  <c r="M39"/>
  <c r="W33"/>
  <c r="F33"/>
  <c r="M33"/>
  <c r="J8" i="93"/>
  <c r="J9" i="122"/>
  <c r="J8" i="123"/>
  <c r="J10" i="93"/>
  <c r="W42" i="160"/>
  <c r="J9" i="87"/>
  <c r="J11" i="140"/>
  <c r="M24" i="160"/>
  <c r="M38"/>
  <c r="F25"/>
  <c r="F42"/>
  <c r="J8" i="102"/>
  <c r="J11" i="162"/>
  <c r="M14" i="160"/>
  <c r="J8" i="114"/>
  <c r="J9" i="109"/>
  <c r="J8" i="136"/>
  <c r="M35" i="160"/>
  <c r="D28"/>
  <c r="J8" i="94"/>
  <c r="J8" i="130"/>
  <c r="J10" i="98"/>
  <c r="J10" i="162"/>
  <c r="J8" i="132"/>
  <c r="J27" s="1"/>
  <c r="J8" i="100"/>
  <c r="J9" i="96"/>
  <c r="J8" i="137"/>
  <c r="J8" i="119"/>
  <c r="J8" i="105"/>
  <c r="J8" i="106"/>
  <c r="J8" i="138"/>
  <c r="J8" i="142"/>
  <c r="J8" i="113"/>
  <c r="J8" i="141"/>
  <c r="J8" i="112"/>
  <c r="M16" i="160"/>
  <c r="M19"/>
  <c r="J8" i="116"/>
  <c r="J10" i="141"/>
  <c r="Y14" i="160"/>
  <c r="F39"/>
  <c r="F46"/>
  <c r="F55"/>
  <c r="M18"/>
  <c r="F56"/>
  <c r="J8" i="87"/>
  <c r="J8" i="103"/>
  <c r="F52" i="160"/>
  <c r="W52"/>
  <c r="J8" i="131"/>
  <c r="J8" i="139"/>
  <c r="M20" i="160"/>
  <c r="W63"/>
  <c r="J8" i="128"/>
  <c r="J10" i="121"/>
  <c r="W45" i="160"/>
  <c r="W32"/>
  <c r="J8" i="121"/>
  <c r="J8" i="96"/>
  <c r="J8" i="88"/>
  <c r="J8" i="118"/>
  <c r="J9" i="162"/>
  <c r="J8" i="124"/>
  <c r="J8" i="98"/>
  <c r="W65" i="160"/>
  <c r="J8" i="111"/>
  <c r="J8" i="162"/>
  <c r="J9" i="98"/>
  <c r="W48" i="160"/>
  <c r="W64"/>
  <c r="W14"/>
  <c r="N14"/>
  <c r="F14"/>
  <c r="E27"/>
  <c r="E20"/>
  <c r="E55"/>
  <c r="D9"/>
  <c r="E12"/>
  <c r="E57"/>
  <c r="E15"/>
  <c r="E34"/>
  <c r="E23"/>
  <c r="E60"/>
  <c r="F19"/>
  <c r="D47"/>
  <c r="D38"/>
  <c r="D31"/>
  <c r="D35"/>
  <c r="D29"/>
  <c r="D22"/>
  <c r="D8"/>
  <c r="D50"/>
  <c r="D53"/>
  <c r="D46"/>
  <c r="D56"/>
  <c r="D58"/>
  <c r="D49"/>
  <c r="D44"/>
  <c r="C27"/>
  <c r="D27" s="1"/>
  <c r="C12"/>
  <c r="C20"/>
  <c r="D20" s="1"/>
  <c r="C57"/>
  <c r="D57" s="1"/>
  <c r="C15"/>
  <c r="D15" s="1"/>
  <c r="C55"/>
  <c r="D55" s="1"/>
  <c r="C34"/>
  <c r="D34" s="1"/>
  <c r="C23"/>
  <c r="D23" s="1"/>
  <c r="C60"/>
  <c r="D60" s="1"/>
  <c r="M37"/>
  <c r="F37"/>
  <c r="M52"/>
  <c r="M32"/>
  <c r="F48"/>
  <c r="F64"/>
  <c r="Y27"/>
  <c r="Y20"/>
  <c r="K13" i="109"/>
  <c r="Y9" i="160"/>
  <c r="C55" i="84"/>
  <c r="R25" i="160"/>
  <c r="K13" i="139"/>
  <c r="K13" i="100"/>
  <c r="K13" i="118"/>
  <c r="K13" i="129"/>
  <c r="B23" i="84"/>
  <c r="K12" i="91"/>
  <c r="K11" i="120"/>
  <c r="K11" i="107"/>
  <c r="K11" i="145"/>
  <c r="R50" i="160"/>
  <c r="K13" i="101"/>
  <c r="N9" i="160"/>
  <c r="R38"/>
  <c r="K10" i="126"/>
  <c r="K13" i="108"/>
  <c r="K13" i="89"/>
  <c r="R46" i="160"/>
  <c r="K11" i="137"/>
  <c r="K13" i="107"/>
  <c r="R28" i="160"/>
  <c r="K14" i="94"/>
  <c r="D54" i="160"/>
  <c r="D21"/>
  <c r="D59"/>
  <c r="D13"/>
  <c r="D17"/>
  <c r="D51"/>
  <c r="D16"/>
  <c r="D42"/>
  <c r="D36"/>
  <c r="D61"/>
  <c r="D25"/>
  <c r="D43"/>
  <c r="D41"/>
  <c r="D33"/>
  <c r="K13" i="3"/>
  <c r="D18" i="160"/>
  <c r="K11" i="126"/>
  <c r="K9" i="143"/>
  <c r="D63" i="160"/>
  <c r="K11" i="140"/>
  <c r="D64" i="160"/>
  <c r="D48"/>
  <c r="D65"/>
  <c r="K11" i="90"/>
  <c r="K13" i="121"/>
  <c r="D45" i="160"/>
  <c r="D32"/>
  <c r="C52"/>
  <c r="D52" s="1"/>
  <c r="K11" i="86"/>
  <c r="D26" i="160"/>
  <c r="D39"/>
  <c r="W39"/>
  <c r="W15"/>
  <c r="Y19"/>
  <c r="W19"/>
  <c r="W10"/>
  <c r="H66"/>
  <c r="W49"/>
  <c r="W7"/>
  <c r="Y28"/>
  <c r="W58"/>
  <c r="Y17"/>
  <c r="W34"/>
  <c r="W46"/>
  <c r="W61"/>
  <c r="W53"/>
  <c r="W36"/>
  <c r="W66"/>
  <c r="Y66"/>
  <c r="W27"/>
  <c r="W37"/>
  <c r="W28"/>
  <c r="W17"/>
  <c r="W59"/>
  <c r="W24"/>
  <c r="W18"/>
  <c r="W54"/>
  <c r="Y53"/>
  <c r="W20"/>
  <c r="H62"/>
  <c r="H40"/>
  <c r="W11"/>
  <c r="B15" i="84"/>
  <c r="I66" i="160"/>
  <c r="AA66"/>
  <c r="I47"/>
  <c r="I57"/>
  <c r="I55"/>
  <c r="AA62"/>
  <c r="I62"/>
  <c r="I29"/>
  <c r="I7"/>
  <c r="AA40"/>
  <c r="I40"/>
  <c r="B6" i="84"/>
  <c r="B8"/>
  <c r="B42"/>
  <c r="B9"/>
  <c r="B13"/>
  <c r="B11"/>
  <c r="B25"/>
  <c r="B21"/>
  <c r="B19"/>
  <c r="B17"/>
  <c r="B46"/>
  <c r="B44"/>
  <c r="B40"/>
  <c r="B37"/>
  <c r="B35"/>
  <c r="B33"/>
  <c r="C46"/>
  <c r="B31"/>
  <c r="B29"/>
  <c r="B27"/>
  <c r="B55"/>
  <c r="B51"/>
  <c r="B49"/>
  <c r="B47"/>
  <c r="C56"/>
  <c r="B64"/>
  <c r="B5"/>
  <c r="B7"/>
  <c r="B14"/>
  <c r="B12"/>
  <c r="B10"/>
  <c r="B24"/>
  <c r="B22"/>
  <c r="B20"/>
  <c r="B18"/>
  <c r="B16"/>
  <c r="B45"/>
  <c r="B43"/>
  <c r="B41"/>
  <c r="B36"/>
  <c r="B34"/>
  <c r="B32"/>
  <c r="B30"/>
  <c r="B28"/>
  <c r="B26"/>
  <c r="C28"/>
  <c r="B56"/>
  <c r="B54"/>
  <c r="B52"/>
  <c r="B50"/>
  <c r="B48"/>
  <c r="B65"/>
  <c r="B63"/>
  <c r="B61"/>
  <c r="B60"/>
  <c r="B59"/>
  <c r="B58"/>
  <c r="C15"/>
  <c r="J21" i="108" l="1"/>
  <c r="J25" i="96"/>
  <c r="J27" s="1"/>
  <c r="J60" s="1"/>
  <c r="J20" i="122"/>
  <c r="J24" i="145"/>
  <c r="J24" i="92"/>
  <c r="J57" i="139"/>
  <c r="AL20" i="160"/>
  <c r="K23" i="94"/>
  <c r="K23" i="119"/>
  <c r="J27" i="103"/>
  <c r="J60" s="1"/>
  <c r="K22" i="116"/>
  <c r="J8" i="120"/>
  <c r="J27" s="1"/>
  <c r="J60" s="1"/>
  <c r="J8" i="99"/>
  <c r="J27" s="1"/>
  <c r="J60" s="1"/>
  <c r="F19" i="96"/>
  <c r="AA37" i="160" s="1"/>
  <c r="K22" i="106"/>
  <c r="Y37" i="160"/>
  <c r="K8" i="124"/>
  <c r="K9" i="109"/>
  <c r="K10" i="88"/>
  <c r="K20" i="116"/>
  <c r="F33" i="140"/>
  <c r="J10" i="115"/>
  <c r="F33" i="100"/>
  <c r="C17" i="84"/>
  <c r="K9" i="86"/>
  <c r="AM37" i="160"/>
  <c r="L58" i="141" s="1"/>
  <c r="K8" i="98"/>
  <c r="K8" i="114"/>
  <c r="J19" i="140"/>
  <c r="J20"/>
  <c r="J20" i="115"/>
  <c r="K17" i="131"/>
  <c r="K19" i="123"/>
  <c r="K23" i="100"/>
  <c r="K21" i="119"/>
  <c r="J12" i="145"/>
  <c r="J22" i="100"/>
  <c r="J21"/>
  <c r="K12" i="88"/>
  <c r="J34" i="115"/>
  <c r="J35" s="1"/>
  <c r="J8" i="122"/>
  <c r="J27" s="1"/>
  <c r="J60" s="1"/>
  <c r="J16" i="162"/>
  <c r="J27" s="1"/>
  <c r="J60" s="1"/>
  <c r="K18" i="118"/>
  <c r="K18" i="109"/>
  <c r="K18" i="139"/>
  <c r="K17" i="95"/>
  <c r="J15" i="135"/>
  <c r="J17" i="124"/>
  <c r="J27" s="1"/>
  <c r="J60" s="1"/>
  <c r="J17" i="97"/>
  <c r="Q37" i="160"/>
  <c r="J33" i="100"/>
  <c r="J35" s="1"/>
  <c r="AN11" i="160"/>
  <c r="B62" i="84"/>
  <c r="W12" i="160"/>
  <c r="J8" i="117"/>
  <c r="J27" s="1"/>
  <c r="J60" s="1"/>
  <c r="J10" i="135"/>
  <c r="AN12" i="160"/>
  <c r="J16" i="115"/>
  <c r="J18" i="119"/>
  <c r="K14" i="136"/>
  <c r="K17" i="99"/>
  <c r="F19" i="115"/>
  <c r="AA14" i="160" s="1"/>
  <c r="K17" i="140"/>
  <c r="C36" i="84"/>
  <c r="Q14" i="160"/>
  <c r="K11" i="98"/>
  <c r="K11" i="136"/>
  <c r="K11" i="100"/>
  <c r="K16" i="119"/>
  <c r="J12" i="138"/>
  <c r="J27" s="1"/>
  <c r="J60" s="1"/>
  <c r="J15" i="109"/>
  <c r="J14" i="102"/>
  <c r="J14" i="90"/>
  <c r="J27" s="1"/>
  <c r="J60" s="1"/>
  <c r="J11" i="112"/>
  <c r="J27" s="1"/>
  <c r="J60" s="1"/>
  <c r="K9" i="102"/>
  <c r="F30" i="115"/>
  <c r="K12" i="137"/>
  <c r="K13" i="131"/>
  <c r="D12" i="160"/>
  <c r="F19" i="100"/>
  <c r="J14" i="119"/>
  <c r="J12" i="95"/>
  <c r="J27" s="1"/>
  <c r="J60" s="1"/>
  <c r="K10" i="133"/>
  <c r="K13" i="106"/>
  <c r="J8" i="133"/>
  <c r="J27" s="1"/>
  <c r="J11" i="141"/>
  <c r="J27" s="1"/>
  <c r="J60" s="1"/>
  <c r="F19" i="140"/>
  <c r="AA12" i="160" s="1"/>
  <c r="J15" i="121"/>
  <c r="J27" s="1"/>
  <c r="J60" s="1"/>
  <c r="AK60" i="160"/>
  <c r="AL51"/>
  <c r="V37"/>
  <c r="AF37"/>
  <c r="AK8"/>
  <c r="AK31"/>
  <c r="AK55"/>
  <c r="AK47"/>
  <c r="AL47"/>
  <c r="F51" i="100"/>
  <c r="J56" s="1"/>
  <c r="G51"/>
  <c r="J57" s="1"/>
  <c r="J32"/>
  <c r="AE11" i="160"/>
  <c r="AK29"/>
  <c r="AL29"/>
  <c r="AK56"/>
  <c r="AL56"/>
  <c r="AF14"/>
  <c r="K53" i="143" s="1"/>
  <c r="V14" i="160"/>
  <c r="L44" i="3" s="1"/>
  <c r="F33" i="115"/>
  <c r="R14" i="160"/>
  <c r="AK10"/>
  <c r="AL61"/>
  <c r="AK54"/>
  <c r="AL53"/>
  <c r="AK36"/>
  <c r="AE12"/>
  <c r="G51" i="140"/>
  <c r="J57" s="1"/>
  <c r="J32"/>
  <c r="F51"/>
  <c r="J56" s="1"/>
  <c r="G51" i="115"/>
  <c r="J57" s="1"/>
  <c r="J32"/>
  <c r="F51"/>
  <c r="J56" s="1"/>
  <c r="E14" i="160"/>
  <c r="AK44"/>
  <c r="AK16"/>
  <c r="AL16"/>
  <c r="AK41"/>
  <c r="AK13"/>
  <c r="AL45"/>
  <c r="AK46"/>
  <c r="AL46"/>
  <c r="AL26"/>
  <c r="AK21"/>
  <c r="AL21"/>
  <c r="AL18"/>
  <c r="AK32"/>
  <c r="AL32"/>
  <c r="AL15"/>
  <c r="AK64"/>
  <c r="AL52"/>
  <c r="AK49"/>
  <c r="AL49"/>
  <c r="AK33"/>
  <c r="AK37"/>
  <c r="AL37"/>
  <c r="AK22"/>
  <c r="AL22"/>
  <c r="AK17"/>
  <c r="AL17"/>
  <c r="AL59"/>
  <c r="AK30"/>
  <c r="AL30"/>
  <c r="AK24"/>
  <c r="AL25"/>
  <c r="AK63"/>
  <c r="AL63"/>
  <c r="AL65"/>
  <c r="AK57"/>
  <c r="AL27"/>
  <c r="AL44"/>
  <c r="AK42"/>
  <c r="AL42"/>
  <c r="AK23"/>
  <c r="AL23"/>
  <c r="AL41"/>
  <c r="AK58"/>
  <c r="AL58"/>
  <c r="AL13"/>
  <c r="AK45"/>
  <c r="AK26"/>
  <c r="AK18"/>
  <c r="AK15"/>
  <c r="AL64"/>
  <c r="AK52"/>
  <c r="AK50"/>
  <c r="AL50"/>
  <c r="AL33"/>
  <c r="AK7"/>
  <c r="AL7"/>
  <c r="AK39"/>
  <c r="AL39"/>
  <c r="AK28"/>
  <c r="AL28"/>
  <c r="AK59"/>
  <c r="AK48"/>
  <c r="AL48"/>
  <c r="AL24"/>
  <c r="AK25"/>
  <c r="AK65"/>
  <c r="AL57"/>
  <c r="AK27"/>
  <c r="AK19"/>
  <c r="AL19"/>
  <c r="AL60"/>
  <c r="AK51"/>
  <c r="F33" i="96"/>
  <c r="R37" i="160"/>
  <c r="AN37"/>
  <c r="AL8"/>
  <c r="AK35"/>
  <c r="AL35"/>
  <c r="AL31"/>
  <c r="AK38"/>
  <c r="AL38"/>
  <c r="AL55"/>
  <c r="AK9"/>
  <c r="AL9"/>
  <c r="U11"/>
  <c r="F30" i="100"/>
  <c r="AK43" i="160"/>
  <c r="AL43"/>
  <c r="AK34"/>
  <c r="AL34"/>
  <c r="AN14"/>
  <c r="AL10"/>
  <c r="AK61"/>
  <c r="AL54"/>
  <c r="AK53"/>
  <c r="AL36"/>
  <c r="AK20"/>
  <c r="F30" i="140"/>
  <c r="M12" i="160"/>
  <c r="U12"/>
  <c r="F30" i="96"/>
  <c r="J27" i="91"/>
  <c r="J60" s="1"/>
  <c r="H14" i="160"/>
  <c r="C22" i="84"/>
  <c r="K13" i="138"/>
  <c r="K12" i="115"/>
  <c r="K14" i="118"/>
  <c r="C6" i="84"/>
  <c r="K12" i="135"/>
  <c r="C13" i="84"/>
  <c r="C61"/>
  <c r="K14" i="96"/>
  <c r="K12" i="134"/>
  <c r="K12" i="107"/>
  <c r="K14" i="89"/>
  <c r="K12" i="102"/>
  <c r="K12" i="86"/>
  <c r="J12" i="102"/>
  <c r="J12" i="86"/>
  <c r="J27" s="1"/>
  <c r="J60" s="1"/>
  <c r="K13" i="119"/>
  <c r="K11" i="125"/>
  <c r="K14" i="139"/>
  <c r="K12" i="110"/>
  <c r="K12" i="136"/>
  <c r="K12" i="123"/>
  <c r="K14" i="108"/>
  <c r="K11" i="127"/>
  <c r="K13" i="116"/>
  <c r="K13" i="132"/>
  <c r="K11" i="133"/>
  <c r="K11" i="115"/>
  <c r="K11" i="104"/>
  <c r="K12" i="103"/>
  <c r="K16" i="162"/>
  <c r="K11" i="112"/>
  <c r="K11" i="122"/>
  <c r="K10" i="125"/>
  <c r="K12" i="108"/>
  <c r="K15" i="98"/>
  <c r="K13" i="99"/>
  <c r="K12" i="87"/>
  <c r="K15" i="162"/>
  <c r="K14" i="113"/>
  <c r="K12" i="118"/>
  <c r="K12" i="105"/>
  <c r="K11" i="93"/>
  <c r="K14" i="140"/>
  <c r="K12" i="128"/>
  <c r="K11" i="3"/>
  <c r="K11" i="117"/>
  <c r="K12" i="109"/>
  <c r="K12" i="130"/>
  <c r="C42" i="84"/>
  <c r="K12" i="97"/>
  <c r="C16" i="84"/>
  <c r="C52"/>
  <c r="Y15" i="160"/>
  <c r="AA15"/>
  <c r="J27" i="126"/>
  <c r="J60" s="1"/>
  <c r="K11" i="102"/>
  <c r="K13" i="88"/>
  <c r="K11" i="139"/>
  <c r="K12" i="3"/>
  <c r="C47" i="84"/>
  <c r="I13" i="160"/>
  <c r="K12" i="139"/>
  <c r="K12" i="129"/>
  <c r="J27" i="143"/>
  <c r="J60" s="1"/>
  <c r="K11" i="142"/>
  <c r="K11" i="134"/>
  <c r="K13" i="111"/>
  <c r="K11" i="143"/>
  <c r="K12" i="138"/>
  <c r="K12" i="145"/>
  <c r="K11" i="105"/>
  <c r="K11" i="114"/>
  <c r="K11" i="103"/>
  <c r="K12" i="131"/>
  <c r="K12" i="89"/>
  <c r="K12" i="92"/>
  <c r="I16" i="160"/>
  <c r="K11" i="123"/>
  <c r="K12" i="122"/>
  <c r="K12" i="116"/>
  <c r="K14" i="121"/>
  <c r="I36" i="160"/>
  <c r="K10" i="104"/>
  <c r="K11" i="135"/>
  <c r="J10" i="104"/>
  <c r="J27" s="1"/>
  <c r="J60" s="1"/>
  <c r="J11" i="135"/>
  <c r="K10" i="90"/>
  <c r="K14" i="88"/>
  <c r="K12" i="142"/>
  <c r="K11" i="91"/>
  <c r="K13" i="87"/>
  <c r="K10" i="117"/>
  <c r="K13" i="128"/>
  <c r="J27" i="107"/>
  <c r="J60" s="1"/>
  <c r="K11" i="129"/>
  <c r="K12" i="99"/>
  <c r="Y22" i="160"/>
  <c r="K11" i="131"/>
  <c r="K10" i="132"/>
  <c r="K13" i="113"/>
  <c r="I60" i="160"/>
  <c r="C23" i="84"/>
  <c r="C12"/>
  <c r="Y16" i="160"/>
  <c r="AA23"/>
  <c r="K10" i="136"/>
  <c r="K14" i="98"/>
  <c r="K11" i="110"/>
  <c r="K12" i="119"/>
  <c r="K10" i="116"/>
  <c r="K12" i="111"/>
  <c r="K9" i="90"/>
  <c r="K10" i="86"/>
  <c r="K10" i="91"/>
  <c r="K13" i="140"/>
  <c r="K10" i="130"/>
  <c r="K14" i="162"/>
  <c r="I21" i="160"/>
  <c r="J27" i="125"/>
  <c r="J60" s="1"/>
  <c r="J27" i="139"/>
  <c r="J60" s="1"/>
  <c r="K10" i="111"/>
  <c r="K11" i="92"/>
  <c r="K8" i="143"/>
  <c r="K10" i="102"/>
  <c r="K8" i="125"/>
  <c r="K9" i="104"/>
  <c r="K11" i="89"/>
  <c r="K8" i="104"/>
  <c r="K9" i="123"/>
  <c r="K11" i="99"/>
  <c r="J27" i="113"/>
  <c r="J60" s="1"/>
  <c r="J27" i="110"/>
  <c r="J60" s="1"/>
  <c r="J27" i="129"/>
  <c r="J60" s="1"/>
  <c r="J27" i="111"/>
  <c r="J60" s="1"/>
  <c r="J27" i="136"/>
  <c r="J60" s="1"/>
  <c r="J27" i="127"/>
  <c r="J60" s="1"/>
  <c r="J27" i="130"/>
  <c r="J60" s="1"/>
  <c r="J27" i="89"/>
  <c r="J60" s="1"/>
  <c r="J27" i="101"/>
  <c r="J60" s="1"/>
  <c r="J27" i="92"/>
  <c r="J60" s="1"/>
  <c r="K9" i="126"/>
  <c r="K27" s="1"/>
  <c r="J61" s="1"/>
  <c r="K10" i="113"/>
  <c r="K10" i="141"/>
  <c r="K9" i="135"/>
  <c r="K10" i="145"/>
  <c r="K9" i="133"/>
  <c r="K9" i="130"/>
  <c r="K12" i="121"/>
  <c r="K9" i="120"/>
  <c r="K8" i="86"/>
  <c r="K10" i="139"/>
  <c r="K10" i="120"/>
  <c r="J8" i="108"/>
  <c r="J27" s="1"/>
  <c r="J60" s="1"/>
  <c r="J10" i="134"/>
  <c r="J27" s="1"/>
  <c r="J60" s="1"/>
  <c r="J9" i="115"/>
  <c r="K12" i="94"/>
  <c r="K8" i="145"/>
  <c r="K11" i="88"/>
  <c r="K9" i="136"/>
  <c r="Y25" i="160"/>
  <c r="K10" i="100"/>
  <c r="K10" i="92"/>
  <c r="K11" i="141"/>
  <c r="K10" i="135"/>
  <c r="K8" i="133"/>
  <c r="AA27" i="160"/>
  <c r="K9" i="134"/>
  <c r="K11" i="124"/>
  <c r="K13" i="162"/>
  <c r="K8" i="115"/>
  <c r="K12" i="162"/>
  <c r="K11" i="111"/>
  <c r="K10" i="112"/>
  <c r="K12" i="96"/>
  <c r="K8" i="122"/>
  <c r="K10" i="115"/>
  <c r="K10" i="109"/>
  <c r="K10" i="103"/>
  <c r="K10" i="121"/>
  <c r="K10" i="137"/>
  <c r="K10" i="118"/>
  <c r="K8" i="105"/>
  <c r="K9" i="113"/>
  <c r="K11" i="94"/>
  <c r="K10" i="105"/>
  <c r="K8" i="95"/>
  <c r="K10" i="93"/>
  <c r="K9" i="110"/>
  <c r="K9" i="145"/>
  <c r="K9" i="122"/>
  <c r="K9" i="139"/>
  <c r="K8" i="108"/>
  <c r="K10" i="134"/>
  <c r="K9" i="115"/>
  <c r="Y29" i="160"/>
  <c r="K11" i="106"/>
  <c r="K9" i="93"/>
  <c r="Y21" i="160"/>
  <c r="K11" i="109"/>
  <c r="K10" i="106"/>
  <c r="K10" i="107"/>
  <c r="K10" i="101"/>
  <c r="AA49" i="160"/>
  <c r="K8" i="127"/>
  <c r="K11" i="116"/>
  <c r="C11" i="84"/>
  <c r="K11" i="138"/>
  <c r="K9" i="101"/>
  <c r="K10" i="138"/>
  <c r="K12" i="113"/>
  <c r="K10" i="108"/>
  <c r="K11" i="119"/>
  <c r="K10" i="129"/>
  <c r="Y44" i="160"/>
  <c r="K9" i="99"/>
  <c r="K13" i="96"/>
  <c r="K11" i="101"/>
  <c r="K10" i="99"/>
  <c r="K9" i="92"/>
  <c r="J27" i="137"/>
  <c r="J60" s="1"/>
  <c r="J27" i="94"/>
  <c r="J60" s="1"/>
  <c r="K9" i="97"/>
  <c r="K9" i="3"/>
  <c r="J27" i="131"/>
  <c r="J60" s="1"/>
  <c r="J27" i="88"/>
  <c r="J60" s="1"/>
  <c r="J27" i="128"/>
  <c r="J60" s="1"/>
  <c r="J27" i="116"/>
  <c r="J60" s="1"/>
  <c r="J27" i="106"/>
  <c r="J60" s="1"/>
  <c r="J60" i="132"/>
  <c r="J27" i="114"/>
  <c r="J60" s="1"/>
  <c r="K8" i="103"/>
  <c r="K11" i="121"/>
  <c r="K11" i="132"/>
  <c r="K9" i="107"/>
  <c r="K9" i="117"/>
  <c r="K9" i="112"/>
  <c r="C51" i="84"/>
  <c r="K9" i="137"/>
  <c r="K10" i="131"/>
  <c r="I15" i="160"/>
  <c r="K10" i="140"/>
  <c r="K10" i="114"/>
  <c r="K9"/>
  <c r="K9" i="95"/>
  <c r="J27" i="3"/>
  <c r="K9" i="119"/>
  <c r="K10" i="123"/>
  <c r="J27" i="118"/>
  <c r="J60" s="1"/>
  <c r="K10" i="128"/>
  <c r="K10" i="124"/>
  <c r="K10" i="3"/>
  <c r="K11" i="97"/>
  <c r="K11" i="118"/>
  <c r="K13" i="98"/>
  <c r="K9" i="89"/>
  <c r="K10" i="142"/>
  <c r="K10" i="122"/>
  <c r="K11" i="96"/>
  <c r="K9" i="125"/>
  <c r="J27" i="105"/>
  <c r="J60" s="1"/>
  <c r="J27" i="123"/>
  <c r="J60" s="1"/>
  <c r="K11" i="162"/>
  <c r="K10" i="97"/>
  <c r="C59" i="84"/>
  <c r="C40"/>
  <c r="K10" i="119"/>
  <c r="J27" i="142"/>
  <c r="J60" s="1"/>
  <c r="AA61" i="160"/>
  <c r="K12" i="124"/>
  <c r="K9" i="142"/>
  <c r="K8" i="97"/>
  <c r="K10" i="87"/>
  <c r="K12" i="140"/>
  <c r="J12"/>
  <c r="J10" i="87"/>
  <c r="J27" s="1"/>
  <c r="J60" s="1"/>
  <c r="AA7" i="160"/>
  <c r="K10" i="89"/>
  <c r="K11" i="87"/>
  <c r="K9" i="105"/>
  <c r="K9" i="91"/>
  <c r="K9" i="127"/>
  <c r="Y51" i="160"/>
  <c r="K10" i="94"/>
  <c r="K8" i="138"/>
  <c r="K11" i="128"/>
  <c r="J27" i="93"/>
  <c r="J60" s="1"/>
  <c r="I12" i="160"/>
  <c r="Y38"/>
  <c r="K8" i="90"/>
  <c r="C44" i="84"/>
  <c r="C10"/>
  <c r="Y35" i="160"/>
  <c r="K9" i="140"/>
  <c r="AA13" i="160"/>
  <c r="K8" i="117"/>
  <c r="K10" i="98"/>
  <c r="K10" i="162"/>
  <c r="C63" i="84"/>
  <c r="K9" i="87"/>
  <c r="K9" i="96"/>
  <c r="K8" i="137"/>
  <c r="C27" i="84"/>
  <c r="K8" i="130"/>
  <c r="Y43" i="160"/>
  <c r="K8" i="102"/>
  <c r="Y56" i="160"/>
  <c r="K8" i="101"/>
  <c r="AA34" i="160"/>
  <c r="K9" i="118"/>
  <c r="Y12" i="160"/>
  <c r="K8" i="99"/>
  <c r="Y18" i="160"/>
  <c r="Y11"/>
  <c r="K8" i="120"/>
  <c r="K8" i="100"/>
  <c r="K8" i="3"/>
  <c r="K8" i="111"/>
  <c r="K8" i="91"/>
  <c r="Y42" i="160"/>
  <c r="K8" i="123"/>
  <c r="AA9" i="160"/>
  <c r="J8" i="97"/>
  <c r="AA36" i="160"/>
  <c r="K8" i="109"/>
  <c r="AA20" i="160"/>
  <c r="K9" i="111"/>
  <c r="AA10" i="160"/>
  <c r="K9" i="100"/>
  <c r="Y47" i="160"/>
  <c r="K9" i="94"/>
  <c r="Y8" i="160"/>
  <c r="K8" i="135"/>
  <c r="B57" i="84"/>
  <c r="I54" i="160"/>
  <c r="Y54"/>
  <c r="K8" i="113"/>
  <c r="AA59" i="160"/>
  <c r="K9" i="129"/>
  <c r="AA22" i="160"/>
  <c r="K8" i="140"/>
  <c r="K8" i="141"/>
  <c r="K8" i="112"/>
  <c r="AA16" i="160"/>
  <c r="K8" i="93"/>
  <c r="Y60" i="160"/>
  <c r="K8" i="92"/>
  <c r="Y31" i="160"/>
  <c r="K8" i="89"/>
  <c r="I42" i="160"/>
  <c r="AA46"/>
  <c r="K10" i="96"/>
  <c r="Y50" i="160"/>
  <c r="K9" i="131"/>
  <c r="Y55" i="160"/>
  <c r="K9" i="106"/>
  <c r="AA58" i="160"/>
  <c r="K9" i="128"/>
  <c r="C26" i="84"/>
  <c r="Y23" i="160"/>
  <c r="K8" i="110"/>
  <c r="Y41" i="160"/>
  <c r="K9" i="116"/>
  <c r="K8" i="131"/>
  <c r="K8" i="139"/>
  <c r="I20" i="160"/>
  <c r="C30" i="84"/>
  <c r="Y13" i="160"/>
  <c r="K8" i="136"/>
  <c r="Y57" i="160"/>
  <c r="K9" i="124"/>
  <c r="AA53" i="160"/>
  <c r="K8" i="107"/>
  <c r="AA54" i="160"/>
  <c r="K8" i="142"/>
  <c r="K8" i="118"/>
  <c r="K9" i="162"/>
  <c r="AA19" i="160"/>
  <c r="K8" i="116"/>
  <c r="AA17" i="160"/>
  <c r="K8" i="94"/>
  <c r="J27" i="98"/>
  <c r="J60" s="1"/>
  <c r="K8" i="121"/>
  <c r="K8" i="96"/>
  <c r="K8" i="88"/>
  <c r="AA26" i="160"/>
  <c r="K8" i="162"/>
  <c r="K9" i="98"/>
  <c r="AA11" i="160"/>
  <c r="K8" i="132"/>
  <c r="AA30" i="160"/>
  <c r="K8" i="87"/>
  <c r="AA24" i="160"/>
  <c r="K8" i="128"/>
  <c r="AA18" i="160"/>
  <c r="K8" i="119"/>
  <c r="C14" i="84"/>
  <c r="K8" i="106"/>
  <c r="C29" i="84"/>
  <c r="C20"/>
  <c r="C33"/>
  <c r="C37"/>
  <c r="C41"/>
  <c r="C43"/>
  <c r="C45"/>
  <c r="I23" i="160"/>
  <c r="I34"/>
  <c r="I46"/>
  <c r="I35"/>
  <c r="I38"/>
  <c r="I27"/>
  <c r="Y46"/>
  <c r="Y34"/>
  <c r="Y58"/>
  <c r="Y61"/>
  <c r="Y30"/>
  <c r="Y59"/>
  <c r="Y10"/>
  <c r="AA60"/>
  <c r="W9"/>
  <c r="Y49"/>
  <c r="Y36"/>
  <c r="AA29"/>
  <c r="I14"/>
  <c r="Y26"/>
  <c r="Y24"/>
  <c r="Y7"/>
  <c r="AA55"/>
  <c r="AA57"/>
  <c r="AA44"/>
  <c r="G11"/>
  <c r="H11" s="1"/>
  <c r="G32"/>
  <c r="H32" s="1"/>
  <c r="G65"/>
  <c r="H65" s="1"/>
  <c r="G30"/>
  <c r="H30" s="1"/>
  <c r="G19"/>
  <c r="H19" s="1"/>
  <c r="G18"/>
  <c r="H18" s="1"/>
  <c r="G17"/>
  <c r="H17" s="1"/>
  <c r="E51"/>
  <c r="E8"/>
  <c r="E41"/>
  <c r="E58"/>
  <c r="E43"/>
  <c r="E56"/>
  <c r="E59"/>
  <c r="E61"/>
  <c r="G42"/>
  <c r="H42" s="1"/>
  <c r="R42"/>
  <c r="R16"/>
  <c r="Q16"/>
  <c r="G7"/>
  <c r="R7"/>
  <c r="Q28"/>
  <c r="G28"/>
  <c r="Q29"/>
  <c r="R29"/>
  <c r="G13"/>
  <c r="H13" s="1"/>
  <c r="G46"/>
  <c r="H46" s="1"/>
  <c r="G35"/>
  <c r="H35" s="1"/>
  <c r="R35"/>
  <c r="G31"/>
  <c r="H31" s="1"/>
  <c r="G21"/>
  <c r="H21" s="1"/>
  <c r="R21"/>
  <c r="Q38"/>
  <c r="G38"/>
  <c r="H38" s="1"/>
  <c r="R54"/>
  <c r="Q54"/>
  <c r="G53"/>
  <c r="H53" s="1"/>
  <c r="R53"/>
  <c r="F9"/>
  <c r="R36"/>
  <c r="Q36"/>
  <c r="Q47"/>
  <c r="R47"/>
  <c r="R44"/>
  <c r="Q44"/>
  <c r="R49"/>
  <c r="G60"/>
  <c r="H60" s="1"/>
  <c r="G51"/>
  <c r="R51"/>
  <c r="G8"/>
  <c r="H8" s="1"/>
  <c r="R8"/>
  <c r="Q22"/>
  <c r="G23"/>
  <c r="H23" s="1"/>
  <c r="E28"/>
  <c r="F28"/>
  <c r="K33" i="143" s="1"/>
  <c r="Q41" i="160"/>
  <c r="Q58"/>
  <c r="Q43"/>
  <c r="Q56"/>
  <c r="Q34"/>
  <c r="R34"/>
  <c r="Q59"/>
  <c r="Q10"/>
  <c r="G10"/>
  <c r="Q61"/>
  <c r="Q55"/>
  <c r="R55"/>
  <c r="Q15"/>
  <c r="R15"/>
  <c r="R9"/>
  <c r="G9"/>
  <c r="Q57"/>
  <c r="R57"/>
  <c r="Q20"/>
  <c r="R20"/>
  <c r="G12"/>
  <c r="G27"/>
  <c r="E44"/>
  <c r="AA28"/>
  <c r="AA50"/>
  <c r="AA8"/>
  <c r="AA56"/>
  <c r="AA25"/>
  <c r="AA21"/>
  <c r="AA38"/>
  <c r="I37"/>
  <c r="G39"/>
  <c r="G26"/>
  <c r="H26" s="1"/>
  <c r="G52"/>
  <c r="H52" s="1"/>
  <c r="G45"/>
  <c r="H45" s="1"/>
  <c r="G48"/>
  <c r="H48" s="1"/>
  <c r="G64"/>
  <c r="H64" s="1"/>
  <c r="G63"/>
  <c r="G24"/>
  <c r="H24" s="1"/>
  <c r="G33"/>
  <c r="H33" s="1"/>
  <c r="E49"/>
  <c r="E50"/>
  <c r="E10"/>
  <c r="E25"/>
  <c r="Q42"/>
  <c r="G16"/>
  <c r="H16" s="1"/>
  <c r="Q7"/>
  <c r="G29"/>
  <c r="H29" s="1"/>
  <c r="Q13"/>
  <c r="R13"/>
  <c r="Q46"/>
  <c r="Q35"/>
  <c r="Q31"/>
  <c r="R31"/>
  <c r="Q21"/>
  <c r="G54"/>
  <c r="H54" s="1"/>
  <c r="Q53"/>
  <c r="M9"/>
  <c r="E9"/>
  <c r="G36"/>
  <c r="H36" s="1"/>
  <c r="G47"/>
  <c r="H47" s="1"/>
  <c r="G44"/>
  <c r="Q49"/>
  <c r="G49"/>
  <c r="H49" s="1"/>
  <c r="Q50"/>
  <c r="G50"/>
  <c r="H50" s="1"/>
  <c r="Q60"/>
  <c r="R60"/>
  <c r="Q51"/>
  <c r="Q8"/>
  <c r="E22"/>
  <c r="G22"/>
  <c r="R22"/>
  <c r="R23"/>
  <c r="Q23"/>
  <c r="M28"/>
  <c r="N28"/>
  <c r="G41"/>
  <c r="H41" s="1"/>
  <c r="R41"/>
  <c r="G58"/>
  <c r="H58" s="1"/>
  <c r="R58"/>
  <c r="G43"/>
  <c r="R43"/>
  <c r="G56"/>
  <c r="H56" s="1"/>
  <c r="R56"/>
  <c r="G34"/>
  <c r="H34" s="1"/>
  <c r="G59"/>
  <c r="H59" s="1"/>
  <c r="R59"/>
  <c r="R10"/>
  <c r="Q25"/>
  <c r="G25"/>
  <c r="H25" s="1"/>
  <c r="G61"/>
  <c r="H61" s="1"/>
  <c r="R61"/>
  <c r="G55"/>
  <c r="H55" s="1"/>
  <c r="G15"/>
  <c r="H15" s="1"/>
  <c r="Q9"/>
  <c r="G57"/>
  <c r="H57" s="1"/>
  <c r="G20"/>
  <c r="R12"/>
  <c r="Q12"/>
  <c r="R27"/>
  <c r="Q27"/>
  <c r="H37"/>
  <c r="AA51"/>
  <c r="AA41"/>
  <c r="AA43"/>
  <c r="AA42"/>
  <c r="AA35"/>
  <c r="E33"/>
  <c r="AA33"/>
  <c r="Y33"/>
  <c r="Q33"/>
  <c r="R33"/>
  <c r="Q17"/>
  <c r="R17"/>
  <c r="E17"/>
  <c r="R18"/>
  <c r="Q18"/>
  <c r="E18"/>
  <c r="Q24"/>
  <c r="R24"/>
  <c r="E24"/>
  <c r="E19"/>
  <c r="Q19"/>
  <c r="R19"/>
  <c r="E30"/>
  <c r="R30"/>
  <c r="Q30"/>
  <c r="E63"/>
  <c r="AA63"/>
  <c r="Y63"/>
  <c r="Q63"/>
  <c r="R63"/>
  <c r="R64"/>
  <c r="Q64"/>
  <c r="E64"/>
  <c r="AA64"/>
  <c r="Y64"/>
  <c r="E48"/>
  <c r="AA48"/>
  <c r="Y48"/>
  <c r="Q48"/>
  <c r="R48"/>
  <c r="Q65"/>
  <c r="R65"/>
  <c r="E65"/>
  <c r="AA65"/>
  <c r="Y65"/>
  <c r="R45"/>
  <c r="Q45"/>
  <c r="E45"/>
  <c r="AA45"/>
  <c r="Y45"/>
  <c r="E32"/>
  <c r="AA32"/>
  <c r="Y32"/>
  <c r="Q32"/>
  <c r="R32"/>
  <c r="Q11"/>
  <c r="E11"/>
  <c r="R11"/>
  <c r="Q52"/>
  <c r="R52"/>
  <c r="E52"/>
  <c r="AA52"/>
  <c r="Y52"/>
  <c r="Q26"/>
  <c r="R26"/>
  <c r="E26"/>
  <c r="R39"/>
  <c r="Q39"/>
  <c r="E39"/>
  <c r="AA39"/>
  <c r="Y39"/>
  <c r="C58" i="84"/>
  <c r="C64"/>
  <c r="C34"/>
  <c r="C35"/>
  <c r="C57"/>
  <c r="C65"/>
  <c r="C62"/>
  <c r="C48"/>
  <c r="C54"/>
  <c r="C31"/>
  <c r="C18"/>
  <c r="C19"/>
  <c r="C21"/>
  <c r="C24"/>
  <c r="C25"/>
  <c r="C7"/>
  <c r="C60"/>
  <c r="C49"/>
  <c r="C8"/>
  <c r="C9"/>
  <c r="C32"/>
  <c r="C50"/>
  <c r="J27" i="145" l="1"/>
  <c r="J60" s="1"/>
  <c r="J27" i="100"/>
  <c r="K27"/>
  <c r="K27" i="132"/>
  <c r="J61" s="1"/>
  <c r="J62" s="1"/>
  <c r="K58" i="130"/>
  <c r="K58" i="135"/>
  <c r="K27" i="103"/>
  <c r="J61" s="1"/>
  <c r="J62" s="1"/>
  <c r="K27" i="96"/>
  <c r="J61" s="1"/>
  <c r="J62" s="1"/>
  <c r="J61" i="100"/>
  <c r="L58" i="116"/>
  <c r="L58" i="94"/>
  <c r="L58" i="129"/>
  <c r="K58" i="107"/>
  <c r="L58" i="119"/>
  <c r="K58" i="128"/>
  <c r="I79" i="164"/>
  <c r="H22" i="160"/>
  <c r="K58" i="3"/>
  <c r="L58" i="106"/>
  <c r="K58" i="86"/>
  <c r="K58" i="143"/>
  <c r="L58" i="135"/>
  <c r="L58" i="99"/>
  <c r="K58" i="93"/>
  <c r="K58" i="118"/>
  <c r="L58" i="133"/>
  <c r="L58" i="118"/>
  <c r="L58" i="98"/>
  <c r="L58" i="93"/>
  <c r="K58" i="145"/>
  <c r="K58" i="139"/>
  <c r="K58" i="120"/>
  <c r="K58" i="137"/>
  <c r="L58" i="130"/>
  <c r="K58" i="108"/>
  <c r="K58" i="106"/>
  <c r="L58" i="88"/>
  <c r="K58" i="96"/>
  <c r="K58" i="138"/>
  <c r="K58" i="126"/>
  <c r="L58" i="139"/>
  <c r="L58" i="137"/>
  <c r="L58" i="125"/>
  <c r="L58" i="111"/>
  <c r="L58" i="102"/>
  <c r="L58" i="162"/>
  <c r="L58" i="108"/>
  <c r="L58" i="86"/>
  <c r="K58" i="102"/>
  <c r="K58" i="127"/>
  <c r="K58" i="162"/>
  <c r="K58" i="134"/>
  <c r="K58" i="90"/>
  <c r="K58" i="104"/>
  <c r="K58" i="122"/>
  <c r="L58" i="140"/>
  <c r="L58" i="138"/>
  <c r="L58" i="126"/>
  <c r="L58" i="121"/>
  <c r="L58" i="103"/>
  <c r="L58" i="117"/>
  <c r="L58" i="113"/>
  <c r="L58" i="87"/>
  <c r="K58" i="98"/>
  <c r="K58" i="103"/>
  <c r="K58" i="115"/>
  <c r="K58" i="123"/>
  <c r="K58" i="88"/>
  <c r="K58" i="101"/>
  <c r="K58" i="117"/>
  <c r="H20" i="160"/>
  <c r="H10"/>
  <c r="J27" i="102"/>
  <c r="J60" s="1"/>
  <c r="L58" i="3"/>
  <c r="K58" i="142"/>
  <c r="L58" i="131"/>
  <c r="L58" i="132"/>
  <c r="L58" i="127"/>
  <c r="L58" i="120"/>
  <c r="L58" i="122"/>
  <c r="L58" i="109"/>
  <c r="L58" i="104"/>
  <c r="L58" i="100"/>
  <c r="L58" i="95"/>
  <c r="L58" i="107"/>
  <c r="L58" i="114"/>
  <c r="L58" i="145"/>
  <c r="L58" i="91"/>
  <c r="L58" i="89"/>
  <c r="K58"/>
  <c r="K58" i="111"/>
  <c r="K58" i="99"/>
  <c r="K58" i="131"/>
  <c r="K58" i="113"/>
  <c r="K58" i="125"/>
  <c r="K58" i="121"/>
  <c r="K58" i="136"/>
  <c r="K58" i="92"/>
  <c r="K58" i="109"/>
  <c r="K58" i="97"/>
  <c r="K58" i="124"/>
  <c r="K58" i="116"/>
  <c r="K58" i="132"/>
  <c r="L58" i="142"/>
  <c r="L58" i="143"/>
  <c r="L58" i="134"/>
  <c r="L58" i="136"/>
  <c r="L58" i="128"/>
  <c r="L58" i="124"/>
  <c r="L58" i="123"/>
  <c r="L58" i="110"/>
  <c r="L58" i="105"/>
  <c r="L58" i="101"/>
  <c r="L58" i="97"/>
  <c r="L58" i="112"/>
  <c r="L58" i="115"/>
  <c r="L58" i="96"/>
  <c r="L58" i="92"/>
  <c r="L58" i="90"/>
  <c r="K58" i="91"/>
  <c r="K58" i="105"/>
  <c r="K58" i="95"/>
  <c r="K58" i="129"/>
  <c r="K58" i="112"/>
  <c r="K58" i="119"/>
  <c r="K58" i="141"/>
  <c r="K58" i="140"/>
  <c r="K58" i="87"/>
  <c r="K58" i="100"/>
  <c r="K58" i="94"/>
  <c r="K58" i="110"/>
  <c r="K58" i="114"/>
  <c r="K58" i="133"/>
  <c r="J27" i="140"/>
  <c r="J60" s="1"/>
  <c r="J27" i="109"/>
  <c r="J60" s="1"/>
  <c r="J60" i="100"/>
  <c r="J27" i="97"/>
  <c r="J60" s="1"/>
  <c r="L59" i="143"/>
  <c r="J27" i="135"/>
  <c r="J60" s="1"/>
  <c r="J27" i="119"/>
  <c r="J60" s="1"/>
  <c r="J27" i="115"/>
  <c r="J60" s="1"/>
  <c r="F55" i="120"/>
  <c r="AO10" i="160" s="1"/>
  <c r="J60" i="133"/>
  <c r="F55"/>
  <c r="AO15" i="160" s="1"/>
  <c r="J62" i="126"/>
  <c r="K39" i="136"/>
  <c r="L43" i="143"/>
  <c r="L52"/>
  <c r="K34" i="142"/>
  <c r="L34" i="141"/>
  <c r="L34" i="140"/>
  <c r="L34" i="139"/>
  <c r="L34" i="136"/>
  <c r="L34" i="143"/>
  <c r="K34" i="139"/>
  <c r="L34" i="135"/>
  <c r="K34" i="133"/>
  <c r="L34" i="134"/>
  <c r="L34" i="131"/>
  <c r="L34" i="133"/>
  <c r="L34" i="132"/>
  <c r="K34" i="130"/>
  <c r="L34" i="129"/>
  <c r="L34" i="128"/>
  <c r="K34" i="127"/>
  <c r="L34" i="126"/>
  <c r="L34" i="125"/>
  <c r="L34" i="124"/>
  <c r="K34" i="121"/>
  <c r="L34" i="120"/>
  <c r="L34" i="119"/>
  <c r="L34" i="142"/>
  <c r="L34" i="138"/>
  <c r="L34" i="137"/>
  <c r="K34" i="136"/>
  <c r="K34" i="131"/>
  <c r="L34" i="123"/>
  <c r="L34" i="122"/>
  <c r="L34" i="162"/>
  <c r="K34" i="112"/>
  <c r="L34" i="111"/>
  <c r="L34" i="110"/>
  <c r="L34" i="109"/>
  <c r="K34" i="106"/>
  <c r="L34" i="105"/>
  <c r="L34" i="104"/>
  <c r="L34" i="103"/>
  <c r="L34" i="102"/>
  <c r="L34" i="101"/>
  <c r="L34" i="100"/>
  <c r="L34" i="99"/>
  <c r="L34" i="98"/>
  <c r="L34" i="97"/>
  <c r="K34" i="96"/>
  <c r="L34" i="95"/>
  <c r="L34" i="130"/>
  <c r="L34" i="127"/>
  <c r="L34" i="118"/>
  <c r="L34" i="117"/>
  <c r="K34" i="162"/>
  <c r="L34" i="108"/>
  <c r="L34" i="107"/>
  <c r="K34" i="97"/>
  <c r="L34" i="96"/>
  <c r="K34" i="124"/>
  <c r="L34" i="121"/>
  <c r="L34" i="116"/>
  <c r="L34" i="115"/>
  <c r="L34" i="114"/>
  <c r="L34" i="113"/>
  <c r="L34" i="112"/>
  <c r="L34" i="106"/>
  <c r="K34" i="95"/>
  <c r="L34" i="145"/>
  <c r="L34" i="94"/>
  <c r="K34" i="93"/>
  <c r="L34" i="92"/>
  <c r="L34" i="91"/>
  <c r="K34" i="88"/>
  <c r="L34" i="87"/>
  <c r="L34" i="86"/>
  <c r="L34" i="93"/>
  <c r="K34" i="91"/>
  <c r="L34" i="90"/>
  <c r="L34" i="89"/>
  <c r="L34" i="88"/>
  <c r="K34" i="92"/>
  <c r="K34" i="89"/>
  <c r="K34" i="101"/>
  <c r="K34" i="110"/>
  <c r="K34" i="145"/>
  <c r="K34" i="98"/>
  <c r="K34" i="102"/>
  <c r="K34" i="105"/>
  <c r="K34" i="111"/>
  <c r="K34" i="132"/>
  <c r="K34" i="135"/>
  <c r="K34" i="107"/>
  <c r="K34" i="113"/>
  <c r="K34" i="115"/>
  <c r="K34" i="118"/>
  <c r="K34" i="123"/>
  <c r="K34" i="140"/>
  <c r="K34" i="138"/>
  <c r="K34" i="143"/>
  <c r="K34" i="86"/>
  <c r="K34" i="87"/>
  <c r="K34" i="90"/>
  <c r="K34" i="99"/>
  <c r="K34" i="103"/>
  <c r="K34" i="125"/>
  <c r="K34" i="94"/>
  <c r="K34" i="100"/>
  <c r="K34" i="104"/>
  <c r="K34" i="109"/>
  <c r="K34" i="119"/>
  <c r="K34" i="128"/>
  <c r="K34" i="108"/>
  <c r="K34" i="114"/>
  <c r="K34" i="116"/>
  <c r="K34" i="117"/>
  <c r="K34" i="120"/>
  <c r="K34" i="126"/>
  <c r="K34" i="129"/>
  <c r="K34" i="134"/>
  <c r="K34" i="122"/>
  <c r="K34" i="141"/>
  <c r="K34" i="137"/>
  <c r="L39" i="138"/>
  <c r="K39"/>
  <c r="K39" i="134"/>
  <c r="K39" i="129"/>
  <c r="K39" i="125"/>
  <c r="K39" i="120"/>
  <c r="L39" i="135"/>
  <c r="L39" i="120"/>
  <c r="L39" i="115"/>
  <c r="K39" i="111"/>
  <c r="L39" i="107"/>
  <c r="K39" i="103"/>
  <c r="K39" i="99"/>
  <c r="L39" i="132"/>
  <c r="K39" i="122"/>
  <c r="K39" i="114"/>
  <c r="L39" i="105"/>
  <c r="L39" i="98"/>
  <c r="L39" i="93"/>
  <c r="K39" i="117"/>
  <c r="L39" i="103"/>
  <c r="K39" i="145"/>
  <c r="L39" i="89"/>
  <c r="L39" i="92"/>
  <c r="L39" i="87"/>
  <c r="K39" i="97"/>
  <c r="K39" i="91"/>
  <c r="K39" i="162"/>
  <c r="K39" i="133"/>
  <c r="K52" i="140"/>
  <c r="K52" i="137"/>
  <c r="K52" i="143"/>
  <c r="K52" i="129"/>
  <c r="K52" i="120"/>
  <c r="K52" i="111"/>
  <c r="K52" i="103"/>
  <c r="K52" i="99"/>
  <c r="K52" i="123"/>
  <c r="K52" i="115"/>
  <c r="K52" i="122"/>
  <c r="K52" i="94"/>
  <c r="K52" i="90"/>
  <c r="K52" i="141"/>
  <c r="K52" i="135"/>
  <c r="K52" i="128"/>
  <c r="K52" i="125"/>
  <c r="K52" i="119"/>
  <c r="K52" i="110"/>
  <c r="K52" i="104"/>
  <c r="K52" i="100"/>
  <c r="K52" i="96"/>
  <c r="K52" i="132"/>
  <c r="K52" i="116"/>
  <c r="K52" i="93"/>
  <c r="K52" i="107"/>
  <c r="K52" i="92"/>
  <c r="K52" i="86"/>
  <c r="L52"/>
  <c r="L52" i="88"/>
  <c r="L52" i="89"/>
  <c r="L52" i="91"/>
  <c r="L52" i="95"/>
  <c r="K52" i="97"/>
  <c r="L52" i="100"/>
  <c r="L52" i="104"/>
  <c r="L52" i="106"/>
  <c r="L52" i="111"/>
  <c r="L52" i="145"/>
  <c r="L52" i="101"/>
  <c r="L52" i="110"/>
  <c r="L52" i="118"/>
  <c r="L52" i="126"/>
  <c r="L52" i="142"/>
  <c r="K52" i="106"/>
  <c r="L52" i="108"/>
  <c r="L52" i="114"/>
  <c r="L52" i="116"/>
  <c r="L52" i="117"/>
  <c r="L52" i="121"/>
  <c r="L52" i="127"/>
  <c r="L52" i="130"/>
  <c r="L52" i="123"/>
  <c r="L52" i="134"/>
  <c r="L52" i="141"/>
  <c r="L52" i="131"/>
  <c r="L52" i="139"/>
  <c r="L52" i="135"/>
  <c r="L52" i="137"/>
  <c r="K52" i="142"/>
  <c r="K53"/>
  <c r="K53" i="131"/>
  <c r="K53" i="127"/>
  <c r="K53" i="124"/>
  <c r="K53" i="106"/>
  <c r="K53" i="96"/>
  <c r="K53" i="93"/>
  <c r="K53" i="139"/>
  <c r="K53" i="97"/>
  <c r="K53" i="88"/>
  <c r="K53" i="87"/>
  <c r="L53" i="89"/>
  <c r="K53" i="92"/>
  <c r="L53" i="87"/>
  <c r="K53" i="90"/>
  <c r="L53" i="92"/>
  <c r="L53" i="94"/>
  <c r="L53" i="95"/>
  <c r="K53" i="98"/>
  <c r="K53" i="102"/>
  <c r="K53" i="105"/>
  <c r="L53" i="107"/>
  <c r="K53" i="109"/>
  <c r="L53" i="117"/>
  <c r="K53" i="94"/>
  <c r="K53" i="99"/>
  <c r="K53" i="103"/>
  <c r="L53" i="112"/>
  <c r="L53" i="114"/>
  <c r="L53" i="116"/>
  <c r="K53" i="120"/>
  <c r="K53" i="126"/>
  <c r="L53" i="132"/>
  <c r="L53" i="97"/>
  <c r="L53" i="99"/>
  <c r="L53" i="101"/>
  <c r="L53" i="103"/>
  <c r="K53" i="107"/>
  <c r="L53" i="109"/>
  <c r="L53" i="111"/>
  <c r="K53" i="114"/>
  <c r="K53" i="116"/>
  <c r="K53" i="117"/>
  <c r="L53" i="121"/>
  <c r="L53" i="127"/>
  <c r="L53" i="130"/>
  <c r="L53" i="119"/>
  <c r="K53" i="122"/>
  <c r="L53" i="124"/>
  <c r="L53" i="126"/>
  <c r="L53" i="129"/>
  <c r="L53" i="133"/>
  <c r="K53" i="141"/>
  <c r="K53" i="132"/>
  <c r="L53" i="134"/>
  <c r="L53" i="138"/>
  <c r="K53" i="140"/>
  <c r="L53" i="136"/>
  <c r="K53" i="138"/>
  <c r="L53" i="141"/>
  <c r="K59" i="112"/>
  <c r="K59" i="91"/>
  <c r="K59" i="133"/>
  <c r="L59" i="86"/>
  <c r="K59" i="88"/>
  <c r="K59" i="90"/>
  <c r="K59" i="86"/>
  <c r="L59" i="88"/>
  <c r="L59" i="90"/>
  <c r="K59" i="92"/>
  <c r="K59" i="94"/>
  <c r="K59" i="96"/>
  <c r="L59" i="100"/>
  <c r="L59" i="105"/>
  <c r="L59" i="109"/>
  <c r="K59" i="113"/>
  <c r="K59" i="115"/>
  <c r="L59" i="118"/>
  <c r="L59" i="93"/>
  <c r="L59" i="145"/>
  <c r="L59" i="97"/>
  <c r="L59" i="101"/>
  <c r="L59" i="104"/>
  <c r="L59" i="110"/>
  <c r="K59" i="162"/>
  <c r="L59" i="124"/>
  <c r="L59" i="127"/>
  <c r="L59" i="130"/>
  <c r="K59" i="95"/>
  <c r="K59" i="97"/>
  <c r="K59" i="99"/>
  <c r="K59" i="101"/>
  <c r="K59" i="103"/>
  <c r="K59" i="105"/>
  <c r="L59" i="107"/>
  <c r="K59" i="110"/>
  <c r="L59" i="113"/>
  <c r="L59" i="115"/>
  <c r="L59" i="162"/>
  <c r="L59" i="119"/>
  <c r="K59" i="122"/>
  <c r="L59" i="125"/>
  <c r="L59" i="139"/>
  <c r="K59" i="118"/>
  <c r="K59" i="120"/>
  <c r="L59" i="122"/>
  <c r="K59" i="124"/>
  <c r="K59" i="126"/>
  <c r="K59" i="128"/>
  <c r="K59" i="130"/>
  <c r="L59" i="134"/>
  <c r="K59" i="137"/>
  <c r="L59" i="132"/>
  <c r="K59" i="134"/>
  <c r="K59" i="135"/>
  <c r="K59" i="143"/>
  <c r="L59" i="136"/>
  <c r="L59" i="138"/>
  <c r="K59" i="140"/>
  <c r="L59" i="142"/>
  <c r="K33" i="93"/>
  <c r="K33" i="96"/>
  <c r="K33" i="131"/>
  <c r="K33" i="139"/>
  <c r="K33" i="88"/>
  <c r="K33" i="112"/>
  <c r="K33" i="121"/>
  <c r="K33" i="127"/>
  <c r="K33" i="133"/>
  <c r="K33" i="86"/>
  <c r="L33" i="89"/>
  <c r="L33" i="91"/>
  <c r="L33" i="86"/>
  <c r="L33" i="88"/>
  <c r="K33" i="90"/>
  <c r="L33" i="93"/>
  <c r="L33" i="145"/>
  <c r="K33" i="98"/>
  <c r="K33" i="102"/>
  <c r="K33" i="105"/>
  <c r="K33" i="111"/>
  <c r="L33" i="114"/>
  <c r="L33" i="116"/>
  <c r="K33" i="94"/>
  <c r="L33" i="97"/>
  <c r="K33" i="101"/>
  <c r="L33" i="107"/>
  <c r="K33" i="110"/>
  <c r="L33" i="117"/>
  <c r="K33" i="120"/>
  <c r="K33" i="129"/>
  <c r="L33" i="98"/>
  <c r="L33" i="100"/>
  <c r="L33" i="102"/>
  <c r="L33" i="104"/>
  <c r="L33" i="106"/>
  <c r="K33" i="108"/>
  <c r="L33" i="110"/>
  <c r="L33" i="112"/>
  <c r="K33" i="114"/>
  <c r="K33" i="116"/>
  <c r="K33" i="118"/>
  <c r="L33" i="122"/>
  <c r="K33" i="125"/>
  <c r="K33" i="132"/>
  <c r="L33" i="136"/>
  <c r="L33" i="138"/>
  <c r="L33" i="120"/>
  <c r="K33" i="122"/>
  <c r="L33" i="125"/>
  <c r="L33" i="127"/>
  <c r="L33" i="129"/>
  <c r="L33" i="132"/>
  <c r="K33" i="135"/>
  <c r="L33" i="134"/>
  <c r="L33" i="135"/>
  <c r="K33" i="140"/>
  <c r="K33" i="137"/>
  <c r="L33" i="140"/>
  <c r="L33" i="142"/>
  <c r="L39"/>
  <c r="L39" i="137"/>
  <c r="K39"/>
  <c r="K39" i="143"/>
  <c r="K39" i="128"/>
  <c r="L39" i="123"/>
  <c r="K39" i="119"/>
  <c r="L39" i="131"/>
  <c r="L39" i="118"/>
  <c r="L39" i="114"/>
  <c r="K39" i="110"/>
  <c r="L39" i="106"/>
  <c r="K39" i="102"/>
  <c r="K39" i="98"/>
  <c r="L39" i="128"/>
  <c r="L39" i="162"/>
  <c r="K39" i="113"/>
  <c r="L39" i="104"/>
  <c r="L39" i="97"/>
  <c r="L39" i="124"/>
  <c r="L39" i="110"/>
  <c r="L39" i="101"/>
  <c r="K39" i="94"/>
  <c r="L39" i="88"/>
  <c r="L39" i="91"/>
  <c r="L39" i="86"/>
  <c r="K39" i="124"/>
  <c r="K39" i="93"/>
  <c r="K39" i="121"/>
  <c r="K39" i="131"/>
  <c r="K43" i="139"/>
  <c r="K43" i="124"/>
  <c r="K43" i="128"/>
  <c r="K43" i="104"/>
  <c r="K43" i="131"/>
  <c r="K43" i="122"/>
  <c r="K43" i="95"/>
  <c r="K43" i="121"/>
  <c r="K43" i="112"/>
  <c r="K43" i="93"/>
  <c r="K43" i="88"/>
  <c r="L43" i="87"/>
  <c r="K43" i="90"/>
  <c r="L43" i="92"/>
  <c r="K43" i="87"/>
  <c r="L43" i="89"/>
  <c r="K43" i="92"/>
  <c r="K43" i="145"/>
  <c r="L43" i="98"/>
  <c r="L43" i="102"/>
  <c r="L43" i="109"/>
  <c r="K43" i="113"/>
  <c r="K43" i="115"/>
  <c r="L43" i="162"/>
  <c r="L43" i="93"/>
  <c r="L43" i="145"/>
  <c r="L43" i="99"/>
  <c r="L43" i="103"/>
  <c r="K43" i="108"/>
  <c r="K43" i="117"/>
  <c r="L43" i="126"/>
  <c r="L43" i="141"/>
  <c r="K43" i="98"/>
  <c r="K43" i="100"/>
  <c r="K43" i="102"/>
  <c r="L43" i="104"/>
  <c r="L43" i="106"/>
  <c r="L43" i="108"/>
  <c r="K43" i="110"/>
  <c r="L43" i="112"/>
  <c r="L43" i="114"/>
  <c r="L43" i="116"/>
  <c r="L43" i="118"/>
  <c r="L43" i="122"/>
  <c r="L43" i="124"/>
  <c r="L43" i="139"/>
  <c r="K43" i="120"/>
  <c r="L43" i="123"/>
  <c r="K43" i="126"/>
  <c r="L43" i="128"/>
  <c r="L43" i="130"/>
  <c r="L43" i="131"/>
  <c r="L43" i="135"/>
  <c r="K43" i="138"/>
  <c r="K43" i="134"/>
  <c r="K43" i="135"/>
  <c r="L43" i="140"/>
  <c r="L43" i="137"/>
  <c r="K43" i="140"/>
  <c r="L43" i="142"/>
  <c r="K44" i="140"/>
  <c r="K44" i="135"/>
  <c r="K44" i="129"/>
  <c r="K44" i="122"/>
  <c r="K44" i="111"/>
  <c r="K44" i="103"/>
  <c r="K44" i="99"/>
  <c r="K44" i="114"/>
  <c r="K44" i="107"/>
  <c r="K44" i="92"/>
  <c r="K44" i="86"/>
  <c r="K44" i="137"/>
  <c r="K44" i="119"/>
  <c r="K44" i="132"/>
  <c r="K44" i="110"/>
  <c r="K44" i="102"/>
  <c r="K44" i="98"/>
  <c r="K44" i="113"/>
  <c r="K44" i="118"/>
  <c r="K44" i="145"/>
  <c r="K44" i="89"/>
  <c r="L44" i="87"/>
  <c r="K44" i="91"/>
  <c r="K44" i="88"/>
  <c r="L44" i="90"/>
  <c r="L44" i="93"/>
  <c r="L44" i="98"/>
  <c r="L44" i="102"/>
  <c r="L44" i="105"/>
  <c r="L44" i="109"/>
  <c r="L44" i="112"/>
  <c r="L44" i="120"/>
  <c r="L44" i="94"/>
  <c r="K44" i="95"/>
  <c r="L44" i="99"/>
  <c r="L44" i="103"/>
  <c r="L44" i="121"/>
  <c r="L44" i="127"/>
  <c r="L44" i="130"/>
  <c r="L44" i="95"/>
  <c r="L44" i="97"/>
  <c r="K44" i="106"/>
  <c r="L44" i="108"/>
  <c r="L44" i="113"/>
  <c r="L44" i="115"/>
  <c r="L44" i="162"/>
  <c r="L44" i="118"/>
  <c r="L44" i="122"/>
  <c r="L44" i="125"/>
  <c r="K44" i="121"/>
  <c r="L44" i="124"/>
  <c r="L44" i="128"/>
  <c r="K44" i="131"/>
  <c r="L44" i="133"/>
  <c r="L44" i="142"/>
  <c r="L44" i="131"/>
  <c r="K44" i="136"/>
  <c r="L44"/>
  <c r="L44" i="138"/>
  <c r="K44" i="142"/>
  <c r="L39" i="143"/>
  <c r="L40"/>
  <c r="K40" i="142"/>
  <c r="L40" i="139"/>
  <c r="L40" i="138"/>
  <c r="L40" i="137"/>
  <c r="L40" i="136"/>
  <c r="L40" i="142"/>
  <c r="L40" i="141"/>
  <c r="K40" i="139"/>
  <c r="K40" i="133"/>
  <c r="L40" i="131"/>
  <c r="K40" i="130"/>
  <c r="K40" i="127"/>
  <c r="L40" i="124"/>
  <c r="L40" i="123"/>
  <c r="L40" i="122"/>
  <c r="K40" i="121"/>
  <c r="L40" i="140"/>
  <c r="K40" i="136"/>
  <c r="L40" i="135"/>
  <c r="L40" i="133"/>
  <c r="K40" i="131"/>
  <c r="L40" i="130"/>
  <c r="L40" i="129"/>
  <c r="L40" i="127"/>
  <c r="L40" i="126"/>
  <c r="L40" i="121"/>
  <c r="L40" i="120"/>
  <c r="L40" i="118"/>
  <c r="L40" i="117"/>
  <c r="L40" i="162"/>
  <c r="L40" i="116"/>
  <c r="L40" i="115"/>
  <c r="L40" i="114"/>
  <c r="L40" i="113"/>
  <c r="K40" i="112"/>
  <c r="L40" i="108"/>
  <c r="L40" i="107"/>
  <c r="K40" i="106"/>
  <c r="L40" i="97"/>
  <c r="K40" i="96"/>
  <c r="L40" i="95"/>
  <c r="L40" i="134"/>
  <c r="L40" i="132"/>
  <c r="L40" i="128"/>
  <c r="L40" i="125"/>
  <c r="K40" i="162"/>
  <c r="L40" i="112"/>
  <c r="L40" i="111"/>
  <c r="L40" i="109"/>
  <c r="L40" i="106"/>
  <c r="L40" i="105"/>
  <c r="L40" i="104"/>
  <c r="L40" i="102"/>
  <c r="L40" i="100"/>
  <c r="L40" i="98"/>
  <c r="K40" i="97"/>
  <c r="L40" i="145"/>
  <c r="L40" i="94"/>
  <c r="K40" i="93"/>
  <c r="K40" i="124"/>
  <c r="L40" i="119"/>
  <c r="L40" i="110"/>
  <c r="L40" i="103"/>
  <c r="L40" i="101"/>
  <c r="L40" i="99"/>
  <c r="L40" i="96"/>
  <c r="K40" i="95"/>
  <c r="L40" i="93"/>
  <c r="L40" i="91"/>
  <c r="L40" i="90"/>
  <c r="L40" i="89"/>
  <c r="K40" i="88"/>
  <c r="L40" i="92"/>
  <c r="K40" i="91"/>
  <c r="L40" i="88"/>
  <c r="L40" i="87"/>
  <c r="L40" i="86"/>
  <c r="K40"/>
  <c r="K40" i="87"/>
  <c r="K40" i="92"/>
  <c r="K40" i="94"/>
  <c r="K40" i="113"/>
  <c r="K40" i="114"/>
  <c r="K40" i="115"/>
  <c r="K40" i="116"/>
  <c r="K40" i="99"/>
  <c r="K40" i="101"/>
  <c r="K40" i="103"/>
  <c r="K40" i="109"/>
  <c r="K40" i="111"/>
  <c r="K40" i="122"/>
  <c r="K40" i="120"/>
  <c r="K40" i="126"/>
  <c r="K40" i="129"/>
  <c r="K40" i="137"/>
  <c r="K40" i="138"/>
  <c r="K40" i="134"/>
  <c r="K40" i="135"/>
  <c r="K40" i="143"/>
  <c r="K40" i="140"/>
  <c r="K40" i="89"/>
  <c r="K40" i="90"/>
  <c r="K40" i="145"/>
  <c r="K40" i="107"/>
  <c r="K40" i="108"/>
  <c r="K40" i="117"/>
  <c r="K40" i="118"/>
  <c r="K40" i="98"/>
  <c r="K40" i="100"/>
  <c r="K40" i="102"/>
  <c r="K40" i="104"/>
  <c r="K40" i="105"/>
  <c r="K40" i="110"/>
  <c r="K40" i="123"/>
  <c r="K40" i="119"/>
  <c r="K40" i="125"/>
  <c r="K40" i="128"/>
  <c r="K40" i="132"/>
  <c r="K40" i="141"/>
  <c r="K39"/>
  <c r="L39"/>
  <c r="K39" i="135"/>
  <c r="K39" i="132"/>
  <c r="L39" i="127"/>
  <c r="L39" i="122"/>
  <c r="L39" i="140"/>
  <c r="L39" i="129"/>
  <c r="L39" i="117"/>
  <c r="L39" i="113"/>
  <c r="K39" i="109"/>
  <c r="K39" i="105"/>
  <c r="K39" i="101"/>
  <c r="L39" i="96"/>
  <c r="L39" i="125"/>
  <c r="K39" i="116"/>
  <c r="L39" i="111"/>
  <c r="L39" i="102"/>
  <c r="L39" i="145"/>
  <c r="L39" i="119"/>
  <c r="K39" i="108"/>
  <c r="L39" i="99"/>
  <c r="K39" i="92"/>
  <c r="K39" i="87"/>
  <c r="K39" i="90"/>
  <c r="K39" i="106"/>
  <c r="K39" i="139"/>
  <c r="K39" i="96"/>
  <c r="K39" i="127"/>
  <c r="K39" i="142"/>
  <c r="K52" i="139"/>
  <c r="K52" i="134"/>
  <c r="K52" i="136"/>
  <c r="K52" i="126"/>
  <c r="K52" i="118"/>
  <c r="K52" i="109"/>
  <c r="K52" i="101"/>
  <c r="K52" i="131"/>
  <c r="K52" i="162"/>
  <c r="K52" i="113"/>
  <c r="K52" i="108"/>
  <c r="K52" i="88"/>
  <c r="K52" i="89"/>
  <c r="K52" i="138"/>
  <c r="K52" i="130"/>
  <c r="K52" i="127"/>
  <c r="K52" i="121"/>
  <c r="K52" i="112"/>
  <c r="K52" i="105"/>
  <c r="K52" i="102"/>
  <c r="K52" i="98"/>
  <c r="K52" i="95"/>
  <c r="K52" i="124"/>
  <c r="K52" i="114"/>
  <c r="K52" i="117"/>
  <c r="K52" i="145"/>
  <c r="K52" i="87"/>
  <c r="K52" i="91"/>
  <c r="L52" i="87"/>
  <c r="L52" i="92"/>
  <c r="L52" i="90"/>
  <c r="L52" i="93"/>
  <c r="L52" i="96"/>
  <c r="L52" i="98"/>
  <c r="L52" i="102"/>
  <c r="L52" i="105"/>
  <c r="L52" i="109"/>
  <c r="L52" i="94"/>
  <c r="L52" i="99"/>
  <c r="L52" i="103"/>
  <c r="L52" i="112"/>
  <c r="L52" i="120"/>
  <c r="L52" i="129"/>
  <c r="L52" i="97"/>
  <c r="L52" i="107"/>
  <c r="L52" i="113"/>
  <c r="L52" i="115"/>
  <c r="L52" i="162"/>
  <c r="L52" i="119"/>
  <c r="L52" i="125"/>
  <c r="L52" i="128"/>
  <c r="L52" i="122"/>
  <c r="L52" i="124"/>
  <c r="L52" i="133"/>
  <c r="L52" i="132"/>
  <c r="K52" i="133"/>
  <c r="L52" i="140"/>
  <c r="L52" i="136"/>
  <c r="L52" i="138"/>
  <c r="K53" i="136"/>
  <c r="K53" i="130"/>
  <c r="K53" i="121"/>
  <c r="K53" i="112"/>
  <c r="K53" i="104"/>
  <c r="K53" i="95"/>
  <c r="K53" i="91"/>
  <c r="K53" i="133"/>
  <c r="K53" i="162"/>
  <c r="K53" i="86"/>
  <c r="L53" i="88"/>
  <c r="L53" i="90"/>
  <c r="L53" i="86"/>
  <c r="K53" i="89"/>
  <c r="L53" i="91"/>
  <c r="L53" i="93"/>
  <c r="L53" i="145"/>
  <c r="L53" i="96"/>
  <c r="K53" i="100"/>
  <c r="L53" i="104"/>
  <c r="L53" i="106"/>
  <c r="L53" i="108"/>
  <c r="K53" i="111"/>
  <c r="L53" i="122"/>
  <c r="K53" i="145"/>
  <c r="K53" i="101"/>
  <c r="K53" i="110"/>
  <c r="L53" i="113"/>
  <c r="L53" i="115"/>
  <c r="K53" i="118"/>
  <c r="L53" i="123"/>
  <c r="K53" i="129"/>
  <c r="L53" i="142"/>
  <c r="L53" i="98"/>
  <c r="L53" i="100"/>
  <c r="L53" i="102"/>
  <c r="L53" i="105"/>
  <c r="K53" i="108"/>
  <c r="L53" i="110"/>
  <c r="K53" i="113"/>
  <c r="K53" i="115"/>
  <c r="L53" i="162"/>
  <c r="K53" i="119"/>
  <c r="K53" i="125"/>
  <c r="K53" i="128"/>
  <c r="L53" i="118"/>
  <c r="L53" i="120"/>
  <c r="K53" i="123"/>
  <c r="L53" i="125"/>
  <c r="L53" i="128"/>
  <c r="K53" i="134"/>
  <c r="L53" i="135"/>
  <c r="L53" i="143"/>
  <c r="L53" i="131"/>
  <c r="L53" i="137"/>
  <c r="L53" i="139"/>
  <c r="K53" i="135"/>
  <c r="K53" i="137"/>
  <c r="L53" i="140"/>
  <c r="K59" i="108"/>
  <c r="K59" i="142"/>
  <c r="K59" i="106"/>
  <c r="L59" i="87"/>
  <c r="K59" i="89"/>
  <c r="L59" i="92"/>
  <c r="K59" i="87"/>
  <c r="L59" i="89"/>
  <c r="L59" i="91"/>
  <c r="K59" i="93"/>
  <c r="K59" i="145"/>
  <c r="L59" i="98"/>
  <c r="L59" i="102"/>
  <c r="L59" i="108"/>
  <c r="L59" i="111"/>
  <c r="K59" i="114"/>
  <c r="K59" i="116"/>
  <c r="L59" i="120"/>
  <c r="L59" i="94"/>
  <c r="L59" i="95"/>
  <c r="L59" i="99"/>
  <c r="L59" i="103"/>
  <c r="K59" i="107"/>
  <c r="L59" i="112"/>
  <c r="K59" i="117"/>
  <c r="L59" i="126"/>
  <c r="L59" i="129"/>
  <c r="L59" i="131"/>
  <c r="L59" i="96"/>
  <c r="K59" i="98"/>
  <c r="K59" i="100"/>
  <c r="K59" i="102"/>
  <c r="K59" i="104"/>
  <c r="L59" i="106"/>
  <c r="K59" i="109"/>
  <c r="K59" i="111"/>
  <c r="L59" i="114"/>
  <c r="L59" i="116"/>
  <c r="L59" i="117"/>
  <c r="K59" i="121"/>
  <c r="K59" i="123"/>
  <c r="L59" i="128"/>
  <c r="L59" i="141"/>
  <c r="K59" i="119"/>
  <c r="L59" i="121"/>
  <c r="L59" i="123"/>
  <c r="K59" i="125"/>
  <c r="K59" i="127"/>
  <c r="K59" i="129"/>
  <c r="K59" i="132"/>
  <c r="K59" i="136"/>
  <c r="K59" i="138"/>
  <c r="K59" i="131"/>
  <c r="L59" i="133"/>
  <c r="L59" i="140"/>
  <c r="L59" i="135"/>
  <c r="L59" i="137"/>
  <c r="K59" i="139"/>
  <c r="K59" i="141"/>
  <c r="K33" i="95"/>
  <c r="K33" i="97"/>
  <c r="K33" i="136"/>
  <c r="K33" i="106"/>
  <c r="K33" i="91"/>
  <c r="K33" i="162"/>
  <c r="K33" i="124"/>
  <c r="K33" i="130"/>
  <c r="K33" i="142"/>
  <c r="K33" i="87"/>
  <c r="L33" i="90"/>
  <c r="K33" i="92"/>
  <c r="L33" i="87"/>
  <c r="K33" i="89"/>
  <c r="L33" i="92"/>
  <c r="L33" i="94"/>
  <c r="L33" i="95"/>
  <c r="K33" i="100"/>
  <c r="K33" i="104"/>
  <c r="K33" i="109"/>
  <c r="L33" i="113"/>
  <c r="L33" i="115"/>
  <c r="L33" i="124"/>
  <c r="K33" i="145"/>
  <c r="K33" i="99"/>
  <c r="K33" i="103"/>
  <c r="L33" i="108"/>
  <c r="L33" i="162"/>
  <c r="L33" i="118"/>
  <c r="K33" i="126"/>
  <c r="L33" i="96"/>
  <c r="L33" i="99"/>
  <c r="L33" i="101"/>
  <c r="L33" i="103"/>
  <c r="L33" i="105"/>
  <c r="K33" i="107"/>
  <c r="L33" i="109"/>
  <c r="L33" i="111"/>
  <c r="K33" i="113"/>
  <c r="K33" i="115"/>
  <c r="K33" i="117"/>
  <c r="K33" i="119"/>
  <c r="L33" i="123"/>
  <c r="K33" i="128"/>
  <c r="L33" i="131"/>
  <c r="L33" i="137"/>
  <c r="L33" i="119"/>
  <c r="L33" i="121"/>
  <c r="K33" i="123"/>
  <c r="L33" i="126"/>
  <c r="L33" i="128"/>
  <c r="L33" i="130"/>
  <c r="K33" i="134"/>
  <c r="K33" i="141"/>
  <c r="L33" i="133"/>
  <c r="L33" i="139"/>
  <c r="L33" i="143"/>
  <c r="K33" i="138"/>
  <c r="L33" i="141"/>
  <c r="K39" i="140"/>
  <c r="L39" i="139"/>
  <c r="L39" i="133"/>
  <c r="L39" i="130"/>
  <c r="K39" i="126"/>
  <c r="L39" i="121"/>
  <c r="L39" i="136"/>
  <c r="L39" i="126"/>
  <c r="L39" i="116"/>
  <c r="L39" i="112"/>
  <c r="L39" i="108"/>
  <c r="K39" i="104"/>
  <c r="K39" i="100"/>
  <c r="L39" i="134"/>
  <c r="K39" i="123"/>
  <c r="K39" i="115"/>
  <c r="L39" i="109"/>
  <c r="L39" i="100"/>
  <c r="L39" i="94"/>
  <c r="K39" i="118"/>
  <c r="K39" i="107"/>
  <c r="L39" i="95"/>
  <c r="L39" i="90"/>
  <c r="K39" i="86"/>
  <c r="K39" i="89"/>
  <c r="K39" i="112"/>
  <c r="K39" i="88"/>
  <c r="K39" i="95"/>
  <c r="K39" i="130"/>
  <c r="K43" i="142"/>
  <c r="K43" i="97"/>
  <c r="K43" i="127"/>
  <c r="K43" i="136"/>
  <c r="K43" i="133"/>
  <c r="K43" i="162"/>
  <c r="K43" i="130"/>
  <c r="K43" i="96"/>
  <c r="K43" i="106"/>
  <c r="K43" i="91"/>
  <c r="L43" i="86"/>
  <c r="K43" i="89"/>
  <c r="L43" i="91"/>
  <c r="K43" i="86"/>
  <c r="L43" i="88"/>
  <c r="L43" i="90"/>
  <c r="K43" i="94"/>
  <c r="L43" i="97"/>
  <c r="L43" i="100"/>
  <c r="L43" i="105"/>
  <c r="L43" i="111"/>
  <c r="K43" i="114"/>
  <c r="K43" i="116"/>
  <c r="L43" i="120"/>
  <c r="L43" i="94"/>
  <c r="L43" i="95"/>
  <c r="L43" i="101"/>
  <c r="K43" i="107"/>
  <c r="L43" i="110"/>
  <c r="K43" i="118"/>
  <c r="L43" i="129"/>
  <c r="L43" i="96"/>
  <c r="K43" i="99"/>
  <c r="K43" i="101"/>
  <c r="K43" i="103"/>
  <c r="K43" i="105"/>
  <c r="L43" i="107"/>
  <c r="K43" i="109"/>
  <c r="K43" i="111"/>
  <c r="L43" i="113"/>
  <c r="L43" i="115"/>
  <c r="L43" i="117"/>
  <c r="L43" i="119"/>
  <c r="K43" i="123"/>
  <c r="L43" i="125"/>
  <c r="K43" i="119"/>
  <c r="L43" i="121"/>
  <c r="K43" i="125"/>
  <c r="L43" i="127"/>
  <c r="K43" i="129"/>
  <c r="K43" i="132"/>
  <c r="L43" i="134"/>
  <c r="K43" i="137"/>
  <c r="L43" i="132"/>
  <c r="L43" i="133"/>
  <c r="L43" i="136"/>
  <c r="K43" i="143"/>
  <c r="L43" i="138"/>
  <c r="K43" i="141"/>
  <c r="K44" i="138"/>
  <c r="K44" i="134"/>
  <c r="K44" i="126"/>
  <c r="K44" i="120"/>
  <c r="K44" i="109"/>
  <c r="K44" i="101"/>
  <c r="K44" i="116"/>
  <c r="K44" i="117"/>
  <c r="K44" i="94"/>
  <c r="K44" i="87"/>
  <c r="K44" i="141"/>
  <c r="K44" i="125"/>
  <c r="K44" i="143"/>
  <c r="K44" i="128"/>
  <c r="K44" i="105"/>
  <c r="K44" i="100"/>
  <c r="K44" i="115"/>
  <c r="K44" i="123"/>
  <c r="K44" i="108"/>
  <c r="K44" i="90"/>
  <c r="L44" i="86"/>
  <c r="L44" i="88"/>
  <c r="L44" i="92"/>
  <c r="L44" i="89"/>
  <c r="L44" i="91"/>
  <c r="K44" i="97"/>
  <c r="L44" i="100"/>
  <c r="L44" i="104"/>
  <c r="L44" i="106"/>
  <c r="L44" i="111"/>
  <c r="K44" i="162"/>
  <c r="K44" i="93"/>
  <c r="L44" i="145"/>
  <c r="L44" i="96"/>
  <c r="L44" i="101"/>
  <c r="L44" i="110"/>
  <c r="L44" i="126"/>
  <c r="L44" i="129"/>
  <c r="L44" i="141"/>
  <c r="K44" i="96"/>
  <c r="K44" i="104"/>
  <c r="L44" i="107"/>
  <c r="K44" i="112"/>
  <c r="L44" i="114"/>
  <c r="L44" i="116"/>
  <c r="L44" i="117"/>
  <c r="L44" i="119"/>
  <c r="K44" i="124"/>
  <c r="K44" i="139"/>
  <c r="L44" i="123"/>
  <c r="K44" i="127"/>
  <c r="K44" i="130"/>
  <c r="L44" i="134"/>
  <c r="L44" i="135"/>
  <c r="L44" i="132"/>
  <c r="K44" i="133"/>
  <c r="L44" i="140"/>
  <c r="L44" i="137"/>
  <c r="L44" i="139"/>
  <c r="L44" i="143"/>
  <c r="L33" i="3"/>
  <c r="L43"/>
  <c r="L39"/>
  <c r="L59"/>
  <c r="L53"/>
  <c r="L40"/>
  <c r="L34"/>
  <c r="L52"/>
  <c r="F55" i="86"/>
  <c r="AO44" i="160" s="1"/>
  <c r="K53" i="3"/>
  <c r="K59"/>
  <c r="H51" i="160"/>
  <c r="K52" i="3"/>
  <c r="AK14" i="160"/>
  <c r="AL14"/>
  <c r="AK11"/>
  <c r="AK12"/>
  <c r="AL12"/>
  <c r="AL11"/>
  <c r="F55" i="143"/>
  <c r="AO27" i="160" s="1"/>
  <c r="F55" i="142"/>
  <c r="AO66" i="160" s="1"/>
  <c r="F55" i="141"/>
  <c r="AO64" i="160" s="1"/>
  <c r="F55" i="139"/>
  <c r="AO20" i="160" s="1"/>
  <c r="F55" i="138"/>
  <c r="AO47" i="160" s="1"/>
  <c r="F55" i="137"/>
  <c r="AO57" i="160" s="1"/>
  <c r="F55" i="136"/>
  <c r="AO36" i="160" s="1"/>
  <c r="F55" i="134"/>
  <c r="AO53" i="160" s="1"/>
  <c r="F55" i="131"/>
  <c r="AO65" i="160" s="1"/>
  <c r="F55" i="132"/>
  <c r="AO32" i="160" s="1"/>
  <c r="F55" i="130"/>
  <c r="AO55" i="160" s="1"/>
  <c r="F55" i="129"/>
  <c r="AO54" i="160" s="1"/>
  <c r="F55" i="128"/>
  <c r="AO18" i="160" s="1"/>
  <c r="F55" i="127"/>
  <c r="AO38" i="160" s="1"/>
  <c r="F56" i="126"/>
  <c r="AP61" i="160" s="1"/>
  <c r="F55" i="126"/>
  <c r="F55" i="125"/>
  <c r="AO21" i="160" s="1"/>
  <c r="F55" i="124"/>
  <c r="AO63" i="160" s="1"/>
  <c r="F55" i="123"/>
  <c r="AO31" i="160" s="1"/>
  <c r="F55" i="122"/>
  <c r="AO25" i="160" s="1"/>
  <c r="F55" i="121"/>
  <c r="AO26" i="160" s="1"/>
  <c r="F55" i="118"/>
  <c r="AO48" i="160" s="1"/>
  <c r="F55" i="117"/>
  <c r="AO35" i="160" s="1"/>
  <c r="F55" i="162"/>
  <c r="AO67" i="160" s="1"/>
  <c r="F55" i="116"/>
  <c r="AO30" i="160" s="1"/>
  <c r="F55" i="114"/>
  <c r="AO46" i="160" s="1"/>
  <c r="F55" i="113"/>
  <c r="AO59" i="160" s="1"/>
  <c r="F55" i="112"/>
  <c r="AO34" i="160" s="1"/>
  <c r="F55" i="111"/>
  <c r="AO45" i="160" s="1"/>
  <c r="F55" i="110"/>
  <c r="AO56" i="160" s="1"/>
  <c r="F55" i="108"/>
  <c r="AO43" i="160" s="1"/>
  <c r="F55" i="107"/>
  <c r="AO62" i="160" s="1"/>
  <c r="F55" i="106"/>
  <c r="AO17" i="160" s="1"/>
  <c r="F55" i="105"/>
  <c r="AO58" i="160" s="1"/>
  <c r="F55" i="104"/>
  <c r="AO29" i="160" s="1"/>
  <c r="F55" i="103"/>
  <c r="AO41" i="160" s="1"/>
  <c r="F55" i="101"/>
  <c r="AO23" i="160" s="1"/>
  <c r="F55" i="99"/>
  <c r="AO22" i="160" s="1"/>
  <c r="F55" i="98"/>
  <c r="AO39" i="160" s="1"/>
  <c r="F55" i="96"/>
  <c r="AO37" i="160" s="1"/>
  <c r="F55" i="95"/>
  <c r="AO51" i="160" s="1"/>
  <c r="F55" i="145"/>
  <c r="AO7" i="160" s="1"/>
  <c r="F55" i="91"/>
  <c r="AO50" i="160" s="1"/>
  <c r="F55" i="94"/>
  <c r="AO33" i="160" s="1"/>
  <c r="F55" i="93"/>
  <c r="AO60" i="160" s="1"/>
  <c r="F55" i="92"/>
  <c r="AO16" i="160" s="1"/>
  <c r="F55" i="90"/>
  <c r="AO49" i="160" s="1"/>
  <c r="F55" i="89"/>
  <c r="AO42" i="160" s="1"/>
  <c r="F55" i="88"/>
  <c r="AO52" i="160" s="1"/>
  <c r="F55" i="87"/>
  <c r="AO19" i="160" s="1"/>
  <c r="J60" i="3"/>
  <c r="F55"/>
  <c r="AO40" i="160" s="1"/>
  <c r="K27" i="143"/>
  <c r="J61" s="1"/>
  <c r="J62" s="1"/>
  <c r="K27" i="104"/>
  <c r="J61" s="1"/>
  <c r="J62" s="1"/>
  <c r="K27" i="90"/>
  <c r="J61" s="1"/>
  <c r="J62" s="1"/>
  <c r="K27" i="86"/>
  <c r="J61" s="1"/>
  <c r="J62" s="1"/>
  <c r="K39" i="3"/>
  <c r="K33"/>
  <c r="K43"/>
  <c r="H12" i="160"/>
  <c r="K34" i="3"/>
  <c r="K40"/>
  <c r="K44"/>
  <c r="I53" i="160"/>
  <c r="I31"/>
  <c r="K27" i="141"/>
  <c r="J61" s="1"/>
  <c r="J62" s="1"/>
  <c r="K27" i="129"/>
  <c r="J61" s="1"/>
  <c r="J62" s="1"/>
  <c r="K27" i="102"/>
  <c r="J61" s="1"/>
  <c r="J62" s="1"/>
  <c r="K27" i="130"/>
  <c r="J61" s="1"/>
  <c r="J62" s="1"/>
  <c r="K27" i="110"/>
  <c r="J61" s="1"/>
  <c r="J62" s="1"/>
  <c r="K27" i="101"/>
  <c r="J61" s="1"/>
  <c r="J62" s="1"/>
  <c r="K27" i="117"/>
  <c r="J61" s="1"/>
  <c r="J62" s="1"/>
  <c r="K27" i="127"/>
  <c r="J61" s="1"/>
  <c r="J62" s="1"/>
  <c r="K27" i="125"/>
  <c r="J61" s="1"/>
  <c r="J62" s="1"/>
  <c r="K27" i="88"/>
  <c r="J61" s="1"/>
  <c r="J62" s="1"/>
  <c r="K27" i="113"/>
  <c r="J61" s="1"/>
  <c r="J62" s="1"/>
  <c r="K27" i="135"/>
  <c r="J61" s="1"/>
  <c r="K27" i="123"/>
  <c r="J61" s="1"/>
  <c r="J62" s="1"/>
  <c r="K27" i="105"/>
  <c r="J61" s="1"/>
  <c r="J62" s="1"/>
  <c r="K27" i="122"/>
  <c r="J61" s="1"/>
  <c r="J62" s="1"/>
  <c r="K27" i="95"/>
  <c r="J61" s="1"/>
  <c r="J62" s="1"/>
  <c r="K27" i="133"/>
  <c r="J61" s="1"/>
  <c r="K27" i="121"/>
  <c r="J61" s="1"/>
  <c r="J62" s="1"/>
  <c r="K27" i="107"/>
  <c r="J61" s="1"/>
  <c r="J62" s="1"/>
  <c r="K27" i="136"/>
  <c r="J61" s="1"/>
  <c r="J62" s="1"/>
  <c r="K27" i="139"/>
  <c r="J61" s="1"/>
  <c r="J62" s="1"/>
  <c r="K27" i="92"/>
  <c r="J61" s="1"/>
  <c r="J62" s="1"/>
  <c r="K27" i="93"/>
  <c r="J61" s="1"/>
  <c r="J62" s="1"/>
  <c r="K27" i="109"/>
  <c r="J61" s="1"/>
  <c r="K27" i="120"/>
  <c r="J61" s="1"/>
  <c r="J62" s="1"/>
  <c r="K27" i="138"/>
  <c r="J61" s="1"/>
  <c r="J62" s="1"/>
  <c r="K27" i="108"/>
  <c r="J61" s="1"/>
  <c r="J62" s="1"/>
  <c r="K27" i="115"/>
  <c r="J61" s="1"/>
  <c r="K27" i="134"/>
  <c r="J61" s="1"/>
  <c r="J62" s="1"/>
  <c r="K27" i="145"/>
  <c r="J61" s="1"/>
  <c r="J62" s="1"/>
  <c r="K27" i="112"/>
  <c r="J61" s="1"/>
  <c r="J62" s="1"/>
  <c r="K27" i="99"/>
  <c r="J61" s="1"/>
  <c r="J62" s="1"/>
  <c r="K27" i="137"/>
  <c r="J61" s="1"/>
  <c r="J62" s="1"/>
  <c r="K27" i="114"/>
  <c r="J61" s="1"/>
  <c r="J62" s="1"/>
  <c r="K27" i="119"/>
  <c r="J61" s="1"/>
  <c r="K27" i="124"/>
  <c r="J61" s="1"/>
  <c r="J62" s="1"/>
  <c r="K27" i="140"/>
  <c r="J61" s="1"/>
  <c r="K27" i="3"/>
  <c r="K27" i="97"/>
  <c r="J61" s="1"/>
  <c r="K27" i="142"/>
  <c r="J61" s="1"/>
  <c r="J62" s="1"/>
  <c r="K27" i="89"/>
  <c r="J61" s="1"/>
  <c r="J62" s="1"/>
  <c r="K27" i="87"/>
  <c r="J61" s="1"/>
  <c r="J62" s="1"/>
  <c r="K27" i="118"/>
  <c r="J61" s="1"/>
  <c r="J62" s="1"/>
  <c r="K27" i="94"/>
  <c r="J61" s="1"/>
  <c r="J62" s="1"/>
  <c r="K27" i="91"/>
  <c r="J61" s="1"/>
  <c r="J62" s="1"/>
  <c r="K27" i="111"/>
  <c r="J61" s="1"/>
  <c r="J62" s="1"/>
  <c r="K27" i="98"/>
  <c r="J61" s="1"/>
  <c r="J62" s="1"/>
  <c r="K27" i="106"/>
  <c r="J61" s="1"/>
  <c r="J62" s="1"/>
  <c r="K27" i="131"/>
  <c r="J61" s="1"/>
  <c r="J62" s="1"/>
  <c r="K27" i="128"/>
  <c r="J61" s="1"/>
  <c r="J62" s="1"/>
  <c r="K27" i="116"/>
  <c r="J61" s="1"/>
  <c r="J62" s="1"/>
  <c r="K27" i="162"/>
  <c r="J61" s="1"/>
  <c r="J62" s="1"/>
  <c r="I26" i="160"/>
  <c r="H27"/>
  <c r="H43"/>
  <c r="H28"/>
  <c r="H7"/>
  <c r="H44"/>
  <c r="H63"/>
  <c r="H39"/>
  <c r="I39"/>
  <c r="I52"/>
  <c r="I11"/>
  <c r="I19"/>
  <c r="I24"/>
  <c r="I18"/>
  <c r="I17"/>
  <c r="I22"/>
  <c r="I9"/>
  <c r="I10"/>
  <c r="I50"/>
  <c r="I44"/>
  <c r="I28"/>
  <c r="I61"/>
  <c r="I59"/>
  <c r="I56"/>
  <c r="I43"/>
  <c r="I58"/>
  <c r="I8"/>
  <c r="I51"/>
  <c r="I32"/>
  <c r="I45"/>
  <c r="I65"/>
  <c r="I48"/>
  <c r="I64"/>
  <c r="I63"/>
  <c r="I30"/>
  <c r="I33"/>
  <c r="I25"/>
  <c r="I49"/>
  <c r="I41"/>
  <c r="H9"/>
  <c r="B66" i="84"/>
  <c r="C5"/>
  <c r="F23" i="104" l="1"/>
  <c r="J36" s="1"/>
  <c r="J62" i="97"/>
  <c r="J62" i="135"/>
  <c r="F55" i="97"/>
  <c r="AO8" i="160" s="1"/>
  <c r="F55" i="102"/>
  <c r="AO28" i="160" s="1"/>
  <c r="J62" i="140"/>
  <c r="F55"/>
  <c r="AO12" i="160" s="1"/>
  <c r="F55" i="109"/>
  <c r="AO13" i="160" s="1"/>
  <c r="F55" i="135"/>
  <c r="AO9" i="160" s="1"/>
  <c r="J62" i="100"/>
  <c r="F55"/>
  <c r="AO11" i="160" s="1"/>
  <c r="J62" i="109"/>
  <c r="J62" i="119"/>
  <c r="F55"/>
  <c r="AO24" i="160" s="1"/>
  <c r="J62" i="115"/>
  <c r="F55"/>
  <c r="AO14" i="160" s="1"/>
  <c r="J62" i="133"/>
  <c r="L57" i="141"/>
  <c r="K56" i="142"/>
  <c r="L32" i="143"/>
  <c r="L32" i="142"/>
  <c r="K32" i="139"/>
  <c r="L32" i="138"/>
  <c r="L32" i="137"/>
  <c r="K32" i="136"/>
  <c r="K32" i="142"/>
  <c r="L32" i="140"/>
  <c r="L32" i="139"/>
  <c r="L32" i="133"/>
  <c r="K32" i="131"/>
  <c r="L32" i="141"/>
  <c r="L32" i="135"/>
  <c r="L32" i="134"/>
  <c r="L32" i="130"/>
  <c r="L32" i="127"/>
  <c r="K32" i="124"/>
  <c r="L32" i="123"/>
  <c r="L32" i="122"/>
  <c r="L32" i="121"/>
  <c r="L32" i="136"/>
  <c r="K32" i="133"/>
  <c r="L32" i="131"/>
  <c r="L32" i="132"/>
  <c r="K32" i="130"/>
  <c r="L32" i="128"/>
  <c r="K32" i="127"/>
  <c r="L32" i="125"/>
  <c r="K32" i="121"/>
  <c r="L32" i="119"/>
  <c r="L32" i="118"/>
  <c r="L32" i="117"/>
  <c r="K32" i="162"/>
  <c r="L32" i="116"/>
  <c r="L32" i="115"/>
  <c r="L32" i="114"/>
  <c r="L32" i="113"/>
  <c r="L32" i="112"/>
  <c r="L32" i="108"/>
  <c r="L32" i="107"/>
  <c r="L32" i="106"/>
  <c r="K32" i="97"/>
  <c r="L32" i="96"/>
  <c r="K32" i="95"/>
  <c r="L32" i="129"/>
  <c r="L32" i="126"/>
  <c r="L32" i="120"/>
  <c r="L32" i="162"/>
  <c r="K32" i="112"/>
  <c r="L32" i="110"/>
  <c r="K32" i="106"/>
  <c r="L32" i="103"/>
  <c r="L32" i="101"/>
  <c r="L32" i="99"/>
  <c r="L32" i="97"/>
  <c r="L32" i="145"/>
  <c r="L32" i="94"/>
  <c r="L32" i="124"/>
  <c r="L32" i="111"/>
  <c r="L32" i="109"/>
  <c r="L32" i="105"/>
  <c r="L32" i="104"/>
  <c r="L32" i="102"/>
  <c r="L32" i="100"/>
  <c r="L32" i="98"/>
  <c r="K32" i="96"/>
  <c r="L32" i="95"/>
  <c r="L32" i="93"/>
  <c r="K32" i="91"/>
  <c r="L32" i="90"/>
  <c r="L32" i="89"/>
  <c r="L32" i="88"/>
  <c r="K32" i="93"/>
  <c r="L32" i="92"/>
  <c r="L32" i="91"/>
  <c r="K32" i="88"/>
  <c r="L32" i="87"/>
  <c r="L32" i="86"/>
  <c r="K32" i="89"/>
  <c r="K32" i="90"/>
  <c r="K32" i="145"/>
  <c r="K32" i="107"/>
  <c r="K32" i="108"/>
  <c r="K32" i="117"/>
  <c r="K32" i="118"/>
  <c r="K32" i="98"/>
  <c r="K32" i="100"/>
  <c r="K32" i="102"/>
  <c r="K32" i="104"/>
  <c r="K32" i="105"/>
  <c r="K32" i="110"/>
  <c r="K32" i="123"/>
  <c r="K32" i="138"/>
  <c r="K32" i="119"/>
  <c r="K32" i="125"/>
  <c r="K32" i="128"/>
  <c r="K32" i="132"/>
  <c r="K32" i="141"/>
  <c r="K32" i="86"/>
  <c r="K32" i="87"/>
  <c r="K32" i="92"/>
  <c r="K32" i="94"/>
  <c r="K32" i="113"/>
  <c r="K32" i="114"/>
  <c r="K32" i="115"/>
  <c r="K32" i="116"/>
  <c r="K32" i="99"/>
  <c r="K32" i="101"/>
  <c r="K32" i="103"/>
  <c r="K32" i="109"/>
  <c r="K32" i="111"/>
  <c r="K32" i="122"/>
  <c r="K32" i="137"/>
  <c r="K32" i="120"/>
  <c r="K32" i="126"/>
  <c r="K32" i="129"/>
  <c r="K32" i="134"/>
  <c r="K32" i="135"/>
  <c r="K32" i="143"/>
  <c r="K32" i="140"/>
  <c r="L35" i="143"/>
  <c r="L35" i="142"/>
  <c r="L35" i="138"/>
  <c r="L35" i="137"/>
  <c r="L35" i="140"/>
  <c r="L35" i="136"/>
  <c r="L35" i="133"/>
  <c r="L35" i="141"/>
  <c r="L35" i="139"/>
  <c r="L35" i="135"/>
  <c r="L35" i="134"/>
  <c r="L35" i="131"/>
  <c r="L35" i="130"/>
  <c r="L35" i="127"/>
  <c r="L35" i="123"/>
  <c r="L35" i="122"/>
  <c r="L35" i="121"/>
  <c r="L35" i="132"/>
  <c r="L35" i="128"/>
  <c r="L35" i="125"/>
  <c r="L35" i="124"/>
  <c r="L35" i="119"/>
  <c r="L35" i="118"/>
  <c r="L35" i="117"/>
  <c r="L35" i="116"/>
  <c r="L35" i="115"/>
  <c r="L35" i="114"/>
  <c r="L35" i="113"/>
  <c r="L35" i="112"/>
  <c r="L35" i="108"/>
  <c r="L35" i="107"/>
  <c r="L35" i="106"/>
  <c r="L35" i="96"/>
  <c r="L35" i="129"/>
  <c r="L35" i="126"/>
  <c r="L35" i="120"/>
  <c r="L35" i="110"/>
  <c r="L35" i="103"/>
  <c r="L35" i="101"/>
  <c r="L35" i="99"/>
  <c r="L35" i="95"/>
  <c r="L35" i="145"/>
  <c r="L35" i="94"/>
  <c r="L35" i="162"/>
  <c r="L35" i="111"/>
  <c r="L35" i="109"/>
  <c r="L35" i="105"/>
  <c r="L35" i="104"/>
  <c r="L35" i="102"/>
  <c r="L35" i="100"/>
  <c r="L35" i="98"/>
  <c r="L35" i="97"/>
  <c r="L35" i="93"/>
  <c r="L35" i="90"/>
  <c r="L35" i="89"/>
  <c r="L35" i="88"/>
  <c r="L35" i="92"/>
  <c r="L35" i="91"/>
  <c r="L35" i="87"/>
  <c r="L35" i="86"/>
  <c r="K35" i="88"/>
  <c r="K35" i="93"/>
  <c r="K35" i="86"/>
  <c r="K35" i="87"/>
  <c r="K35" i="91"/>
  <c r="K35" i="92"/>
  <c r="K35" i="94"/>
  <c r="K35" i="108"/>
  <c r="K35" i="118"/>
  <c r="K35" i="121"/>
  <c r="K35" i="113"/>
  <c r="K35" i="115"/>
  <c r="K35" i="122"/>
  <c r="K35" i="127"/>
  <c r="K35" i="95"/>
  <c r="K35" i="99"/>
  <c r="K35" i="101"/>
  <c r="K35" i="103"/>
  <c r="K35" i="109"/>
  <c r="K35" i="111"/>
  <c r="K35" i="162"/>
  <c r="K35" i="120"/>
  <c r="K35" i="126"/>
  <c r="K35" i="129"/>
  <c r="K35" i="131"/>
  <c r="K35" i="134"/>
  <c r="K35" i="135"/>
  <c r="K35" i="137"/>
  <c r="K35" i="136"/>
  <c r="K35" i="140"/>
  <c r="K35" i="89"/>
  <c r="K35" i="90"/>
  <c r="K35" i="145"/>
  <c r="K35" i="107"/>
  <c r="K35" i="112"/>
  <c r="K35" i="117"/>
  <c r="K35" i="96"/>
  <c r="K35" i="114"/>
  <c r="K35" i="116"/>
  <c r="K35" i="123"/>
  <c r="K35" i="130"/>
  <c r="K35" i="97"/>
  <c r="K35" i="98"/>
  <c r="K35" i="100"/>
  <c r="K35" i="102"/>
  <c r="K35" i="104"/>
  <c r="K35" i="105"/>
  <c r="K35" i="110"/>
  <c r="K35" i="142"/>
  <c r="K35" i="119"/>
  <c r="K35" i="124"/>
  <c r="K35" i="125"/>
  <c r="K35" i="128"/>
  <c r="K35" i="132"/>
  <c r="K35" i="133"/>
  <c r="K35" i="143"/>
  <c r="K35" i="138"/>
  <c r="K35" i="139"/>
  <c r="K35" i="141"/>
  <c r="K35" i="106"/>
  <c r="K56" i="139"/>
  <c r="K56" i="138"/>
  <c r="K56" i="136"/>
  <c r="K56" i="128"/>
  <c r="K56" i="119"/>
  <c r="K56" i="122"/>
  <c r="K56" i="105"/>
  <c r="K56" i="100"/>
  <c r="K56" i="131"/>
  <c r="K56" i="162"/>
  <c r="K56" i="107"/>
  <c r="K56" i="92"/>
  <c r="K56" i="87"/>
  <c r="K56" i="140"/>
  <c r="K56" i="134"/>
  <c r="K56" i="130"/>
  <c r="K56" i="127"/>
  <c r="K56" i="121"/>
  <c r="K56" i="118"/>
  <c r="K56" i="111"/>
  <c r="K56" i="104"/>
  <c r="K56" i="101"/>
  <c r="K56" i="97"/>
  <c r="K56" i="95"/>
  <c r="K56" i="93"/>
  <c r="K56" i="115"/>
  <c r="K56" i="113"/>
  <c r="K56" i="91"/>
  <c r="K56" i="89"/>
  <c r="L56" i="87"/>
  <c r="L56" i="92"/>
  <c r="L56" i="90"/>
  <c r="L56" i="93"/>
  <c r="L56" i="96"/>
  <c r="L56" i="99"/>
  <c r="L56" i="103"/>
  <c r="L56" i="110"/>
  <c r="L56" i="94"/>
  <c r="L56" i="98"/>
  <c r="L56" i="102"/>
  <c r="L56" i="106"/>
  <c r="L56" i="111"/>
  <c r="L56" i="125"/>
  <c r="L56" i="134"/>
  <c r="K56" i="106"/>
  <c r="L56" i="108"/>
  <c r="L56" i="114"/>
  <c r="L56" i="116"/>
  <c r="L56" i="117"/>
  <c r="L56" i="120"/>
  <c r="L56" i="126"/>
  <c r="L56" i="129"/>
  <c r="L56" i="122"/>
  <c r="L56" i="124"/>
  <c r="L56" i="131"/>
  <c r="L56" i="139"/>
  <c r="L56" i="142"/>
  <c r="L56" i="136"/>
  <c r="L56" i="138"/>
  <c r="L56" i="143"/>
  <c r="K57" i="121"/>
  <c r="K57" i="124"/>
  <c r="K57" i="96"/>
  <c r="K57" i="91"/>
  <c r="K57" i="106"/>
  <c r="K57" i="88"/>
  <c r="K57" i="87"/>
  <c r="L57" i="89"/>
  <c r="K57" i="92"/>
  <c r="L57" i="87"/>
  <c r="K57" i="90"/>
  <c r="L57" i="92"/>
  <c r="L57" i="94"/>
  <c r="K57" i="95"/>
  <c r="K57" i="97"/>
  <c r="K57" i="101"/>
  <c r="K57" i="104"/>
  <c r="L57" i="113"/>
  <c r="L57" i="115"/>
  <c r="K57" i="119"/>
  <c r="K57" i="145"/>
  <c r="K57" i="100"/>
  <c r="K57" i="105"/>
  <c r="L57" i="107"/>
  <c r="K57" i="111"/>
  <c r="L57" i="162"/>
  <c r="K57" i="125"/>
  <c r="K57" i="134"/>
  <c r="L57" i="95"/>
  <c r="L57" i="98"/>
  <c r="L57" i="100"/>
  <c r="L57" i="102"/>
  <c r="L57" i="104"/>
  <c r="K57" i="107"/>
  <c r="L57" i="109"/>
  <c r="L57" i="111"/>
  <c r="K57" i="114"/>
  <c r="K57" i="116"/>
  <c r="K57" i="117"/>
  <c r="K57" i="120"/>
  <c r="L57" i="122"/>
  <c r="K57" i="126"/>
  <c r="K57" i="129"/>
  <c r="L57" i="118"/>
  <c r="L57" i="120"/>
  <c r="K57" i="123"/>
  <c r="L57" i="125"/>
  <c r="L57" i="127"/>
  <c r="L57" i="129"/>
  <c r="L57" i="132"/>
  <c r="L57" i="137"/>
  <c r="K57" i="132"/>
  <c r="L57" i="134"/>
  <c r="L57" i="135"/>
  <c r="K57" i="141"/>
  <c r="L57" i="143"/>
  <c r="K57" i="136"/>
  <c r="K57" i="138"/>
  <c r="L57" i="140"/>
  <c r="K57" i="143"/>
  <c r="K56" i="141"/>
  <c r="K56" i="135"/>
  <c r="K56" i="137"/>
  <c r="K56" i="132"/>
  <c r="K56" i="125"/>
  <c r="K56" i="123"/>
  <c r="K56" i="110"/>
  <c r="K56" i="102"/>
  <c r="K56" i="98"/>
  <c r="K56" i="117"/>
  <c r="K56" i="108"/>
  <c r="K56" i="145"/>
  <c r="K56" i="88"/>
  <c r="K56" i="86"/>
  <c r="K56" i="143"/>
  <c r="K56" i="133"/>
  <c r="K56" i="129"/>
  <c r="K56" i="126"/>
  <c r="K56" i="120"/>
  <c r="K56" i="112"/>
  <c r="K56" i="109"/>
  <c r="K56" i="103"/>
  <c r="K56" i="99"/>
  <c r="K56" i="96"/>
  <c r="K56" i="124"/>
  <c r="K56" i="116"/>
  <c r="K56" i="114"/>
  <c r="K56" i="94"/>
  <c r="K56" i="90"/>
  <c r="L56" i="86"/>
  <c r="L56" i="88"/>
  <c r="L56" i="89"/>
  <c r="L56" i="91"/>
  <c r="L56" i="95"/>
  <c r="L56" i="97"/>
  <c r="L56" i="101"/>
  <c r="L56" i="104"/>
  <c r="L56" i="119"/>
  <c r="L56" i="145"/>
  <c r="L56" i="100"/>
  <c r="L56" i="105"/>
  <c r="L56" i="109"/>
  <c r="L56" i="112"/>
  <c r="L56" i="128"/>
  <c r="L56" i="140"/>
  <c r="L56" i="107"/>
  <c r="L56" i="113"/>
  <c r="L56" i="115"/>
  <c r="L56" i="162"/>
  <c r="L56" i="118"/>
  <c r="L56" i="121"/>
  <c r="L56" i="127"/>
  <c r="L56" i="130"/>
  <c r="L56" i="123"/>
  <c r="L56" i="132"/>
  <c r="L56" i="133"/>
  <c r="L56" i="141"/>
  <c r="L56" i="135"/>
  <c r="L56" i="137"/>
  <c r="K57" i="131"/>
  <c r="K57" i="133"/>
  <c r="K57" i="112"/>
  <c r="K57" i="93"/>
  <c r="K57" i="142"/>
  <c r="K57" i="108"/>
  <c r="K57" i="86"/>
  <c r="L57" i="88"/>
  <c r="L57" i="90"/>
  <c r="L57" i="86"/>
  <c r="K57" i="89"/>
  <c r="L57" i="91"/>
  <c r="L57" i="93"/>
  <c r="L57" i="145"/>
  <c r="L57" i="96"/>
  <c r="K57" i="99"/>
  <c r="K57" i="103"/>
  <c r="K57" i="110"/>
  <c r="L57" i="114"/>
  <c r="L57" i="116"/>
  <c r="K57" i="94"/>
  <c r="K57" i="98"/>
  <c r="K57" i="102"/>
  <c r="L57" i="106"/>
  <c r="K57" i="109"/>
  <c r="L57" i="112"/>
  <c r="L57" i="117"/>
  <c r="K57" i="128"/>
  <c r="K57" i="140"/>
  <c r="L57" i="97"/>
  <c r="L57" i="99"/>
  <c r="L57" i="101"/>
  <c r="L57" i="103"/>
  <c r="L57" i="105"/>
  <c r="L57" i="108"/>
  <c r="L57" i="110"/>
  <c r="K57" i="113"/>
  <c r="K57" i="115"/>
  <c r="K57" i="162"/>
  <c r="K57" i="118"/>
  <c r="L57" i="121"/>
  <c r="L57" i="123"/>
  <c r="K57" i="127"/>
  <c r="K57" i="130"/>
  <c r="L57" i="119"/>
  <c r="K57" i="122"/>
  <c r="L57" i="124"/>
  <c r="L57" i="126"/>
  <c r="L57" i="128"/>
  <c r="L57" i="130"/>
  <c r="L57" i="136"/>
  <c r="L57" i="138"/>
  <c r="L57" i="131"/>
  <c r="L57" i="133"/>
  <c r="K57" i="139"/>
  <c r="L57" i="142"/>
  <c r="K57" i="135"/>
  <c r="K57" i="137"/>
  <c r="L57" i="139"/>
  <c r="L32" i="3"/>
  <c r="L57"/>
  <c r="L56"/>
  <c r="L35"/>
  <c r="F56" i="86"/>
  <c r="F57" s="1"/>
  <c r="AQ44" i="160" s="1"/>
  <c r="K57" i="3"/>
  <c r="K56"/>
  <c r="F57" i="126"/>
  <c r="AQ61" i="160" s="1"/>
  <c r="AO61"/>
  <c r="F56" i="143"/>
  <c r="AP27" i="160" s="1"/>
  <c r="F23" i="142"/>
  <c r="F23" i="143"/>
  <c r="F56" i="142"/>
  <c r="F23" i="140"/>
  <c r="F23" i="141"/>
  <c r="F56"/>
  <c r="AP64" i="160" s="1"/>
  <c r="F56" i="140"/>
  <c r="F23" i="138"/>
  <c r="F23" i="139"/>
  <c r="F56"/>
  <c r="F56" i="138"/>
  <c r="F23" i="136"/>
  <c r="F23" i="137"/>
  <c r="F56"/>
  <c r="F56" i="136"/>
  <c r="F56" i="135"/>
  <c r="F23" i="133"/>
  <c r="F23" i="135"/>
  <c r="F56" i="133"/>
  <c r="F23" i="131"/>
  <c r="F23" i="134"/>
  <c r="F56"/>
  <c r="F56" i="131"/>
  <c r="F56" i="132"/>
  <c r="F23" i="130"/>
  <c r="F23" i="132"/>
  <c r="F56" i="130"/>
  <c r="F23" i="128"/>
  <c r="F23" i="129"/>
  <c r="F56"/>
  <c r="F56" i="128"/>
  <c r="F56" i="127"/>
  <c r="F23" i="126"/>
  <c r="F23" i="127"/>
  <c r="F23" i="124"/>
  <c r="F23" i="125"/>
  <c r="F56"/>
  <c r="F56" i="124"/>
  <c r="F56" i="123"/>
  <c r="F23" i="122"/>
  <c r="F23" i="123"/>
  <c r="F56" i="122"/>
  <c r="F23" i="119"/>
  <c r="F23" i="121"/>
  <c r="F56"/>
  <c r="F56" i="120"/>
  <c r="F23"/>
  <c r="F56" i="119"/>
  <c r="F23" i="117"/>
  <c r="F23" i="118"/>
  <c r="F56"/>
  <c r="F56" i="117"/>
  <c r="F23" i="116"/>
  <c r="F23" i="162"/>
  <c r="F56"/>
  <c r="F56" i="116"/>
  <c r="F23" i="114"/>
  <c r="F23" i="115"/>
  <c r="F56"/>
  <c r="F56" i="114"/>
  <c r="F23" i="112"/>
  <c r="F23" i="113"/>
  <c r="F56"/>
  <c r="F56" i="112"/>
  <c r="F23" i="110"/>
  <c r="F23" i="111"/>
  <c r="F56"/>
  <c r="F56" i="110"/>
  <c r="F23" i="108"/>
  <c r="F23" i="109"/>
  <c r="F56"/>
  <c r="F56" i="108"/>
  <c r="F23" i="106"/>
  <c r="F23" i="107"/>
  <c r="F56"/>
  <c r="F56" i="106"/>
  <c r="F23" i="105"/>
  <c r="F56"/>
  <c r="F56" i="104"/>
  <c r="F56" i="103"/>
  <c r="F23" i="102"/>
  <c r="F23" i="103"/>
  <c r="F56" i="102"/>
  <c r="F56" i="101"/>
  <c r="F23" i="100"/>
  <c r="F23" i="101"/>
  <c r="F56" i="100"/>
  <c r="F23" i="98"/>
  <c r="F23" i="99"/>
  <c r="F56"/>
  <c r="F56" i="98"/>
  <c r="F56" i="97"/>
  <c r="F23" i="96"/>
  <c r="F23" i="97"/>
  <c r="F56" i="96"/>
  <c r="F23" i="145"/>
  <c r="F23" i="95"/>
  <c r="F56"/>
  <c r="F56" i="145"/>
  <c r="F56" i="94"/>
  <c r="F23"/>
  <c r="F23" i="92"/>
  <c r="F23" i="93"/>
  <c r="F56"/>
  <c r="F56" i="92"/>
  <c r="F23" i="90"/>
  <c r="F23" i="91"/>
  <c r="F56"/>
  <c r="F56" i="90"/>
  <c r="F23" i="88"/>
  <c r="F23" i="89"/>
  <c r="F56"/>
  <c r="F56" i="88"/>
  <c r="F23" i="86"/>
  <c r="F23" i="87"/>
  <c r="F56"/>
  <c r="D38" i="84"/>
  <c r="J61" i="3"/>
  <c r="J62" s="1"/>
  <c r="F56"/>
  <c r="AP40" i="160" s="1"/>
  <c r="K35" i="3"/>
  <c r="K32"/>
  <c r="H32"/>
  <c r="F23"/>
  <c r="J36" s="1"/>
  <c r="C66" i="84"/>
  <c r="B40" i="149"/>
  <c r="B26"/>
  <c r="B11"/>
  <c r="B37"/>
  <c r="B22"/>
  <c r="B12"/>
  <c r="B36"/>
  <c r="B17"/>
  <c r="B52"/>
  <c r="B53"/>
  <c r="D6" i="84"/>
  <c r="D8"/>
  <c r="D10"/>
  <c r="D12"/>
  <c r="D14"/>
  <c r="D16"/>
  <c r="D18"/>
  <c r="D20"/>
  <c r="D22"/>
  <c r="D24"/>
  <c r="D26"/>
  <c r="D28"/>
  <c r="D30"/>
  <c r="D32"/>
  <c r="D34"/>
  <c r="D36"/>
  <c r="D39"/>
  <c r="D41"/>
  <c r="D43"/>
  <c r="D45"/>
  <c r="D47"/>
  <c r="D49"/>
  <c r="D51"/>
  <c r="D53"/>
  <c r="D55"/>
  <c r="D57"/>
  <c r="D59"/>
  <c r="D61"/>
  <c r="D63"/>
  <c r="D65"/>
  <c r="D5"/>
  <c r="D7"/>
  <c r="D9"/>
  <c r="D11"/>
  <c r="D13"/>
  <c r="D15"/>
  <c r="D17"/>
  <c r="D19"/>
  <c r="D21"/>
  <c r="D23"/>
  <c r="D25"/>
  <c r="D27"/>
  <c r="D29"/>
  <c r="D31"/>
  <c r="D33"/>
  <c r="D35"/>
  <c r="D37"/>
  <c r="D40"/>
  <c r="D42"/>
  <c r="D44"/>
  <c r="D46"/>
  <c r="D48"/>
  <c r="D50"/>
  <c r="D52"/>
  <c r="D54"/>
  <c r="D56"/>
  <c r="D58"/>
  <c r="D60"/>
  <c r="D62"/>
  <c r="D64"/>
  <c r="K60" i="142" l="1"/>
  <c r="J36" i="86"/>
  <c r="J36" i="88"/>
  <c r="J36" i="90"/>
  <c r="J36" i="92"/>
  <c r="J36" i="145"/>
  <c r="J36" i="97"/>
  <c r="J36" i="98"/>
  <c r="J36" i="101"/>
  <c r="J36" i="103"/>
  <c r="J36" i="106"/>
  <c r="J36" i="108"/>
  <c r="J36" i="110"/>
  <c r="J36" i="112"/>
  <c r="J36" i="116"/>
  <c r="J36" i="117"/>
  <c r="J36" i="120"/>
  <c r="J36" i="119"/>
  <c r="J36" i="123"/>
  <c r="J36" i="124"/>
  <c r="J36" i="126"/>
  <c r="J36" i="129"/>
  <c r="J36" i="130"/>
  <c r="J36" i="134"/>
  <c r="J36" i="133"/>
  <c r="J36" i="137"/>
  <c r="J36" i="139"/>
  <c r="J36" i="141"/>
  <c r="J36" i="142"/>
  <c r="J36" i="87"/>
  <c r="J36" i="89"/>
  <c r="J36" i="91"/>
  <c r="J36" i="93"/>
  <c r="J36" i="94"/>
  <c r="J36" i="95"/>
  <c r="J36" i="96"/>
  <c r="J36" i="99"/>
  <c r="J36" i="100"/>
  <c r="J36" i="102"/>
  <c r="J36" i="105"/>
  <c r="J36" i="107"/>
  <c r="J36" i="109"/>
  <c r="J36" i="111"/>
  <c r="J36" i="113"/>
  <c r="J36" i="115"/>
  <c r="J36" i="162"/>
  <c r="J36" i="118"/>
  <c r="J36" i="121"/>
  <c r="J36" i="122"/>
  <c r="J36" i="125"/>
  <c r="J36" i="127"/>
  <c r="J36" i="128"/>
  <c r="J36" i="132"/>
  <c r="J36" i="131"/>
  <c r="J36" i="135"/>
  <c r="J36" i="136"/>
  <c r="J36" i="138"/>
  <c r="J36" i="140"/>
  <c r="J36" i="143"/>
  <c r="J36" i="114"/>
  <c r="K60" i="138"/>
  <c r="K60" i="134"/>
  <c r="K60" i="129"/>
  <c r="K60" i="126"/>
  <c r="K60" i="120"/>
  <c r="K60" i="135"/>
  <c r="K60" i="111"/>
  <c r="K60" i="104"/>
  <c r="K60" i="101"/>
  <c r="K60" i="97"/>
  <c r="K60" i="143"/>
  <c r="K60" i="116"/>
  <c r="K60" i="96"/>
  <c r="K60" i="117"/>
  <c r="K60" i="94"/>
  <c r="K60" i="89"/>
  <c r="K60" i="141"/>
  <c r="K60" i="137"/>
  <c r="K60" i="133"/>
  <c r="K60" i="125"/>
  <c r="K60" i="112"/>
  <c r="K60" i="105"/>
  <c r="K60" i="100"/>
  <c r="K60" i="122"/>
  <c r="K60" i="113"/>
  <c r="K60" i="145"/>
  <c r="K60" i="92"/>
  <c r="K60" i="86"/>
  <c r="L60"/>
  <c r="L60" i="92"/>
  <c r="L60" i="89"/>
  <c r="L60" i="91"/>
  <c r="L60" i="100"/>
  <c r="L60" i="105"/>
  <c r="K60" i="108"/>
  <c r="L60" i="111"/>
  <c r="L60" i="120"/>
  <c r="L60" i="94"/>
  <c r="L60" i="97"/>
  <c r="L60" i="101"/>
  <c r="L60" i="104"/>
  <c r="L60" i="112"/>
  <c r="L60" i="126"/>
  <c r="L60" i="129"/>
  <c r="L60" i="131"/>
  <c r="L60" i="96"/>
  <c r="L60" i="107"/>
  <c r="L60" i="113"/>
  <c r="L60" i="115"/>
  <c r="L60" i="162"/>
  <c r="L60" i="119"/>
  <c r="L60" i="128"/>
  <c r="L60" i="141"/>
  <c r="L60" i="122"/>
  <c r="L60" i="134"/>
  <c r="L60" i="132"/>
  <c r="L60" i="140"/>
  <c r="L60" i="136"/>
  <c r="L60" i="138"/>
  <c r="L60" i="143"/>
  <c r="K60" i="140"/>
  <c r="K60" i="136"/>
  <c r="K60" i="130"/>
  <c r="K60" i="127"/>
  <c r="K60" i="124"/>
  <c r="K60" i="118"/>
  <c r="K60" i="132"/>
  <c r="K60" i="109"/>
  <c r="K60" i="103"/>
  <c r="K60" i="99"/>
  <c r="K60" i="95"/>
  <c r="K60" i="121"/>
  <c r="K60" i="114"/>
  <c r="K60" i="123"/>
  <c r="K60" i="107"/>
  <c r="K60" i="90"/>
  <c r="K60" i="88"/>
  <c r="K60" i="139"/>
  <c r="K60" i="131"/>
  <c r="K60" i="128"/>
  <c r="K60" i="119"/>
  <c r="K60" i="110"/>
  <c r="K60" i="102"/>
  <c r="K60" i="98"/>
  <c r="K60" i="115"/>
  <c r="K60" i="162"/>
  <c r="K60" i="93"/>
  <c r="K60" i="87"/>
  <c r="K60" i="91"/>
  <c r="L60" i="87"/>
  <c r="L60" i="88"/>
  <c r="L60" i="90"/>
  <c r="L60" i="98"/>
  <c r="L60" i="102"/>
  <c r="L60" i="106"/>
  <c r="L60" i="109"/>
  <c r="L60" i="118"/>
  <c r="L60" i="93"/>
  <c r="L60" i="95"/>
  <c r="L60" i="99"/>
  <c r="L60" i="103"/>
  <c r="L60" i="110"/>
  <c r="L60" i="124"/>
  <c r="L60" i="127"/>
  <c r="L60" i="130"/>
  <c r="L60" i="145"/>
  <c r="K60" i="106"/>
  <c r="L60" i="108"/>
  <c r="L60" i="114"/>
  <c r="L60" i="116"/>
  <c r="L60" i="117"/>
  <c r="L60" i="125"/>
  <c r="L60" i="139"/>
  <c r="L60" i="121"/>
  <c r="L60" i="123"/>
  <c r="L60" i="142"/>
  <c r="L60" i="133"/>
  <c r="L60" i="135"/>
  <c r="L60" i="137"/>
  <c r="AP44" i="160"/>
  <c r="F57" i="3"/>
  <c r="AQ40" i="160" s="1"/>
  <c r="L60" i="3"/>
  <c r="F57" i="141"/>
  <c r="AQ64" i="160" s="1"/>
  <c r="F57" i="94"/>
  <c r="AQ33" i="160" s="1"/>
  <c r="AP33"/>
  <c r="F57" i="145"/>
  <c r="AQ7" i="160" s="1"/>
  <c r="AP7"/>
  <c r="F57" i="95"/>
  <c r="AQ51" i="160" s="1"/>
  <c r="AP51"/>
  <c r="F57" i="96"/>
  <c r="AQ37" i="160" s="1"/>
  <c r="AP37"/>
  <c r="F57" i="97"/>
  <c r="AQ8" i="160" s="1"/>
  <c r="AP8"/>
  <c r="F57" i="98"/>
  <c r="AQ39" i="160" s="1"/>
  <c r="AP39"/>
  <c r="F57" i="99"/>
  <c r="AQ22" i="160" s="1"/>
  <c r="AP22"/>
  <c r="F57" i="100"/>
  <c r="AQ11" i="160" s="1"/>
  <c r="AP11"/>
  <c r="F57" i="101"/>
  <c r="AQ23" i="160" s="1"/>
  <c r="AP23"/>
  <c r="F57" i="102"/>
  <c r="AQ28" i="160" s="1"/>
  <c r="AP28"/>
  <c r="F57" i="103"/>
  <c r="AQ41" i="160" s="1"/>
  <c r="AP41"/>
  <c r="F57" i="104"/>
  <c r="AQ29" i="160" s="1"/>
  <c r="AP29"/>
  <c r="F57" i="105"/>
  <c r="AQ58" i="160" s="1"/>
  <c r="AP58"/>
  <c r="F57" i="106"/>
  <c r="AQ17" i="160" s="1"/>
  <c r="AP17"/>
  <c r="F57" i="107"/>
  <c r="AQ62" i="160" s="1"/>
  <c r="AP62"/>
  <c r="F57" i="108"/>
  <c r="AQ43" i="160" s="1"/>
  <c r="AP43"/>
  <c r="F57" i="109"/>
  <c r="AQ13" i="160" s="1"/>
  <c r="AP13"/>
  <c r="F57" i="110"/>
  <c r="AQ56" i="160" s="1"/>
  <c r="AP56"/>
  <c r="F57" i="111"/>
  <c r="AQ45" i="160" s="1"/>
  <c r="AP45"/>
  <c r="F57" i="112"/>
  <c r="AQ34" i="160" s="1"/>
  <c r="AP34"/>
  <c r="F57" i="113"/>
  <c r="AQ59" i="160" s="1"/>
  <c r="AP59"/>
  <c r="F57" i="114"/>
  <c r="AQ46" i="160" s="1"/>
  <c r="AP46"/>
  <c r="F57" i="115"/>
  <c r="AQ14" i="160" s="1"/>
  <c r="AP14"/>
  <c r="F57" i="116"/>
  <c r="AQ30" i="160" s="1"/>
  <c r="AP30"/>
  <c r="F57" i="162"/>
  <c r="AQ67" i="160" s="1"/>
  <c r="AP67"/>
  <c r="F57" i="117"/>
  <c r="AQ35" i="160" s="1"/>
  <c r="AP35"/>
  <c r="F57" i="118"/>
  <c r="AQ48" i="160" s="1"/>
  <c r="AP48"/>
  <c r="F57" i="119"/>
  <c r="AQ24" i="160" s="1"/>
  <c r="AP24"/>
  <c r="F57" i="142"/>
  <c r="AQ66" i="160" s="1"/>
  <c r="AP66"/>
  <c r="F57" i="143"/>
  <c r="AQ27" i="160" s="1"/>
  <c r="F57" i="87"/>
  <c r="AQ19" i="160" s="1"/>
  <c r="AP19"/>
  <c r="F57" i="88"/>
  <c r="AQ52" i="160" s="1"/>
  <c r="AP52"/>
  <c r="F57" i="89"/>
  <c r="AQ42" i="160" s="1"/>
  <c r="AP42"/>
  <c r="F57" i="90"/>
  <c r="AQ49" i="160" s="1"/>
  <c r="AP49"/>
  <c r="F57" i="91"/>
  <c r="AQ50" i="160" s="1"/>
  <c r="AP50"/>
  <c r="F57" i="92"/>
  <c r="AQ16" i="160" s="1"/>
  <c r="AP16"/>
  <c r="F57" i="93"/>
  <c r="AQ60" i="160" s="1"/>
  <c r="AP60"/>
  <c r="F57" i="120"/>
  <c r="AQ10" i="160" s="1"/>
  <c r="AP10"/>
  <c r="F57" i="121"/>
  <c r="AQ26" i="160" s="1"/>
  <c r="AP26"/>
  <c r="F57" i="122"/>
  <c r="AQ25" i="160" s="1"/>
  <c r="AP25"/>
  <c r="F57" i="123"/>
  <c r="AQ31" i="160" s="1"/>
  <c r="AP31"/>
  <c r="F57" i="124"/>
  <c r="AQ63" i="160" s="1"/>
  <c r="AP63"/>
  <c r="F57" i="125"/>
  <c r="AQ21" i="160" s="1"/>
  <c r="AP21"/>
  <c r="F57" i="127"/>
  <c r="AQ38" i="160" s="1"/>
  <c r="AP38"/>
  <c r="F57" i="128"/>
  <c r="AQ18" i="160" s="1"/>
  <c r="AP18"/>
  <c r="F57" i="129"/>
  <c r="AQ54" i="160" s="1"/>
  <c r="AP54"/>
  <c r="F57" i="130"/>
  <c r="AQ55" i="160" s="1"/>
  <c r="AP55"/>
  <c r="F57" i="132"/>
  <c r="AQ32" i="160" s="1"/>
  <c r="AP32"/>
  <c r="F57" i="131"/>
  <c r="AQ65" i="160" s="1"/>
  <c r="AP65"/>
  <c r="F57" i="134"/>
  <c r="AQ53" i="160" s="1"/>
  <c r="AP53"/>
  <c r="F57" i="133"/>
  <c r="AQ15" i="160" s="1"/>
  <c r="AP15"/>
  <c r="F57" i="135"/>
  <c r="AQ9" i="160" s="1"/>
  <c r="AP9"/>
  <c r="F57" i="136"/>
  <c r="AQ36" i="160" s="1"/>
  <c r="AP36"/>
  <c r="F57" i="137"/>
  <c r="AQ57" i="160" s="1"/>
  <c r="AP57"/>
  <c r="F57" i="138"/>
  <c r="AQ47" i="160" s="1"/>
  <c r="AP47"/>
  <c r="F57" i="139"/>
  <c r="AQ20" i="160" s="1"/>
  <c r="AP20"/>
  <c r="F57" i="140"/>
  <c r="AQ12" i="160" s="1"/>
  <c r="AP12"/>
  <c r="F20" i="142"/>
  <c r="F20" i="143"/>
  <c r="F24" i="142"/>
  <c r="J37" s="1"/>
  <c r="F24" i="143"/>
  <c r="J37" s="1"/>
  <c r="F20" i="140"/>
  <c r="F20" i="141"/>
  <c r="F24" i="140"/>
  <c r="J37" s="1"/>
  <c r="F24" i="141"/>
  <c r="J37" s="1"/>
  <c r="F20" i="138"/>
  <c r="F20" i="139"/>
  <c r="F24" i="138"/>
  <c r="J37" s="1"/>
  <c r="F24" i="139"/>
  <c r="J37" s="1"/>
  <c r="F20" i="136"/>
  <c r="F20" i="137"/>
  <c r="F24" i="136"/>
  <c r="J37" s="1"/>
  <c r="F24" i="137"/>
  <c r="J37" s="1"/>
  <c r="F24" i="133"/>
  <c r="J37" s="1"/>
  <c r="F24" i="135"/>
  <c r="J37" s="1"/>
  <c r="F20" i="133"/>
  <c r="F20" i="135"/>
  <c r="F24" i="131"/>
  <c r="J37" s="1"/>
  <c r="F24" i="134"/>
  <c r="J37" s="1"/>
  <c r="F20" i="131"/>
  <c r="F20" i="134"/>
  <c r="F20" i="130"/>
  <c r="F20" i="132"/>
  <c r="F24" i="130"/>
  <c r="J37" s="1"/>
  <c r="F24" i="132"/>
  <c r="J37" s="1"/>
  <c r="F24" i="128"/>
  <c r="J37" s="1"/>
  <c r="F24" i="129"/>
  <c r="J37" s="1"/>
  <c r="F20" i="128"/>
  <c r="F20" i="129"/>
  <c r="F20" i="126"/>
  <c r="F20" i="127"/>
  <c r="F24" i="126"/>
  <c r="J37" s="1"/>
  <c r="F24" i="127"/>
  <c r="J37" s="1"/>
  <c r="F20" i="124"/>
  <c r="F20" i="125"/>
  <c r="F24" i="124"/>
  <c r="J37" s="1"/>
  <c r="F24" i="125"/>
  <c r="J37" s="1"/>
  <c r="F24" i="122"/>
  <c r="J37" s="1"/>
  <c r="F24" i="123"/>
  <c r="J37" s="1"/>
  <c r="F20" i="122"/>
  <c r="F20" i="123"/>
  <c r="F24" i="120"/>
  <c r="J37" s="1"/>
  <c r="F24" i="121"/>
  <c r="J37" s="1"/>
  <c r="F20" i="120"/>
  <c r="F20" i="121"/>
  <c r="F20" i="118"/>
  <c r="F20" i="119"/>
  <c r="F24" i="118"/>
  <c r="J37" s="1"/>
  <c r="F24" i="119"/>
  <c r="J37" s="1"/>
  <c r="F20" i="162"/>
  <c r="F20" i="117"/>
  <c r="F24" i="162"/>
  <c r="J37" s="1"/>
  <c r="F24" i="117"/>
  <c r="J37" s="1"/>
  <c r="F20" i="115"/>
  <c r="F20" i="116"/>
  <c r="F24" i="115"/>
  <c r="J37" s="1"/>
  <c r="F24" i="116"/>
  <c r="J37" s="1"/>
  <c r="F24" i="113"/>
  <c r="J37" s="1"/>
  <c r="F24" i="114"/>
  <c r="J37" s="1"/>
  <c r="F20" i="113"/>
  <c r="F20" i="114"/>
  <c r="F24" i="111"/>
  <c r="J37" s="1"/>
  <c r="F24" i="112"/>
  <c r="J37" s="1"/>
  <c r="F20" i="111"/>
  <c r="F20" i="112"/>
  <c r="F24" i="109"/>
  <c r="J37" s="1"/>
  <c r="F24" i="110"/>
  <c r="J37" s="1"/>
  <c r="F20" i="109"/>
  <c r="F20" i="110"/>
  <c r="F20" i="107"/>
  <c r="F20" i="108"/>
  <c r="F24" i="107"/>
  <c r="J37" s="1"/>
  <c r="F24" i="108"/>
  <c r="J37" s="1"/>
  <c r="F20" i="105"/>
  <c r="F20" i="106"/>
  <c r="F24" i="105"/>
  <c r="J37" s="1"/>
  <c r="F24" i="106"/>
  <c r="J37" s="1"/>
  <c r="F24" i="103"/>
  <c r="J37" s="1"/>
  <c r="F24" i="104"/>
  <c r="F20" i="103"/>
  <c r="F20" i="104"/>
  <c r="F24" i="101"/>
  <c r="J37" s="1"/>
  <c r="F24" i="102"/>
  <c r="J37" s="1"/>
  <c r="F20" i="101"/>
  <c r="F20" i="102"/>
  <c r="F24" i="99"/>
  <c r="J37" s="1"/>
  <c r="F24" i="100"/>
  <c r="J37" s="1"/>
  <c r="F20" i="99"/>
  <c r="F20" i="100"/>
  <c r="F24" i="97"/>
  <c r="J37" s="1"/>
  <c r="F24" i="98"/>
  <c r="J37" s="1"/>
  <c r="F20" i="97"/>
  <c r="F20" i="98"/>
  <c r="F20" i="95"/>
  <c r="F20" i="96"/>
  <c r="F24" i="95"/>
  <c r="J37" s="1"/>
  <c r="F24" i="96"/>
  <c r="J37" s="1"/>
  <c r="F24" i="94"/>
  <c r="J37" s="1"/>
  <c r="F24" i="145"/>
  <c r="J37" s="1"/>
  <c r="F20" i="94"/>
  <c r="F20" i="145"/>
  <c r="F24" i="92"/>
  <c r="J37" s="1"/>
  <c r="F24" i="93"/>
  <c r="J37" s="1"/>
  <c r="F20" i="92"/>
  <c r="F20" i="93"/>
  <c r="F24" i="90"/>
  <c r="J37" s="1"/>
  <c r="F24" i="91"/>
  <c r="J37" s="1"/>
  <c r="F20" i="90"/>
  <c r="F20" i="91"/>
  <c r="F20" i="88"/>
  <c r="F20" i="89"/>
  <c r="F24" i="88"/>
  <c r="J37" s="1"/>
  <c r="F24" i="89"/>
  <c r="J37" s="1"/>
  <c r="F24" i="86"/>
  <c r="J37" s="1"/>
  <c r="F24" i="87"/>
  <c r="J37" s="1"/>
  <c r="F20" i="86"/>
  <c r="F20" i="87"/>
  <c r="E38" i="84"/>
  <c r="K60" i="3"/>
  <c r="X20" i="160"/>
  <c r="X27"/>
  <c r="X47"/>
  <c r="X12"/>
  <c r="X31"/>
  <c r="X36"/>
  <c r="X61"/>
  <c r="X14"/>
  <c r="X66"/>
  <c r="X67"/>
  <c r="X64"/>
  <c r="X57"/>
  <c r="X9"/>
  <c r="X15"/>
  <c r="X53"/>
  <c r="X65"/>
  <c r="X32"/>
  <c r="X55"/>
  <c r="X54"/>
  <c r="X18"/>
  <c r="X38"/>
  <c r="X63"/>
  <c r="X25"/>
  <c r="X26"/>
  <c r="X10"/>
  <c r="X24"/>
  <c r="X48"/>
  <c r="X30"/>
  <c r="X46"/>
  <c r="X59"/>
  <c r="X34"/>
  <c r="X56"/>
  <c r="X13"/>
  <c r="X43"/>
  <c r="X62"/>
  <c r="X58"/>
  <c r="X29"/>
  <c r="X41"/>
  <c r="X28"/>
  <c r="X23"/>
  <c r="X11"/>
  <c r="X22"/>
  <c r="X39"/>
  <c r="X37"/>
  <c r="X51"/>
  <c r="X7"/>
  <c r="X33"/>
  <c r="X60"/>
  <c r="X16"/>
  <c r="X50"/>
  <c r="X49"/>
  <c r="X42"/>
  <c r="X52"/>
  <c r="X19"/>
  <c r="X44"/>
  <c r="X40"/>
  <c r="X21"/>
  <c r="X35"/>
  <c r="X17"/>
  <c r="F20" i="3"/>
  <c r="F24"/>
  <c r="E6" i="84"/>
  <c r="E9"/>
  <c r="E42"/>
  <c r="E39"/>
  <c r="E58"/>
  <c r="E25"/>
  <c r="E55"/>
  <c r="E22"/>
  <c r="E50"/>
  <c r="E33"/>
  <c r="E17"/>
  <c r="E63"/>
  <c r="E47"/>
  <c r="E30"/>
  <c r="E14"/>
  <c r="E62"/>
  <c r="E54"/>
  <c r="E46"/>
  <c r="E37"/>
  <c r="E29"/>
  <c r="E21"/>
  <c r="E13"/>
  <c r="E5"/>
  <c r="E59"/>
  <c r="E51"/>
  <c r="E43"/>
  <c r="E34"/>
  <c r="E26"/>
  <c r="E18"/>
  <c r="E10"/>
  <c r="E64"/>
  <c r="E60"/>
  <c r="E56"/>
  <c r="E52"/>
  <c r="E48"/>
  <c r="E44"/>
  <c r="E40"/>
  <c r="E35"/>
  <c r="E31"/>
  <c r="E27"/>
  <c r="E23"/>
  <c r="E19"/>
  <c r="E15"/>
  <c r="E11"/>
  <c r="E7"/>
  <c r="E65"/>
  <c r="E61"/>
  <c r="E57"/>
  <c r="E53"/>
  <c r="E49"/>
  <c r="E45"/>
  <c r="E41"/>
  <c r="E36"/>
  <c r="E32"/>
  <c r="E28"/>
  <c r="E24"/>
  <c r="E20"/>
  <c r="E16"/>
  <c r="E12"/>
  <c r="E8"/>
  <c r="X45" i="160"/>
  <c r="X8"/>
  <c r="B28" i="149"/>
  <c r="B50"/>
  <c r="B49"/>
  <c r="B25"/>
  <c r="B59"/>
  <c r="B16"/>
  <c r="B29"/>
  <c r="B15"/>
  <c r="B19"/>
  <c r="B54"/>
  <c r="B58"/>
  <c r="B32"/>
  <c r="B47"/>
  <c r="B14"/>
  <c r="B6"/>
  <c r="B18"/>
  <c r="B46"/>
  <c r="B39"/>
  <c r="B38"/>
  <c r="B61"/>
  <c r="B9"/>
  <c r="B10"/>
  <c r="B20"/>
  <c r="B48"/>
  <c r="B41"/>
  <c r="B60"/>
  <c r="B8"/>
  <c r="B30"/>
  <c r="B45"/>
  <c r="B13"/>
  <c r="B43"/>
  <c r="B21"/>
  <c r="B23"/>
  <c r="B42"/>
  <c r="B62"/>
  <c r="B63"/>
  <c r="B27"/>
  <c r="B44"/>
  <c r="B31"/>
  <c r="B57"/>
  <c r="B24"/>
  <c r="B55"/>
  <c r="B7"/>
  <c r="B65"/>
  <c r="B34"/>
  <c r="B64"/>
  <c r="B35"/>
  <c r="F25" i="113" l="1"/>
  <c r="J38" s="1"/>
  <c r="J37" i="104"/>
  <c r="B25" i="163"/>
  <c r="B65"/>
  <c r="B62"/>
  <c r="B60"/>
  <c r="G202" s="1"/>
  <c r="B58"/>
  <c r="G198" s="1"/>
  <c r="B57"/>
  <c r="B53"/>
  <c r="I198" s="1"/>
  <c r="B54"/>
  <c r="B50"/>
  <c r="G195" s="1"/>
  <c r="B49"/>
  <c r="B47"/>
  <c r="I188" s="1"/>
  <c r="B45"/>
  <c r="B43"/>
  <c r="I214" s="1"/>
  <c r="B40"/>
  <c r="G40" s="1"/>
  <c r="B38"/>
  <c r="B36"/>
  <c r="B34"/>
  <c r="G206" s="1"/>
  <c r="B32"/>
  <c r="G185" s="1"/>
  <c r="B30"/>
  <c r="B28"/>
  <c r="I182" s="1"/>
  <c r="B26"/>
  <c r="I186" s="1"/>
  <c r="B23"/>
  <c r="I40" s="1"/>
  <c r="B21"/>
  <c r="B20"/>
  <c r="I197" s="1"/>
  <c r="B17"/>
  <c r="B16"/>
  <c r="G189" s="1"/>
  <c r="B14"/>
  <c r="I224" s="1"/>
  <c r="B13"/>
  <c r="I206" s="1"/>
  <c r="B11"/>
  <c r="B9"/>
  <c r="B7"/>
  <c r="B64"/>
  <c r="G199" s="1"/>
  <c r="B63"/>
  <c r="B61"/>
  <c r="I232" s="1"/>
  <c r="B59"/>
  <c r="B56"/>
  <c r="B55"/>
  <c r="I223" s="1"/>
  <c r="B52"/>
  <c r="I195" s="1"/>
  <c r="B51"/>
  <c r="G181" s="1"/>
  <c r="B48"/>
  <c r="I222" s="1"/>
  <c r="B46"/>
  <c r="B44"/>
  <c r="I210" s="1"/>
  <c r="B41"/>
  <c r="G234" s="1"/>
  <c r="B42"/>
  <c r="I241" s="1"/>
  <c r="B39"/>
  <c r="G194" s="1"/>
  <c r="B37"/>
  <c r="I226" s="1"/>
  <c r="B33"/>
  <c r="B31"/>
  <c r="B29"/>
  <c r="I218" s="1"/>
  <c r="B27"/>
  <c r="B24"/>
  <c r="I229" s="1"/>
  <c r="B22"/>
  <c r="I228" s="1"/>
  <c r="B19"/>
  <c r="I221" s="1"/>
  <c r="B18"/>
  <c r="B15"/>
  <c r="G238" s="1"/>
  <c r="B12"/>
  <c r="B10"/>
  <c r="I189" s="1"/>
  <c r="B8"/>
  <c r="G187" s="1"/>
  <c r="B6"/>
  <c r="G75" s="1"/>
  <c r="B35"/>
  <c r="G221" s="1"/>
  <c r="B5"/>
  <c r="G186" s="1"/>
  <c r="J186" s="1"/>
  <c r="F25" i="94"/>
  <c r="J38" s="1"/>
  <c r="F25" i="103"/>
  <c r="J38" s="1"/>
  <c r="F25" i="111"/>
  <c r="J38" s="1"/>
  <c r="F25" i="99"/>
  <c r="J38" s="1"/>
  <c r="F25" i="162"/>
  <c r="J38" s="1"/>
  <c r="F25" i="101"/>
  <c r="J38" s="1"/>
  <c r="L36" i="143"/>
  <c r="K36" i="142"/>
  <c r="L36" i="139"/>
  <c r="L36" i="138"/>
  <c r="L36" i="137"/>
  <c r="L36" i="136"/>
  <c r="L36" i="140"/>
  <c r="K36" i="136"/>
  <c r="K36" i="133"/>
  <c r="L36" i="131"/>
  <c r="L36" i="141"/>
  <c r="K36" i="139"/>
  <c r="L36" i="135"/>
  <c r="L36" i="133"/>
  <c r="L36" i="134"/>
  <c r="K36" i="131"/>
  <c r="K36" i="130"/>
  <c r="K36" i="127"/>
  <c r="L36" i="124"/>
  <c r="L36" i="123"/>
  <c r="L36" i="122"/>
  <c r="K36" i="121"/>
  <c r="L36" i="142"/>
  <c r="L36" i="132"/>
  <c r="L36" i="128"/>
  <c r="L36" i="125"/>
  <c r="K36" i="124"/>
  <c r="L36" i="119"/>
  <c r="L36" i="118"/>
  <c r="L36" i="117"/>
  <c r="L36" i="162"/>
  <c r="L36" i="116"/>
  <c r="L36" i="115"/>
  <c r="L36" i="114"/>
  <c r="L36" i="113"/>
  <c r="K36" i="112"/>
  <c r="L36" i="108"/>
  <c r="L36" i="107"/>
  <c r="K36" i="106"/>
  <c r="L36" i="97"/>
  <c r="K36" i="96"/>
  <c r="L36" i="95"/>
  <c r="L36" i="130"/>
  <c r="L36" i="129"/>
  <c r="L36" i="127"/>
  <c r="L36" i="126"/>
  <c r="L36" i="120"/>
  <c r="L36" i="110"/>
  <c r="L36" i="103"/>
  <c r="L36" i="101"/>
  <c r="L36" i="99"/>
  <c r="L36" i="96"/>
  <c r="K36" i="95"/>
  <c r="L36" i="145"/>
  <c r="L36" i="94"/>
  <c r="L36" i="121"/>
  <c r="K36" i="162"/>
  <c r="L36" i="112"/>
  <c r="L36" i="111"/>
  <c r="L36" i="109"/>
  <c r="L36" i="106"/>
  <c r="L36" i="105"/>
  <c r="L36" i="104"/>
  <c r="L36" i="102"/>
  <c r="L36" i="100"/>
  <c r="L36" i="98"/>
  <c r="K36" i="97"/>
  <c r="K36" i="93"/>
  <c r="L36" i="91"/>
  <c r="L36" i="90"/>
  <c r="L36" i="89"/>
  <c r="K36" i="88"/>
  <c r="L36" i="93"/>
  <c r="L36" i="92"/>
  <c r="K36" i="91"/>
  <c r="L36" i="88"/>
  <c r="L36" i="87"/>
  <c r="L36" i="86"/>
  <c r="K36" i="89"/>
  <c r="K36" i="90"/>
  <c r="K36" i="145"/>
  <c r="K36" i="107"/>
  <c r="K36" i="117"/>
  <c r="K36" i="114"/>
  <c r="K36" i="116"/>
  <c r="K36" i="123"/>
  <c r="K36" i="98"/>
  <c r="K36" i="100"/>
  <c r="K36" i="102"/>
  <c r="K36" i="104"/>
  <c r="K36" i="105"/>
  <c r="K36" i="110"/>
  <c r="K36" i="119"/>
  <c r="K36" i="125"/>
  <c r="K36" i="128"/>
  <c r="K36" i="132"/>
  <c r="K36" i="143"/>
  <c r="K36" i="138"/>
  <c r="K36" i="141"/>
  <c r="K36" i="86"/>
  <c r="K36" i="87"/>
  <c r="K36" i="92"/>
  <c r="K36" i="94"/>
  <c r="K36" i="108"/>
  <c r="K36" i="118"/>
  <c r="K36" i="113"/>
  <c r="K36" i="115"/>
  <c r="K36" i="122"/>
  <c r="K36" i="99"/>
  <c r="K36" i="101"/>
  <c r="K36" i="103"/>
  <c r="K36" i="109"/>
  <c r="K36" i="111"/>
  <c r="K36" i="120"/>
  <c r="K36" i="126"/>
  <c r="K36" i="129"/>
  <c r="K36" i="134"/>
  <c r="K36" i="135"/>
  <c r="K36" i="137"/>
  <c r="K36" i="140"/>
  <c r="K61" i="143"/>
  <c r="L61" i="141"/>
  <c r="L61" i="140"/>
  <c r="L61" i="139"/>
  <c r="K61" i="138"/>
  <c r="K61" i="137"/>
  <c r="K61" i="136"/>
  <c r="K61" i="135"/>
  <c r="K61" i="140"/>
  <c r="L61" i="138"/>
  <c r="L61" i="137"/>
  <c r="L61" i="136"/>
  <c r="L61" i="133"/>
  <c r="L61" i="134"/>
  <c r="L61" i="131"/>
  <c r="K61" i="132"/>
  <c r="L61" i="142"/>
  <c r="K61" i="134"/>
  <c r="L61" i="130"/>
  <c r="L61" i="129"/>
  <c r="L61" i="128"/>
  <c r="L61" i="127"/>
  <c r="L61" i="126"/>
  <c r="L61" i="125"/>
  <c r="L61" i="124"/>
  <c r="K61" i="123"/>
  <c r="K61" i="122"/>
  <c r="K61" i="121"/>
  <c r="L61" i="120"/>
  <c r="L61" i="119"/>
  <c r="L61" i="118"/>
  <c r="K61" i="141"/>
  <c r="K61" i="139"/>
  <c r="L61" i="135"/>
  <c r="L61" i="132"/>
  <c r="K61" i="128"/>
  <c r="K61" i="125"/>
  <c r="K61" i="119"/>
  <c r="K61" i="117"/>
  <c r="K61" i="162"/>
  <c r="K61" i="116"/>
  <c r="K61" i="115"/>
  <c r="K61" i="114"/>
  <c r="K61" i="113"/>
  <c r="L61" i="111"/>
  <c r="L61" i="110"/>
  <c r="L61" i="109"/>
  <c r="L61" i="108"/>
  <c r="K61" i="107"/>
  <c r="L61" i="105"/>
  <c r="L61" i="104"/>
  <c r="L61" i="103"/>
  <c r="L61" i="102"/>
  <c r="L61" i="101"/>
  <c r="L61" i="100"/>
  <c r="L61" i="99"/>
  <c r="L61" i="98"/>
  <c r="L61" i="97"/>
  <c r="K61" i="96"/>
  <c r="L61" i="95"/>
  <c r="K61" i="145"/>
  <c r="L61" i="143"/>
  <c r="K61" i="131"/>
  <c r="K61" i="130"/>
  <c r="K61" i="129"/>
  <c r="K61" i="127"/>
  <c r="K61" i="126"/>
  <c r="K61" i="124"/>
  <c r="L61" i="122"/>
  <c r="L61" i="121"/>
  <c r="L61" i="116"/>
  <c r="L61" i="115"/>
  <c r="L61" i="114"/>
  <c r="L61" i="113"/>
  <c r="L61" i="112"/>
  <c r="K61" i="110"/>
  <c r="K61" i="104"/>
  <c r="K61" i="103"/>
  <c r="K61" i="101"/>
  <c r="K61" i="99"/>
  <c r="K61" i="97"/>
  <c r="L61" i="96"/>
  <c r="K61" i="95"/>
  <c r="K61" i="94"/>
  <c r="K61" i="93"/>
  <c r="L61" i="123"/>
  <c r="K61" i="120"/>
  <c r="K61" i="118"/>
  <c r="L61" i="117"/>
  <c r="L61" i="162"/>
  <c r="K61" i="111"/>
  <c r="K61" i="109"/>
  <c r="L61" i="107"/>
  <c r="L61" i="106"/>
  <c r="K61" i="105"/>
  <c r="K61" i="102"/>
  <c r="K61" i="100"/>
  <c r="K61" i="98"/>
  <c r="L61" i="145"/>
  <c r="L61" i="94"/>
  <c r="L61" i="93"/>
  <c r="L61" i="92"/>
  <c r="L61" i="91"/>
  <c r="K61" i="90"/>
  <c r="K61" i="89"/>
  <c r="K61" i="88"/>
  <c r="L61" i="87"/>
  <c r="L61" i="86"/>
  <c r="K61" i="92"/>
  <c r="L61" i="90"/>
  <c r="L61" i="89"/>
  <c r="L61" i="88"/>
  <c r="K61" i="87"/>
  <c r="K61" i="86"/>
  <c r="K61" i="108"/>
  <c r="K61" i="91"/>
  <c r="K61" i="106"/>
  <c r="K61" i="112"/>
  <c r="K61" i="133"/>
  <c r="K61" i="142"/>
  <c r="L62" i="143"/>
  <c r="L62" i="142"/>
  <c r="L62" i="138"/>
  <c r="L62" i="137"/>
  <c r="L62" i="136"/>
  <c r="L62" i="135"/>
  <c r="L62" i="141"/>
  <c r="L62" i="139"/>
  <c r="L62" i="132"/>
  <c r="L62" i="140"/>
  <c r="L62" i="133"/>
  <c r="L62" i="131"/>
  <c r="L62" i="123"/>
  <c r="L62" i="122"/>
  <c r="L62" i="121"/>
  <c r="L62" i="134"/>
  <c r="L62" i="130"/>
  <c r="L62" i="129"/>
  <c r="L62" i="127"/>
  <c r="L62" i="126"/>
  <c r="L62" i="124"/>
  <c r="L62" i="120"/>
  <c r="L62" i="118"/>
  <c r="L62" i="117"/>
  <c r="L62" i="162"/>
  <c r="L62" i="116"/>
  <c r="L62" i="115"/>
  <c r="L62" i="114"/>
  <c r="L62" i="113"/>
  <c r="L62" i="112"/>
  <c r="L62" i="107"/>
  <c r="L62" i="106"/>
  <c r="L62" i="96"/>
  <c r="L62" i="145"/>
  <c r="L62" i="128"/>
  <c r="L62" i="125"/>
  <c r="L62" i="119"/>
  <c r="L62" i="111"/>
  <c r="L62" i="109"/>
  <c r="L62" i="105"/>
  <c r="L62" i="102"/>
  <c r="L62" i="100"/>
  <c r="L62" i="98"/>
  <c r="L62" i="94"/>
  <c r="L62" i="93"/>
  <c r="L62" i="110"/>
  <c r="L62" i="108"/>
  <c r="L62" i="104"/>
  <c r="L62" i="103"/>
  <c r="L62" i="101"/>
  <c r="L62" i="99"/>
  <c r="L62" i="97"/>
  <c r="L62" i="95"/>
  <c r="L62" i="90"/>
  <c r="L62" i="89"/>
  <c r="L62" i="88"/>
  <c r="L62" i="92"/>
  <c r="L62" i="91"/>
  <c r="L62" i="87"/>
  <c r="L62" i="86"/>
  <c r="K62" i="108"/>
  <c r="K62" i="142"/>
  <c r="K62" i="106"/>
  <c r="K62" i="88"/>
  <c r="K62" i="91"/>
  <c r="K62" i="145"/>
  <c r="K62" i="101"/>
  <c r="K62" i="105"/>
  <c r="K62" i="110"/>
  <c r="K62" i="113"/>
  <c r="K62" i="162"/>
  <c r="K62" i="119"/>
  <c r="K62" i="122"/>
  <c r="K62" i="125"/>
  <c r="K62" i="128"/>
  <c r="K62" i="132"/>
  <c r="K62" i="135"/>
  <c r="K62" i="141"/>
  <c r="K62" i="90"/>
  <c r="K62" i="94"/>
  <c r="K62" i="96"/>
  <c r="K62" i="98"/>
  <c r="K62" i="102"/>
  <c r="K62" i="111"/>
  <c r="K62" i="116"/>
  <c r="K62" i="120"/>
  <c r="K62" i="126"/>
  <c r="K62" i="131"/>
  <c r="K62" i="136"/>
  <c r="K62" i="139"/>
  <c r="K62" i="86"/>
  <c r="K62" i="89"/>
  <c r="K62" i="92"/>
  <c r="K62" i="99"/>
  <c r="K62" i="103"/>
  <c r="K62" i="107"/>
  <c r="K62" i="112"/>
  <c r="K62" i="115"/>
  <c r="K62" i="117"/>
  <c r="K62" i="121"/>
  <c r="K62" i="124"/>
  <c r="K62" i="127"/>
  <c r="K62" i="130"/>
  <c r="K62" i="133"/>
  <c r="K62" i="138"/>
  <c r="K62" i="143"/>
  <c r="K62" i="87"/>
  <c r="K62" i="93"/>
  <c r="K62" i="95"/>
  <c r="K62" i="97"/>
  <c r="K62" i="100"/>
  <c r="K62" i="104"/>
  <c r="K62" i="109"/>
  <c r="K62" i="114"/>
  <c r="K62" i="118"/>
  <c r="K62" i="123"/>
  <c r="K62" i="129"/>
  <c r="K62" i="134"/>
  <c r="K62" i="137"/>
  <c r="K62" i="140"/>
  <c r="F25" i="107"/>
  <c r="J38" s="1"/>
  <c r="F25" i="105"/>
  <c r="J38" s="1"/>
  <c r="F25" i="109"/>
  <c r="J38" s="1"/>
  <c r="F25" i="95"/>
  <c r="J38" s="1"/>
  <c r="F25" i="115"/>
  <c r="J38" s="1"/>
  <c r="F25" i="118"/>
  <c r="J38" s="1"/>
  <c r="F25" i="97"/>
  <c r="J38" s="1"/>
  <c r="F25" i="141"/>
  <c r="J38" s="1"/>
  <c r="L61" i="3"/>
  <c r="L62"/>
  <c r="L36"/>
  <c r="F25" i="86"/>
  <c r="J38" s="1"/>
  <c r="F25" i="88"/>
  <c r="J38" s="1"/>
  <c r="F25" i="90"/>
  <c r="J38" s="1"/>
  <c r="F25" i="92"/>
  <c r="J38" s="1"/>
  <c r="F25" i="145"/>
  <c r="J38" s="1"/>
  <c r="F25" i="98"/>
  <c r="J38" s="1"/>
  <c r="F25" i="102"/>
  <c r="J38" s="1"/>
  <c r="F25" i="106"/>
  <c r="J38" s="1"/>
  <c r="F25" i="110"/>
  <c r="J38" s="1"/>
  <c r="F25" i="114"/>
  <c r="J38" s="1"/>
  <c r="F25" i="117"/>
  <c r="J38" s="1"/>
  <c r="F25" i="120"/>
  <c r="J38" s="1"/>
  <c r="F25" i="122"/>
  <c r="J38" s="1"/>
  <c r="F25" i="124"/>
  <c r="J38" s="1"/>
  <c r="F25" i="126"/>
  <c r="J38" s="1"/>
  <c r="F25" i="128"/>
  <c r="J38" s="1"/>
  <c r="F25" i="130"/>
  <c r="J38" s="1"/>
  <c r="F25" i="131"/>
  <c r="J38" s="1"/>
  <c r="F25" i="133"/>
  <c r="J38" s="1"/>
  <c r="F25" i="136"/>
  <c r="J38" s="1"/>
  <c r="F25" i="138"/>
  <c r="J38" s="1"/>
  <c r="F25" i="143"/>
  <c r="J38" s="1"/>
  <c r="F25" i="87"/>
  <c r="J38" s="1"/>
  <c r="F25" i="89"/>
  <c r="J38" s="1"/>
  <c r="F25" i="91"/>
  <c r="J38" s="1"/>
  <c r="F25" i="93"/>
  <c r="J38" s="1"/>
  <c r="F25" i="96"/>
  <c r="J38" s="1"/>
  <c r="F25" i="100"/>
  <c r="J38" s="1"/>
  <c r="F25" i="104"/>
  <c r="J38" s="1"/>
  <c r="F25" i="108"/>
  <c r="J38" s="1"/>
  <c r="F25" i="112"/>
  <c r="J38" s="1"/>
  <c r="F25" i="116"/>
  <c r="J38" s="1"/>
  <c r="F25" i="119"/>
  <c r="J38" s="1"/>
  <c r="F25" i="121"/>
  <c r="J38" s="1"/>
  <c r="F25" i="123"/>
  <c r="J38" s="1"/>
  <c r="F25" i="125"/>
  <c r="J38" s="1"/>
  <c r="F25" i="127"/>
  <c r="J38" s="1"/>
  <c r="F25" i="129"/>
  <c r="J38" s="1"/>
  <c r="F25" i="132"/>
  <c r="J38" s="1"/>
  <c r="F25" i="134"/>
  <c r="J38" s="1"/>
  <c r="F25" i="135"/>
  <c r="J38" s="1"/>
  <c r="F25" i="137"/>
  <c r="J38" s="1"/>
  <c r="F25" i="139"/>
  <c r="J38" s="1"/>
  <c r="F25" i="140"/>
  <c r="J38" s="1"/>
  <c r="F25" i="142"/>
  <c r="J38" s="1"/>
  <c r="F21"/>
  <c r="F22" s="1"/>
  <c r="F21" i="143"/>
  <c r="F22" s="1"/>
  <c r="F21" i="140"/>
  <c r="F22" s="1"/>
  <c r="F21" i="141"/>
  <c r="F22" s="1"/>
  <c r="F21" i="138"/>
  <c r="F22" s="1"/>
  <c r="F21" i="139"/>
  <c r="F22" s="1"/>
  <c r="F21" i="136"/>
  <c r="F22" s="1"/>
  <c r="F21" i="137"/>
  <c r="F22" s="1"/>
  <c r="F21" i="133"/>
  <c r="F22" s="1"/>
  <c r="F21" i="135"/>
  <c r="F22" s="1"/>
  <c r="F21" i="131"/>
  <c r="F22" s="1"/>
  <c r="F21" i="134"/>
  <c r="F22" s="1"/>
  <c r="F21" i="130"/>
  <c r="F22" s="1"/>
  <c r="F21" i="132"/>
  <c r="F22" s="1"/>
  <c r="F21" i="128"/>
  <c r="F22" s="1"/>
  <c r="F21" i="129"/>
  <c r="F22" s="1"/>
  <c r="F21" i="126"/>
  <c r="F22" s="1"/>
  <c r="F21" i="127"/>
  <c r="F22" s="1"/>
  <c r="F21" i="124"/>
  <c r="F22" s="1"/>
  <c r="F21" i="125"/>
  <c r="F22" s="1"/>
  <c r="F21" i="122"/>
  <c r="F22" s="1"/>
  <c r="F21" i="123"/>
  <c r="F22" s="1"/>
  <c r="F21" i="120"/>
  <c r="F22" s="1"/>
  <c r="F21" i="121"/>
  <c r="F22" s="1"/>
  <c r="F21" i="118"/>
  <c r="F22" s="1"/>
  <c r="F21" i="119"/>
  <c r="F22" s="1"/>
  <c r="F21" i="162"/>
  <c r="F22" s="1"/>
  <c r="F21" i="117"/>
  <c r="F22" s="1"/>
  <c r="F21" i="115"/>
  <c r="F22" s="1"/>
  <c r="F21" i="116"/>
  <c r="F22" s="1"/>
  <c r="F21" i="113"/>
  <c r="F22" s="1"/>
  <c r="F21" i="114"/>
  <c r="F22" s="1"/>
  <c r="F21" i="111"/>
  <c r="F22" s="1"/>
  <c r="F21" i="112"/>
  <c r="F22" s="1"/>
  <c r="F21" i="109"/>
  <c r="F22" s="1"/>
  <c r="F21" i="110"/>
  <c r="F22" s="1"/>
  <c r="F21" i="107"/>
  <c r="F22" s="1"/>
  <c r="F21" i="108"/>
  <c r="F22" s="1"/>
  <c r="F21" i="105"/>
  <c r="F22" s="1"/>
  <c r="F21" i="106"/>
  <c r="F22" s="1"/>
  <c r="F21" i="103"/>
  <c r="F22" s="1"/>
  <c r="F21" i="104"/>
  <c r="F22" s="1"/>
  <c r="F21" i="101"/>
  <c r="F22" s="1"/>
  <c r="F21" i="102"/>
  <c r="F22" s="1"/>
  <c r="F21" i="99"/>
  <c r="F22" s="1"/>
  <c r="F21" i="100"/>
  <c r="F22" s="1"/>
  <c r="F21" i="97"/>
  <c r="F22" s="1"/>
  <c r="F21" i="98"/>
  <c r="F22" s="1"/>
  <c r="F21" i="95"/>
  <c r="F22" s="1"/>
  <c r="F21" i="96"/>
  <c r="F22" s="1"/>
  <c r="F21" i="94"/>
  <c r="F22" s="1"/>
  <c r="F21" i="145"/>
  <c r="F22" s="1"/>
  <c r="F21" i="92"/>
  <c r="F22" s="1"/>
  <c r="F21" i="93"/>
  <c r="F22" s="1"/>
  <c r="F21" i="90"/>
  <c r="F22" s="1"/>
  <c r="F21" i="91"/>
  <c r="F22" s="1"/>
  <c r="F21" i="88"/>
  <c r="F22" s="1"/>
  <c r="F21" i="89"/>
  <c r="F22" s="1"/>
  <c r="F21" i="86"/>
  <c r="F22" s="1"/>
  <c r="F21" i="87"/>
  <c r="F22" s="1"/>
  <c r="J37" i="3"/>
  <c r="Z31" i="160"/>
  <c r="K36" i="3"/>
  <c r="K61"/>
  <c r="Z64" i="160"/>
  <c r="Z27"/>
  <c r="Z66"/>
  <c r="Z12"/>
  <c r="Z14"/>
  <c r="Z67"/>
  <c r="Z26"/>
  <c r="Z37"/>
  <c r="Z40"/>
  <c r="F25" i="3"/>
  <c r="J38" s="1"/>
  <c r="Z9" i="160"/>
  <c r="Z20"/>
  <c r="Z63"/>
  <c r="Z65"/>
  <c r="Z57"/>
  <c r="Z39"/>
  <c r="Z55"/>
  <c r="Z11"/>
  <c r="Z47"/>
  <c r="Z18"/>
  <c r="Z13"/>
  <c r="Z36"/>
  <c r="Z32"/>
  <c r="Z15"/>
  <c r="Z10"/>
  <c r="Z25"/>
  <c r="Z8"/>
  <c r="Z53"/>
  <c r="Z24"/>
  <c r="Z62"/>
  <c r="Z61"/>
  <c r="Z54"/>
  <c r="Z48"/>
  <c r="Z30"/>
  <c r="Z38"/>
  <c r="Z21"/>
  <c r="Z28"/>
  <c r="Z45"/>
  <c r="Z29"/>
  <c r="Z58"/>
  <c r="Z35"/>
  <c r="Z23"/>
  <c r="Z33"/>
  <c r="Z16"/>
  <c r="Z41"/>
  <c r="Z43"/>
  <c r="Z34"/>
  <c r="Z51"/>
  <c r="Z46"/>
  <c r="Z56"/>
  <c r="Z59"/>
  <c r="Z52"/>
  <c r="Z22"/>
  <c r="Z7"/>
  <c r="Z60"/>
  <c r="Z50"/>
  <c r="Z49"/>
  <c r="Z44"/>
  <c r="F21" i="3"/>
  <c r="F22" s="1"/>
  <c r="Z19" i="160"/>
  <c r="Z42"/>
  <c r="Z17"/>
  <c r="B51" i="149"/>
  <c r="B33"/>
  <c r="G236" i="163" l="1"/>
  <c r="G241"/>
  <c r="J241" s="1"/>
  <c r="G231"/>
  <c r="G239"/>
  <c r="G230"/>
  <c r="I238"/>
  <c r="J238" s="1"/>
  <c r="G232"/>
  <c r="J232" s="1"/>
  <c r="I239"/>
  <c r="I234"/>
  <c r="I240"/>
  <c r="G233"/>
  <c r="G240"/>
  <c r="J240" s="1"/>
  <c r="J234"/>
  <c r="I220"/>
  <c r="G229"/>
  <c r="J229" s="1"/>
  <c r="G226"/>
  <c r="J226" s="1"/>
  <c r="I236"/>
  <c r="J236" s="1"/>
  <c r="I185"/>
  <c r="J185" s="1"/>
  <c r="I230"/>
  <c r="J230" s="1"/>
  <c r="I211"/>
  <c r="I231"/>
  <c r="J231" s="1"/>
  <c r="I217"/>
  <c r="G235"/>
  <c r="I219"/>
  <c r="I235"/>
  <c r="J235" s="1"/>
  <c r="G218"/>
  <c r="J218" s="1"/>
  <c r="I233"/>
  <c r="J233" s="1"/>
  <c r="I215"/>
  <c r="G228"/>
  <c r="J228" s="1"/>
  <c r="J221"/>
  <c r="I212"/>
  <c r="I227"/>
  <c r="I75"/>
  <c r="J75" s="1"/>
  <c r="I216"/>
  <c r="I213"/>
  <c r="G227"/>
  <c r="I181"/>
  <c r="I225"/>
  <c r="G188"/>
  <c r="J188" s="1"/>
  <c r="I193"/>
  <c r="G191"/>
  <c r="G219"/>
  <c r="I201"/>
  <c r="I191"/>
  <c r="G220"/>
  <c r="I200"/>
  <c r="G214"/>
  <c r="J214" s="1"/>
  <c r="I187"/>
  <c r="J187" s="1"/>
  <c r="G190"/>
  <c r="I190"/>
  <c r="G215"/>
  <c r="G204"/>
  <c r="I204"/>
  <c r="G212"/>
  <c r="G183"/>
  <c r="G211"/>
  <c r="G205"/>
  <c r="I183"/>
  <c r="G210"/>
  <c r="J210" s="1"/>
  <c r="I205"/>
  <c r="I202"/>
  <c r="J202" s="1"/>
  <c r="G203"/>
  <c r="G213"/>
  <c r="G216"/>
  <c r="I184"/>
  <c r="G184"/>
  <c r="J181"/>
  <c r="G217"/>
  <c r="G152"/>
  <c r="I192"/>
  <c r="G151"/>
  <c r="G224"/>
  <c r="J224" s="1"/>
  <c r="I152"/>
  <c r="G201"/>
  <c r="I151"/>
  <c r="I194"/>
  <c r="J194" s="1"/>
  <c r="I39"/>
  <c r="I199"/>
  <c r="J199" s="1"/>
  <c r="G39"/>
  <c r="J40"/>
  <c r="G180"/>
  <c r="I203"/>
  <c r="G207"/>
  <c r="G222"/>
  <c r="J222" s="1"/>
  <c r="G197"/>
  <c r="J197" s="1"/>
  <c r="I196"/>
  <c r="I179"/>
  <c r="G200"/>
  <c r="J206"/>
  <c r="J195"/>
  <c r="J198"/>
  <c r="G193"/>
  <c r="G182"/>
  <c r="J182" s="1"/>
  <c r="I208"/>
  <c r="I209"/>
  <c r="G209"/>
  <c r="G225"/>
  <c r="I207"/>
  <c r="G196"/>
  <c r="I180"/>
  <c r="G223"/>
  <c r="J223" s="1"/>
  <c r="G208"/>
  <c r="J189"/>
  <c r="G192"/>
  <c r="G179"/>
  <c r="G24"/>
  <c r="G72"/>
  <c r="G121"/>
  <c r="G159"/>
  <c r="I84"/>
  <c r="G138"/>
  <c r="I154"/>
  <c r="I83"/>
  <c r="I59"/>
  <c r="G77"/>
  <c r="G114"/>
  <c r="G173"/>
  <c r="G79"/>
  <c r="I132"/>
  <c r="G154"/>
  <c r="G90"/>
  <c r="G107"/>
  <c r="G123"/>
  <c r="G153"/>
  <c r="G89"/>
  <c r="G170"/>
  <c r="I70"/>
  <c r="I123"/>
  <c r="G174"/>
  <c r="I72"/>
  <c r="I100"/>
  <c r="I139"/>
  <c r="G82"/>
  <c r="I122"/>
  <c r="I170"/>
  <c r="G164"/>
  <c r="I78"/>
  <c r="I117"/>
  <c r="G52"/>
  <c r="G177"/>
  <c r="I91"/>
  <c r="I137"/>
  <c r="G68"/>
  <c r="I148"/>
  <c r="I164"/>
  <c r="I94"/>
  <c r="I133"/>
  <c r="G166"/>
  <c r="I87"/>
  <c r="I135"/>
  <c r="G103"/>
  <c r="I140"/>
  <c r="I175"/>
  <c r="G168"/>
  <c r="I142"/>
  <c r="I101"/>
  <c r="G130"/>
  <c r="G160"/>
  <c r="I95"/>
  <c r="G80"/>
  <c r="G140"/>
  <c r="I176"/>
  <c r="I24"/>
  <c r="G93"/>
  <c r="G131"/>
  <c r="I108"/>
  <c r="I161"/>
  <c r="G97"/>
  <c r="G163"/>
  <c r="I146"/>
  <c r="I106"/>
  <c r="I125"/>
  <c r="G91"/>
  <c r="J91" s="1"/>
  <c r="G122"/>
  <c r="I171"/>
  <c r="G71"/>
  <c r="G78"/>
  <c r="J78" s="1"/>
  <c r="I141"/>
  <c r="I167"/>
  <c r="G67"/>
  <c r="G100"/>
  <c r="G112"/>
  <c r="I134"/>
  <c r="I157"/>
  <c r="I52"/>
  <c r="I102"/>
  <c r="I114"/>
  <c r="I144"/>
  <c r="I174"/>
  <c r="G74"/>
  <c r="I143"/>
  <c r="G178"/>
  <c r="I74"/>
  <c r="I115"/>
  <c r="G86"/>
  <c r="G127"/>
  <c r="G129"/>
  <c r="G150"/>
  <c r="I163"/>
  <c r="I166"/>
  <c r="J166" s="1"/>
  <c r="I85"/>
  <c r="I109"/>
  <c r="I120"/>
  <c r="G76"/>
  <c r="G161"/>
  <c r="I119"/>
  <c r="G99"/>
  <c r="G133"/>
  <c r="I147"/>
  <c r="G172"/>
  <c r="I111"/>
  <c r="G146"/>
  <c r="G158"/>
  <c r="I67"/>
  <c r="J67" s="1"/>
  <c r="I104"/>
  <c r="I124"/>
  <c r="G167"/>
  <c r="J167" s="1"/>
  <c r="G149"/>
  <c r="I68"/>
  <c r="I97"/>
  <c r="I126"/>
  <c r="I128"/>
  <c r="G44"/>
  <c r="G83"/>
  <c r="I156"/>
  <c r="I145"/>
  <c r="I58"/>
  <c r="G104"/>
  <c r="G175"/>
  <c r="J175" s="1"/>
  <c r="I136"/>
  <c r="G46"/>
  <c r="G69"/>
  <c r="G126"/>
  <c r="J126" s="1"/>
  <c r="G128"/>
  <c r="I169"/>
  <c r="I86"/>
  <c r="G148"/>
  <c r="G96"/>
  <c r="G111"/>
  <c r="J111" s="1"/>
  <c r="G169"/>
  <c r="I131"/>
  <c r="I92"/>
  <c r="G124"/>
  <c r="G176"/>
  <c r="I103"/>
  <c r="I107"/>
  <c r="I76"/>
  <c r="I121"/>
  <c r="G141"/>
  <c r="I155"/>
  <c r="I90"/>
  <c r="G87"/>
  <c r="G120"/>
  <c r="J120" s="1"/>
  <c r="I160"/>
  <c r="I71"/>
  <c r="G81"/>
  <c r="G144"/>
  <c r="I113"/>
  <c r="I13"/>
  <c r="G105"/>
  <c r="G113"/>
  <c r="I98"/>
  <c r="G156"/>
  <c r="J156" s="1"/>
  <c r="G84"/>
  <c r="G142"/>
  <c r="I110"/>
  <c r="I172"/>
  <c r="G94"/>
  <c r="J94" s="1"/>
  <c r="G117"/>
  <c r="I168"/>
  <c r="J168" s="1"/>
  <c r="G136"/>
  <c r="I73"/>
  <c r="I80"/>
  <c r="I158"/>
  <c r="I20"/>
  <c r="I93"/>
  <c r="G115"/>
  <c r="G157"/>
  <c r="J157" s="1"/>
  <c r="I77"/>
  <c r="G95"/>
  <c r="G135"/>
  <c r="I149"/>
  <c r="I162"/>
  <c r="I69"/>
  <c r="I112"/>
  <c r="G102"/>
  <c r="G139"/>
  <c r="I173"/>
  <c r="G101"/>
  <c r="G106"/>
  <c r="G118"/>
  <c r="I177"/>
  <c r="I79"/>
  <c r="I105"/>
  <c r="I116"/>
  <c r="G88"/>
  <c r="I138"/>
  <c r="G147"/>
  <c r="G155"/>
  <c r="G143"/>
  <c r="I178"/>
  <c r="G70"/>
  <c r="G92"/>
  <c r="G119"/>
  <c r="J119" s="1"/>
  <c r="I159"/>
  <c r="I44"/>
  <c r="G98"/>
  <c r="G134"/>
  <c r="I53"/>
  <c r="G132"/>
  <c r="G145"/>
  <c r="I153"/>
  <c r="I88"/>
  <c r="G110"/>
  <c r="G125"/>
  <c r="I99"/>
  <c r="I165"/>
  <c r="G45"/>
  <c r="G85"/>
  <c r="G108"/>
  <c r="G162"/>
  <c r="I130"/>
  <c r="I150"/>
  <c r="I89"/>
  <c r="I118"/>
  <c r="J118" s="1"/>
  <c r="G73"/>
  <c r="J73" s="1"/>
  <c r="G137"/>
  <c r="G171"/>
  <c r="I82"/>
  <c r="G116"/>
  <c r="I81"/>
  <c r="G58"/>
  <c r="G109"/>
  <c r="G165"/>
  <c r="I127"/>
  <c r="I129"/>
  <c r="I96"/>
  <c r="G13"/>
  <c r="G57"/>
  <c r="I12"/>
  <c r="G43"/>
  <c r="G9"/>
  <c r="I57"/>
  <c r="I23"/>
  <c r="G42"/>
  <c r="G5"/>
  <c r="G48"/>
  <c r="G34"/>
  <c r="G56"/>
  <c r="G32"/>
  <c r="I55"/>
  <c r="I25"/>
  <c r="I48"/>
  <c r="G17"/>
  <c r="I61"/>
  <c r="I30"/>
  <c r="I63"/>
  <c r="I31"/>
  <c r="G55"/>
  <c r="J55" s="1"/>
  <c r="I26"/>
  <c r="G61"/>
  <c r="G35"/>
  <c r="I62"/>
  <c r="I27"/>
  <c r="G60"/>
  <c r="G23"/>
  <c r="I47"/>
  <c r="G14"/>
  <c r="I6"/>
  <c r="G59"/>
  <c r="I7"/>
  <c r="G41"/>
  <c r="I8"/>
  <c r="G29"/>
  <c r="G54"/>
  <c r="G25"/>
  <c r="J25" s="1"/>
  <c r="I51"/>
  <c r="G31"/>
  <c r="J31" s="1"/>
  <c r="G66"/>
  <c r="G15"/>
  <c r="G62"/>
  <c r="J62" s="1"/>
  <c r="I19"/>
  <c r="I60"/>
  <c r="G22"/>
  <c r="G51"/>
  <c r="I22"/>
  <c r="G50"/>
  <c r="G21"/>
  <c r="G53"/>
  <c r="I21"/>
  <c r="I45"/>
  <c r="G7"/>
  <c r="G65"/>
  <c r="I32"/>
  <c r="I64"/>
  <c r="I17"/>
  <c r="G64"/>
  <c r="I29"/>
  <c r="G63"/>
  <c r="J63" s="1"/>
  <c r="I5"/>
  <c r="G49"/>
  <c r="G30"/>
  <c r="J30" s="1"/>
  <c r="I54"/>
  <c r="G8"/>
  <c r="I49"/>
  <c r="I11"/>
  <c r="G47"/>
  <c r="I66"/>
  <c r="I33"/>
  <c r="I9"/>
  <c r="I43"/>
  <c r="I28"/>
  <c r="I65"/>
  <c r="G20"/>
  <c r="I50"/>
  <c r="I10"/>
  <c r="I46"/>
  <c r="J46" s="1"/>
  <c r="G16"/>
  <c r="I56"/>
  <c r="G11"/>
  <c r="I42"/>
  <c r="G28"/>
  <c r="I41"/>
  <c r="I18"/>
  <c r="I36"/>
  <c r="I16"/>
  <c r="G36"/>
  <c r="I35"/>
  <c r="G6"/>
  <c r="I38"/>
  <c r="G19"/>
  <c r="G10"/>
  <c r="G38"/>
  <c r="G12"/>
  <c r="I37"/>
  <c r="G18"/>
  <c r="I15"/>
  <c r="G33"/>
  <c r="G26"/>
  <c r="G37"/>
  <c r="I14"/>
  <c r="I34"/>
  <c r="G27"/>
  <c r="C8"/>
  <c r="C12"/>
  <c r="C16"/>
  <c r="C20"/>
  <c r="C24"/>
  <c r="C28"/>
  <c r="C32"/>
  <c r="C36"/>
  <c r="C40"/>
  <c r="C44"/>
  <c r="C48"/>
  <c r="C52"/>
  <c r="C56"/>
  <c r="C60"/>
  <c r="C64"/>
  <c r="C5"/>
  <c r="C9"/>
  <c r="C13"/>
  <c r="C17"/>
  <c r="C21"/>
  <c r="C25"/>
  <c r="C29"/>
  <c r="C33"/>
  <c r="C37"/>
  <c r="C41"/>
  <c r="C45"/>
  <c r="C49"/>
  <c r="C53"/>
  <c r="C57"/>
  <c r="C61"/>
  <c r="C65"/>
  <c r="C6"/>
  <c r="C10"/>
  <c r="C14"/>
  <c r="C18"/>
  <c r="C22"/>
  <c r="C26"/>
  <c r="C30"/>
  <c r="C34"/>
  <c r="C38"/>
  <c r="C42"/>
  <c r="C46"/>
  <c r="C50"/>
  <c r="C54"/>
  <c r="C58"/>
  <c r="C62"/>
  <c r="C7"/>
  <c r="C11"/>
  <c r="C15"/>
  <c r="C19"/>
  <c r="C23"/>
  <c r="C27"/>
  <c r="C31"/>
  <c r="C35"/>
  <c r="C39"/>
  <c r="C43"/>
  <c r="C47"/>
  <c r="C51"/>
  <c r="C55"/>
  <c r="C59"/>
  <c r="C63"/>
  <c r="K37" i="143"/>
  <c r="L37" i="141"/>
  <c r="L37" i="140"/>
  <c r="L37" i="139"/>
  <c r="K37" i="138"/>
  <c r="K37" i="137"/>
  <c r="L37" i="136"/>
  <c r="K37" i="140"/>
  <c r="L37" i="138"/>
  <c r="L37" i="137"/>
  <c r="L37" i="135"/>
  <c r="L37" i="134"/>
  <c r="L37" i="131"/>
  <c r="L37" i="143"/>
  <c r="K37" i="141"/>
  <c r="K37" i="135"/>
  <c r="L37" i="133"/>
  <c r="K37" i="134"/>
  <c r="L37" i="132"/>
  <c r="L37" i="129"/>
  <c r="L37" i="128"/>
  <c r="L37" i="126"/>
  <c r="L37" i="125"/>
  <c r="L37" i="124"/>
  <c r="K37" i="123"/>
  <c r="K37" i="122"/>
  <c r="L37" i="120"/>
  <c r="L37" i="119"/>
  <c r="L37" i="142"/>
  <c r="K37" i="132"/>
  <c r="K37" i="128"/>
  <c r="K37" i="125"/>
  <c r="K37" i="119"/>
  <c r="K37" i="118"/>
  <c r="K37" i="117"/>
  <c r="L37" i="162"/>
  <c r="K37" i="116"/>
  <c r="K37" i="115"/>
  <c r="K37" i="114"/>
  <c r="K37" i="113"/>
  <c r="L37" i="111"/>
  <c r="L37" i="110"/>
  <c r="L37" i="109"/>
  <c r="K37" i="108"/>
  <c r="K37" i="107"/>
  <c r="L37" i="105"/>
  <c r="L37" i="104"/>
  <c r="L37" i="103"/>
  <c r="L37" i="102"/>
  <c r="L37" i="101"/>
  <c r="L37" i="100"/>
  <c r="L37" i="99"/>
  <c r="L37" i="98"/>
  <c r="L37" i="97"/>
  <c r="L37" i="95"/>
  <c r="L37" i="130"/>
  <c r="K37" i="129"/>
  <c r="L37" i="127"/>
  <c r="K37" i="126"/>
  <c r="L37" i="123"/>
  <c r="L37" i="122"/>
  <c r="K37" i="120"/>
  <c r="L37" i="116"/>
  <c r="L37" i="115"/>
  <c r="L37" i="114"/>
  <c r="L37" i="113"/>
  <c r="K37" i="110"/>
  <c r="K37" i="103"/>
  <c r="K37" i="101"/>
  <c r="K37" i="99"/>
  <c r="L37" i="96"/>
  <c r="K37" i="145"/>
  <c r="K37" i="94"/>
  <c r="L37" i="121"/>
  <c r="L37" i="118"/>
  <c r="L37" i="117"/>
  <c r="L37" i="112"/>
  <c r="K37" i="111"/>
  <c r="K37" i="109"/>
  <c r="L37" i="108"/>
  <c r="L37" i="107"/>
  <c r="L37" i="106"/>
  <c r="K37" i="105"/>
  <c r="K37" i="104"/>
  <c r="K37" i="102"/>
  <c r="K37" i="100"/>
  <c r="K37" i="98"/>
  <c r="L37" i="145"/>
  <c r="L37" i="94"/>
  <c r="L37" i="92"/>
  <c r="L37" i="91"/>
  <c r="K37" i="90"/>
  <c r="K37" i="89"/>
  <c r="L37" i="87"/>
  <c r="L37" i="86"/>
  <c r="L37" i="93"/>
  <c r="K37" i="92"/>
  <c r="L37" i="90"/>
  <c r="L37" i="89"/>
  <c r="L37" i="88"/>
  <c r="K37" i="87"/>
  <c r="K37" i="86"/>
  <c r="K37" i="91"/>
  <c r="K37" i="124"/>
  <c r="K37" i="93"/>
  <c r="K37" i="97"/>
  <c r="K37" i="162"/>
  <c r="K37" i="96"/>
  <c r="K37" i="112"/>
  <c r="K37" i="131"/>
  <c r="K37" i="136"/>
  <c r="K37" i="121"/>
  <c r="K37" i="127"/>
  <c r="K37" i="130"/>
  <c r="K37" i="133"/>
  <c r="K37" i="139"/>
  <c r="K37" i="88"/>
  <c r="K37" i="95"/>
  <c r="K37" i="106"/>
  <c r="K37" i="142"/>
  <c r="L37" i="3"/>
  <c r="K37"/>
  <c r="K62"/>
  <c r="AB60" i="160"/>
  <c r="AB17"/>
  <c r="AB42"/>
  <c r="AB55"/>
  <c r="AB46"/>
  <c r="AB56"/>
  <c r="AB47"/>
  <c r="AB18"/>
  <c r="AB63"/>
  <c r="AB11"/>
  <c r="AB43"/>
  <c r="AB39"/>
  <c r="AB27"/>
  <c r="AB19"/>
  <c r="AB12"/>
  <c r="AB24"/>
  <c r="AB65"/>
  <c r="AB30"/>
  <c r="AB35"/>
  <c r="AB15"/>
  <c r="AB36"/>
  <c r="AB61"/>
  <c r="AB25"/>
  <c r="AB34"/>
  <c r="AB7"/>
  <c r="AB50"/>
  <c r="AB28"/>
  <c r="AB44"/>
  <c r="AB38"/>
  <c r="AB22"/>
  <c r="AB66"/>
  <c r="AB58"/>
  <c r="AB57"/>
  <c r="AB53"/>
  <c r="AB59"/>
  <c r="AB48"/>
  <c r="AB20"/>
  <c r="AB32"/>
  <c r="AB41"/>
  <c r="AB45"/>
  <c r="AB10"/>
  <c r="AB62"/>
  <c r="AB13"/>
  <c r="AB49"/>
  <c r="AB52"/>
  <c r="AB21"/>
  <c r="AB9"/>
  <c r="AB23"/>
  <c r="AB54"/>
  <c r="AB8"/>
  <c r="AB31"/>
  <c r="AB16"/>
  <c r="AB64"/>
  <c r="AB51"/>
  <c r="AB33"/>
  <c r="AB26"/>
  <c r="AB14"/>
  <c r="AB67"/>
  <c r="AB29"/>
  <c r="AB37"/>
  <c r="AB40"/>
  <c r="J239" i="163" l="1"/>
  <c r="K239" s="1"/>
  <c r="J201"/>
  <c r="J225"/>
  <c r="J211"/>
  <c r="J219"/>
  <c r="J217"/>
  <c r="J220"/>
  <c r="K233"/>
  <c r="K235"/>
  <c r="K231"/>
  <c r="K230"/>
  <c r="K229"/>
  <c r="K232"/>
  <c r="K234"/>
  <c r="K236"/>
  <c r="J108"/>
  <c r="J215"/>
  <c r="J212"/>
  <c r="J205"/>
  <c r="J216"/>
  <c r="J213"/>
  <c r="J227"/>
  <c r="J100"/>
  <c r="J191"/>
  <c r="J193"/>
  <c r="J203"/>
  <c r="J183"/>
  <c r="J204"/>
  <c r="J190"/>
  <c r="J200"/>
  <c r="J146"/>
  <c r="J53"/>
  <c r="J11"/>
  <c r="J184"/>
  <c r="J85"/>
  <c r="J47"/>
  <c r="J192"/>
  <c r="J151"/>
  <c r="J152"/>
  <c r="J61"/>
  <c r="J51"/>
  <c r="J5"/>
  <c r="J196"/>
  <c r="J128"/>
  <c r="J23"/>
  <c r="J28"/>
  <c r="J39"/>
  <c r="J8"/>
  <c r="J7"/>
  <c r="J161"/>
  <c r="J209"/>
  <c r="J160"/>
  <c r="J179"/>
  <c r="J208"/>
  <c r="J207"/>
  <c r="J180"/>
  <c r="J64"/>
  <c r="J58"/>
  <c r="J132"/>
  <c r="J70"/>
  <c r="J20"/>
  <c r="J13"/>
  <c r="J143"/>
  <c r="J147"/>
  <c r="J106"/>
  <c r="J95"/>
  <c r="J87"/>
  <c r="J83"/>
  <c r="J133"/>
  <c r="J36"/>
  <c r="J10"/>
  <c r="J35"/>
  <c r="J16"/>
  <c r="J158"/>
  <c r="J17"/>
  <c r="J27"/>
  <c r="J14"/>
  <c r="J26"/>
  <c r="J15"/>
  <c r="J59"/>
  <c r="J109"/>
  <c r="J137"/>
  <c r="J150"/>
  <c r="J125"/>
  <c r="J101"/>
  <c r="J139"/>
  <c r="J135"/>
  <c r="J80"/>
  <c r="J117"/>
  <c r="J29"/>
  <c r="J32"/>
  <c r="J9"/>
  <c r="J34"/>
  <c r="J12"/>
  <c r="J19"/>
  <c r="J6"/>
  <c r="J45"/>
  <c r="J96"/>
  <c r="J88"/>
  <c r="J145"/>
  <c r="J98"/>
  <c r="J155"/>
  <c r="J115"/>
  <c r="J136"/>
  <c r="J172"/>
  <c r="J113"/>
  <c r="J144"/>
  <c r="J71"/>
  <c r="J141"/>
  <c r="J76"/>
  <c r="J124"/>
  <c r="J148"/>
  <c r="J140"/>
  <c r="J164"/>
  <c r="J165"/>
  <c r="J169"/>
  <c r="J104"/>
  <c r="J110"/>
  <c r="J105"/>
  <c r="J81"/>
  <c r="J92"/>
  <c r="J69"/>
  <c r="J149"/>
  <c r="J127"/>
  <c r="J178"/>
  <c r="J74"/>
  <c r="J102"/>
  <c r="J112"/>
  <c r="J97"/>
  <c r="J93"/>
  <c r="J176"/>
  <c r="J177"/>
  <c r="J122"/>
  <c r="J170"/>
  <c r="J153"/>
  <c r="J107"/>
  <c r="J79"/>
  <c r="J114"/>
  <c r="J154"/>
  <c r="J84"/>
  <c r="J121"/>
  <c r="J24"/>
  <c r="J116"/>
  <c r="J162"/>
  <c r="J44"/>
  <c r="J99"/>
  <c r="J129"/>
  <c r="J86"/>
  <c r="J134"/>
  <c r="J171"/>
  <c r="J163"/>
  <c r="J131"/>
  <c r="J130"/>
  <c r="J142"/>
  <c r="J103"/>
  <c r="J68"/>
  <c r="J52"/>
  <c r="J82"/>
  <c r="J174"/>
  <c r="J89"/>
  <c r="J123"/>
  <c r="J90"/>
  <c r="J173"/>
  <c r="J77"/>
  <c r="J138"/>
  <c r="J159"/>
  <c r="J72"/>
  <c r="J49"/>
  <c r="J65"/>
  <c r="J50"/>
  <c r="J21"/>
  <c r="J22"/>
  <c r="J66"/>
  <c r="J54"/>
  <c r="J41"/>
  <c r="J60"/>
  <c r="J56"/>
  <c r="J48"/>
  <c r="J42"/>
  <c r="J43"/>
  <c r="J57"/>
  <c r="J18"/>
  <c r="J37"/>
  <c r="J38"/>
  <c r="J33"/>
  <c r="L38" i="142"/>
  <c r="L38" i="141"/>
  <c r="L38" i="140"/>
  <c r="K38" i="139"/>
  <c r="K38" i="136"/>
  <c r="L38" i="139"/>
  <c r="L38" i="138"/>
  <c r="L38" i="137"/>
  <c r="L38" i="135"/>
  <c r="L38" i="133"/>
  <c r="L38" i="134"/>
  <c r="K38" i="131"/>
  <c r="L38" i="143"/>
  <c r="K38" i="133"/>
  <c r="L38" i="132"/>
  <c r="L38" i="130"/>
  <c r="L38" i="129"/>
  <c r="L38" i="128"/>
  <c r="L38" i="127"/>
  <c r="L38" i="126"/>
  <c r="L38" i="125"/>
  <c r="K38" i="124"/>
  <c r="L38" i="121"/>
  <c r="L38" i="120"/>
  <c r="L38" i="119"/>
  <c r="K38" i="142"/>
  <c r="L38" i="136"/>
  <c r="L38" i="131"/>
  <c r="K38" i="162"/>
  <c r="L38" i="112"/>
  <c r="L38" i="111"/>
  <c r="L38" i="110"/>
  <c r="L38" i="109"/>
  <c r="L38" i="106"/>
  <c r="L38" i="105"/>
  <c r="L38" i="104"/>
  <c r="L38" i="103"/>
  <c r="L38" i="102"/>
  <c r="L38" i="101"/>
  <c r="L38" i="100"/>
  <c r="L38" i="99"/>
  <c r="L38" i="98"/>
  <c r="K38" i="97"/>
  <c r="L38" i="96"/>
  <c r="K38" i="95"/>
  <c r="K38" i="130"/>
  <c r="K38" i="127"/>
  <c r="L38" i="123"/>
  <c r="L38" i="122"/>
  <c r="L38" i="162"/>
  <c r="L38" i="116"/>
  <c r="L38" i="115"/>
  <c r="L38" i="114"/>
  <c r="L38" i="113"/>
  <c r="L38" i="97"/>
  <c r="K38" i="96"/>
  <c r="L38" i="93"/>
  <c r="L38" i="124"/>
  <c r="K38" i="121"/>
  <c r="L38" i="118"/>
  <c r="L38" i="117"/>
  <c r="K38" i="112"/>
  <c r="L38" i="108"/>
  <c r="L38" i="107"/>
  <c r="K38" i="106"/>
  <c r="L38" i="95"/>
  <c r="L38" i="145"/>
  <c r="L38" i="94"/>
  <c r="K38" i="93"/>
  <c r="L38" i="92"/>
  <c r="K38" i="91"/>
  <c r="L38" i="88"/>
  <c r="L38" i="87"/>
  <c r="L38" i="86"/>
  <c r="L38" i="91"/>
  <c r="L38" i="90"/>
  <c r="L38" i="89"/>
  <c r="K38" i="88"/>
  <c r="K38" i="86"/>
  <c r="K38" i="87"/>
  <c r="K38" i="90"/>
  <c r="K38" i="99"/>
  <c r="K38" i="103"/>
  <c r="K38" i="119"/>
  <c r="K38" i="94"/>
  <c r="K38" i="100"/>
  <c r="K38" i="104"/>
  <c r="K38" i="109"/>
  <c r="K38" i="125"/>
  <c r="K38" i="128"/>
  <c r="K38" i="108"/>
  <c r="K38" i="114"/>
  <c r="K38" i="116"/>
  <c r="K38" i="117"/>
  <c r="K38" i="120"/>
  <c r="K38" i="126"/>
  <c r="K38" i="129"/>
  <c r="K38" i="135"/>
  <c r="K38" i="122"/>
  <c r="K38" i="141"/>
  <c r="K38" i="137"/>
  <c r="K38" i="92"/>
  <c r="K38" i="89"/>
  <c r="K38" i="101"/>
  <c r="K38" i="110"/>
  <c r="K38" i="145"/>
  <c r="K38" i="98"/>
  <c r="K38" i="102"/>
  <c r="K38" i="105"/>
  <c r="K38" i="111"/>
  <c r="K38" i="132"/>
  <c r="K38" i="134"/>
  <c r="K38" i="107"/>
  <c r="K38" i="113"/>
  <c r="K38" i="115"/>
  <c r="K38" i="118"/>
  <c r="K38" i="140"/>
  <c r="K38" i="123"/>
  <c r="K38" i="138"/>
  <c r="K38" i="143"/>
  <c r="L38" i="3"/>
  <c r="K38"/>
  <c r="K241" i="163" l="1"/>
  <c r="K240"/>
  <c r="K238"/>
  <c r="K227"/>
  <c r="K217"/>
  <c r="K216"/>
  <c r="K224"/>
  <c r="K223"/>
  <c r="K222"/>
  <c r="K226"/>
  <c r="K225"/>
  <c r="K228"/>
  <c r="K218"/>
  <c r="K220"/>
  <c r="K219"/>
  <c r="K221"/>
  <c r="K209"/>
  <c r="K173"/>
  <c r="K174"/>
  <c r="K163"/>
  <c r="K154"/>
  <c r="K153"/>
  <c r="K176"/>
  <c r="K178"/>
  <c r="K165"/>
  <c r="K172"/>
  <c r="K160"/>
  <c r="K161"/>
  <c r="K175"/>
  <c r="K166"/>
  <c r="K157"/>
  <c r="K159"/>
  <c r="K171"/>
  <c r="K162"/>
  <c r="K170"/>
  <c r="K177"/>
  <c r="K169"/>
  <c r="K164"/>
  <c r="K155"/>
  <c r="K158"/>
  <c r="K179"/>
  <c r="K167"/>
  <c r="K156"/>
  <c r="K168"/>
  <c r="K138"/>
  <c r="K123"/>
  <c r="K130"/>
  <c r="K134"/>
  <c r="K129"/>
  <c r="K116"/>
  <c r="K121"/>
  <c r="K122"/>
  <c r="K140"/>
  <c r="K124"/>
  <c r="K141"/>
  <c r="K144"/>
  <c r="K115"/>
  <c r="K117"/>
  <c r="K135"/>
  <c r="K133"/>
  <c r="K143"/>
  <c r="K132"/>
  <c r="K128"/>
  <c r="K126"/>
  <c r="K118"/>
  <c r="K142"/>
  <c r="K131"/>
  <c r="K127"/>
  <c r="K136"/>
  <c r="K145"/>
  <c r="K139"/>
  <c r="K125"/>
  <c r="K137"/>
  <c r="K119"/>
  <c r="K120"/>
  <c r="K207"/>
  <c r="K193"/>
  <c r="K205"/>
  <c r="K189"/>
  <c r="K200"/>
  <c r="K195"/>
  <c r="K206"/>
  <c r="K194"/>
  <c r="K202"/>
  <c r="K208"/>
  <c r="K190"/>
  <c r="K199"/>
  <c r="K204"/>
  <c r="K198"/>
  <c r="K188"/>
  <c r="K203"/>
  <c r="K197"/>
  <c r="K187"/>
  <c r="K201"/>
  <c r="K196"/>
  <c r="K186"/>
  <c r="K192"/>
  <c r="K191"/>
  <c r="K77"/>
  <c r="K100"/>
  <c r="K86"/>
  <c r="K80"/>
  <c r="K98"/>
  <c r="K96"/>
  <c r="K84"/>
  <c r="K93"/>
  <c r="K83"/>
  <c r="K92"/>
  <c r="K94"/>
  <c r="K95"/>
  <c r="K90"/>
  <c r="K89"/>
  <c r="K82"/>
  <c r="K103"/>
  <c r="K91"/>
  <c r="K78"/>
  <c r="K99"/>
  <c r="K76"/>
  <c r="K101"/>
  <c r="K88"/>
  <c r="K85"/>
  <c r="K79"/>
  <c r="K97"/>
  <c r="K102"/>
  <c r="K87"/>
  <c r="K81"/>
</calcChain>
</file>

<file path=xl/sharedStrings.xml><?xml version="1.0" encoding="utf-8"?>
<sst xmlns="http://schemas.openxmlformats.org/spreadsheetml/2006/main" count="13480" uniqueCount="468">
  <si>
    <t>Air Force</t>
  </si>
  <si>
    <t>Albany</t>
  </si>
  <si>
    <t>Army</t>
  </si>
  <si>
    <t>Bellarmine</t>
  </si>
  <si>
    <t>Binghamton</t>
  </si>
  <si>
    <t>Brown</t>
  </si>
  <si>
    <t>Bryant</t>
  </si>
  <si>
    <t>Bucknell</t>
  </si>
  <si>
    <t>Canisius</t>
  </si>
  <si>
    <t>Colgate</t>
  </si>
  <si>
    <t>Cornell</t>
  </si>
  <si>
    <t>Dartmouth</t>
  </si>
  <si>
    <t>Delaware</t>
  </si>
  <si>
    <t>Denver</t>
  </si>
  <si>
    <t>Detroit</t>
  </si>
  <si>
    <t>Drexel</t>
  </si>
  <si>
    <t>Duke</t>
  </si>
  <si>
    <t>Fairfield</t>
  </si>
  <si>
    <t>Georgetown</t>
  </si>
  <si>
    <t>Hartford</t>
  </si>
  <si>
    <t>Harvard</t>
  </si>
  <si>
    <t>Hobart</t>
  </si>
  <si>
    <t>Hofstra</t>
  </si>
  <si>
    <t>Holy Cross</t>
  </si>
  <si>
    <t>Jacksonville</t>
  </si>
  <si>
    <t>Johns Hopkins</t>
  </si>
  <si>
    <t>Lafayette</t>
  </si>
  <si>
    <t>Lehigh</t>
  </si>
  <si>
    <t>Loyola</t>
  </si>
  <si>
    <t>Manhattan</t>
  </si>
  <si>
    <t>Marist</t>
  </si>
  <si>
    <t>Maryland</t>
  </si>
  <si>
    <t>Massachusetts</t>
  </si>
  <si>
    <t>Mount St. Mary's</t>
  </si>
  <si>
    <t>Navy</t>
  </si>
  <si>
    <t>North Carolina</t>
  </si>
  <si>
    <t>Notre Dame</t>
  </si>
  <si>
    <t>Ohio State</t>
  </si>
  <si>
    <t>Pennsylvania</t>
  </si>
  <si>
    <t>Penn State</t>
  </si>
  <si>
    <t>Presbyterian</t>
  </si>
  <si>
    <t>Princeton</t>
  </si>
  <si>
    <t>Providence</t>
  </si>
  <si>
    <t>Quinnipiac</t>
  </si>
  <si>
    <t>Robert Morris</t>
  </si>
  <si>
    <t>Rutgers</t>
  </si>
  <si>
    <t>Sacred Heart</t>
  </si>
  <si>
    <t>Saint Joseph's</t>
  </si>
  <si>
    <t>Siena</t>
  </si>
  <si>
    <t>Stony Brook</t>
  </si>
  <si>
    <t>St. John's</t>
  </si>
  <si>
    <t>Syracuse</t>
  </si>
  <si>
    <t>Towson</t>
  </si>
  <si>
    <t>UMBC</t>
  </si>
  <si>
    <t>Vermont</t>
  </si>
  <si>
    <t>Villanova</t>
  </si>
  <si>
    <t>Virginia</t>
  </si>
  <si>
    <t>VMI</t>
  </si>
  <si>
    <t>Wagner</t>
  </si>
  <si>
    <t>Yale</t>
  </si>
  <si>
    <t>Penalties</t>
  </si>
  <si>
    <t>2009-2010</t>
  </si>
  <si>
    <t>Opponent</t>
  </si>
  <si>
    <t>Team Statistics: Cumulative</t>
  </si>
  <si>
    <t>Shot Statistics</t>
  </si>
  <si>
    <t xml:space="preserve">     Goals</t>
  </si>
  <si>
    <t xml:space="preserve">     Shot Attempts</t>
  </si>
  <si>
    <t xml:space="preserve">     Shooting Percentage</t>
  </si>
  <si>
    <t xml:space="preserve">     Shots on Goal</t>
  </si>
  <si>
    <t xml:space="preserve">     Shots on Goal Percentage</t>
  </si>
  <si>
    <t xml:space="preserve">     Assists</t>
  </si>
  <si>
    <t>Faceoffs</t>
  </si>
  <si>
    <t xml:space="preserve">     Faceoffs Won</t>
  </si>
  <si>
    <t>Clears</t>
  </si>
  <si>
    <t xml:space="preserve">     Clearing Attempts</t>
  </si>
  <si>
    <t xml:space="preserve">     Successful Clears</t>
  </si>
  <si>
    <t xml:space="preserve">     Failed Clears</t>
  </si>
  <si>
    <t>Games</t>
  </si>
  <si>
    <t xml:space="preserve">     Goals per Shots on Goal Percentage</t>
  </si>
  <si>
    <t xml:space="preserve">     Assists per Goal Percentage</t>
  </si>
  <si>
    <t xml:space="preserve">     Clearing Percentage</t>
  </si>
  <si>
    <t>Possessions</t>
  </si>
  <si>
    <t xml:space="preserve">     Offensive Possessions</t>
  </si>
  <si>
    <t xml:space="preserve">     Defensive Possessions</t>
  </si>
  <si>
    <t xml:space="preserve">     Total Possessions</t>
  </si>
  <si>
    <t xml:space="preserve">     Offensive Possessions per Game</t>
  </si>
  <si>
    <t xml:space="preserve">     Defensive Possessions per Game</t>
  </si>
  <si>
    <t xml:space="preserve">     Total Possessions per Game</t>
  </si>
  <si>
    <t>Efficiency</t>
  </si>
  <si>
    <t>Miscellaenous</t>
  </si>
  <si>
    <t xml:space="preserve">     Penalties per Possession</t>
  </si>
  <si>
    <t xml:space="preserve">     Shots per Possession Margin</t>
  </si>
  <si>
    <t xml:space="preserve">     Shot on Goal per Possession Margin</t>
  </si>
  <si>
    <t>Notes</t>
  </si>
  <si>
    <t>Extra-Man Opportunities</t>
  </si>
  <si>
    <t xml:space="preserve">     Opportunities</t>
  </si>
  <si>
    <t xml:space="preserve">     Extra-Man Goals</t>
  </si>
  <si>
    <t xml:space="preserve">     Man-Down Goals</t>
  </si>
  <si>
    <t xml:space="preserve">     Man-Down Conversion Rate</t>
  </si>
  <si>
    <t xml:space="preserve">     Extra Man Opportunity Rate (Offensive)</t>
  </si>
  <si>
    <t xml:space="preserve">     Extra Man Opportunity Rate (Defensive)</t>
  </si>
  <si>
    <t>Team:</t>
  </si>
  <si>
    <t>Year:</t>
  </si>
  <si>
    <t>Conference:</t>
  </si>
  <si>
    <t>Strength of Schedule</t>
  </si>
  <si>
    <t xml:space="preserve">     Opposing Offensive Efficiency</t>
  </si>
  <si>
    <t xml:space="preserve">     Opposing Defensive Efficiency</t>
  </si>
  <si>
    <t>Team</t>
  </si>
  <si>
    <t>AVERAGE</t>
  </si>
  <si>
    <t>ECAC</t>
  </si>
  <si>
    <t>Raw Offensive Efficiency</t>
  </si>
  <si>
    <t>Raw Defensive Effiency</t>
  </si>
  <si>
    <t>Adjusted Offensive Efficiency</t>
  </si>
  <si>
    <t>Adjusted Defensive Efficiency</t>
  </si>
  <si>
    <t>Efficiency Adjustment</t>
  </si>
  <si>
    <t>America East</t>
  </si>
  <si>
    <t xml:space="preserve">     Adjusted Offensive Efficiency (National)</t>
  </si>
  <si>
    <t xml:space="preserve">     Adjusted Defensive Efficiency (National)</t>
  </si>
  <si>
    <t xml:space="preserve">     Raw Offensive Efficiency</t>
  </si>
  <si>
    <t xml:space="preserve">     Raw Defensive Efficiency</t>
  </si>
  <si>
    <t xml:space="preserve">     Raw Efficiency Margin</t>
  </si>
  <si>
    <t xml:space="preserve">     Adjusted Efficiency Margin (National)</t>
  </si>
  <si>
    <t xml:space="preserve">     Adjusted Offensive Efficiency (Schedule)</t>
  </si>
  <si>
    <t xml:space="preserve">     Adjusted Defensive Efficiency (Schedule)</t>
  </si>
  <si>
    <t xml:space="preserve">     Adjusted Efficiency Margin (Schedule)</t>
  </si>
  <si>
    <t>Patriot</t>
  </si>
  <si>
    <t>St. Joseph's</t>
  </si>
  <si>
    <t>Ivy</t>
  </si>
  <si>
    <t>Independent</t>
  </si>
  <si>
    <t>Metro Atlantic</t>
  </si>
  <si>
    <t>Colonial</t>
  </si>
  <si>
    <t>ACC</t>
  </si>
  <si>
    <t>Big East</t>
  </si>
  <si>
    <t>Adjusted Offensive Efficiency (Schedule)</t>
  </si>
  <si>
    <t>Aggregated Offensive Efficiency</t>
  </si>
  <si>
    <t>Raw Defensive Efficiency</t>
  </si>
  <si>
    <t>Adjusted Defensive Efficiency (Schedule)</t>
  </si>
  <si>
    <t>Raw Efficiency Margin</t>
  </si>
  <si>
    <t>Adjusted Efficiency Margin (Schedule)</t>
  </si>
  <si>
    <t>Fix Averages</t>
  </si>
  <si>
    <t>Eliminate National Adjustment</t>
  </si>
  <si>
    <t>Pythagorean Winning Percentage</t>
  </si>
  <si>
    <t>PW%</t>
  </si>
  <si>
    <t xml:space="preserve">     Extra-Man Conversion Rate</t>
  </si>
  <si>
    <t>Tempo-Free Team Statistics: Cumulative</t>
  </si>
  <si>
    <t xml:space="preserve">     Faceoff Percentage</t>
  </si>
  <si>
    <t>Shooting Rates</t>
  </si>
  <si>
    <t xml:space="preserve">     Shots per Possession (Offensive)</t>
  </si>
  <si>
    <t xml:space="preserve">     Shots per Possession (Defensive)</t>
  </si>
  <si>
    <t xml:space="preserve">     Shots on Goal per Possession (Offensive)</t>
  </si>
  <si>
    <t xml:space="preserve">     Shots on Goal per Possession (Defensive)</t>
  </si>
  <si>
    <t xml:space="preserve">     Effective Shooting Percentage (Offensive)</t>
  </si>
  <si>
    <t xml:space="preserve">     Effective Shooting Percentage (Defensive)</t>
  </si>
  <si>
    <t xml:space="preserve">     Effective Shooting Percentage (Offensive - On Goal)</t>
  </si>
  <si>
    <t xml:space="preserve">     Effective Shooting Percentage (Defensive - On Goal)</t>
  </si>
  <si>
    <t>Extra-Man Rates</t>
  </si>
  <si>
    <t>Assist Rates</t>
  </si>
  <si>
    <t xml:space="preserve">     Assist Rate (Offensive)</t>
  </si>
  <si>
    <t xml:space="preserve">     Assist Rate (Defensive)</t>
  </si>
  <si>
    <t xml:space="preserve">     Efficiency Margin</t>
  </si>
  <si>
    <t>Offensive Possessions per Game</t>
  </si>
  <si>
    <t>Defensive Possessions per Game</t>
  </si>
  <si>
    <t>Offensive Possessions</t>
  </si>
  <si>
    <t>Defensive Possessions</t>
  </si>
  <si>
    <t>Total Possessions</t>
  </si>
  <si>
    <t>Total Possessions per Game           (Pace)</t>
  </si>
  <si>
    <t>Shots per Possession (Offensive)</t>
  </si>
  <si>
    <t>Shots on Goal per Possession (Offensive)</t>
  </si>
  <si>
    <t>Effective Shooting Percentage (Offensive)</t>
  </si>
  <si>
    <t>Effective Shooting Percentage (Offensive - On Goal)</t>
  </si>
  <si>
    <t>Shots per Possession (Defensive)</t>
  </si>
  <si>
    <t>Shots on Goal per Possession (Defensive)</t>
  </si>
  <si>
    <t>Effective Shooting Percentage (Defensive)</t>
  </si>
  <si>
    <t>Effective Shooting Percentage (Defensive - On Goal)</t>
  </si>
  <si>
    <t>Opposing Offensive Efficiency</t>
  </si>
  <si>
    <t>Opposing Defensive Efficiency</t>
  </si>
  <si>
    <t>Opposing Efficiency Margin</t>
  </si>
  <si>
    <t>Possession Margin</t>
  </si>
  <si>
    <t>Possession per Game Margin</t>
  </si>
  <si>
    <t>Faceoff Percentage</t>
  </si>
  <si>
    <t>Clearing Percentage (Offensive)</t>
  </si>
  <si>
    <t>Clearing Percentage (Defensive)</t>
  </si>
  <si>
    <t>Assist Rate (Offensive)</t>
  </si>
  <si>
    <t>Assist Rate (Defensive)</t>
  </si>
  <si>
    <t>Extra-Man Opportunity Conversation Rate         (Defensive)</t>
  </si>
  <si>
    <t>Extra-Man Opportunity Conversion Rate          (Offensive)</t>
  </si>
  <si>
    <t>Offensive Efficiency</t>
  </si>
  <si>
    <t>PACE</t>
  </si>
  <si>
    <t>PACE FACTORS</t>
  </si>
  <si>
    <t>SHOOTING EFFICIENCY</t>
  </si>
  <si>
    <t>EFFICIENCY</t>
  </si>
  <si>
    <t>STRENGTH OF SCHEDULE</t>
  </si>
  <si>
    <t>ASSIST RATE</t>
  </si>
  <si>
    <t>EXTRA-MAN RATES</t>
  </si>
  <si>
    <t>Mercer</t>
  </si>
  <si>
    <t>North Eastern</t>
  </si>
  <si>
    <t>Carthage</t>
  </si>
  <si>
    <t>Mt. St. Marys</t>
  </si>
  <si>
    <t>St. Josephs</t>
  </si>
  <si>
    <t>St. Johns</t>
  </si>
  <si>
    <t>No Team</t>
  </si>
  <si>
    <t>2011 Schedule</t>
  </si>
  <si>
    <t>Select National Rankings</t>
  </si>
  <si>
    <t>Pace</t>
  </si>
  <si>
    <t>Defensive Efficiency</t>
  </si>
  <si>
    <t>EMO Conversion Rate (Offensive)</t>
  </si>
  <si>
    <t>EMO Conversion Rate (Defensive)</t>
  </si>
  <si>
    <t>Strength of Schedule -- Opposing Offense</t>
  </si>
  <si>
    <t>Strength of Schedule -- Opposing Defense</t>
  </si>
  <si>
    <t>Strength of Schedule -- Efficiency Margin</t>
  </si>
  <si>
    <t>Possessions per Game Margin</t>
  </si>
  <si>
    <t>Metric</t>
  </si>
  <si>
    <t>Value</t>
  </si>
  <si>
    <t>Ranking</t>
  </si>
  <si>
    <t>nunu</t>
  </si>
  <si>
    <t xml:space="preserve"> </t>
  </si>
  <si>
    <t xml:space="preserve">     Extra Man Opportunity Rate Margin</t>
  </si>
  <si>
    <t xml:space="preserve">     Extra Man Opportunity per Possession</t>
  </si>
  <si>
    <t xml:space="preserve">     Extra Man Opportunity Reliance</t>
  </si>
  <si>
    <t xml:space="preserve">     Saves per Possession</t>
  </si>
  <si>
    <t>EMO Rate (Offensive)</t>
  </si>
  <si>
    <t>EMO Rate (Defensive)</t>
  </si>
  <si>
    <t>EMO per Possession (Offensive)</t>
  </si>
  <si>
    <t>EMO per Possession (Defensive)</t>
  </si>
  <si>
    <t>EMO Reliance (Offensive)</t>
  </si>
  <si>
    <t>EMO Reliance (Defensive)</t>
  </si>
  <si>
    <t>Penalties per Possession (Opponent)</t>
  </si>
  <si>
    <t>Penalties per Possession (Team)</t>
  </si>
  <si>
    <t>Saves per Possession (Team)</t>
  </si>
  <si>
    <t>Saves per Possession (Opponent)</t>
  </si>
  <si>
    <t>Extra-Man Opportunity per Possession (Offensive)</t>
  </si>
  <si>
    <t>Extra-Man Opportunity per Possession (Defensive)</t>
  </si>
  <si>
    <t>Extra-Man Opportunity Reliance (Offensive)</t>
  </si>
  <si>
    <t>Extra-Man Opportunity Reliance (Defensive)</t>
  </si>
  <si>
    <t>Extra-Man Opportunity Rate    (Offensive)</t>
  </si>
  <si>
    <t>Extra-Man Opportunity Rate    (Defensive)</t>
  </si>
  <si>
    <t>Penalties per Possession (Defensive)</t>
  </si>
  <si>
    <t>GOALIE ACTIVITY</t>
  </si>
  <si>
    <t>Average</t>
  </si>
  <si>
    <t>Minutes</t>
  </si>
  <si>
    <t>Principle</t>
  </si>
  <si>
    <t>FUN FACTOR</t>
  </si>
  <si>
    <t>Year</t>
  </si>
  <si>
    <t>RANK</t>
  </si>
  <si>
    <t>Date</t>
  </si>
  <si>
    <t>Home Team</t>
  </si>
  <si>
    <t>Away Team</t>
  </si>
  <si>
    <t>Fun Factor</t>
  </si>
  <si>
    <t>Home Team Principle</t>
  </si>
  <si>
    <t>Away Team Principle</t>
  </si>
  <si>
    <t>Saint Josephs</t>
  </si>
  <si>
    <t>Mount St. Marys</t>
  </si>
  <si>
    <t>UPDATE FOR CONFERENCE TOURNAMENTS</t>
  </si>
  <si>
    <t>Name</t>
  </si>
  <si>
    <t>Goals</t>
  </si>
  <si>
    <t>Assists</t>
  </si>
  <si>
    <t>Points</t>
  </si>
  <si>
    <t>Rob Pannell</t>
  </si>
  <si>
    <t>Jeremy Boltus</t>
  </si>
  <si>
    <t>Kevin Crowley</t>
  </si>
  <si>
    <t>Mark Matthews</t>
  </si>
  <si>
    <t>Scott Perri</t>
  </si>
  <si>
    <t>Alex Demopoulos</t>
  </si>
  <si>
    <t>Steele Stanwick</t>
  </si>
  <si>
    <t>Peter Baum</t>
  </si>
  <si>
    <t>Kevin Cunningham</t>
  </si>
  <si>
    <t>Nicky Galasso</t>
  </si>
  <si>
    <t>Dean Gibbons</t>
  </si>
  <si>
    <t>Davey Emala</t>
  </si>
  <si>
    <t>Zach Howell</t>
  </si>
  <si>
    <t>Brian Douglass</t>
  </si>
  <si>
    <t>Kevin Cernuto</t>
  </si>
  <si>
    <t>Trevor Moore</t>
  </si>
  <si>
    <t>Logan Schuss</t>
  </si>
  <si>
    <t>Tucker Hull</t>
  </si>
  <si>
    <t>Bryan Neufeld</t>
  </si>
  <si>
    <t>Matt Langan</t>
  </si>
  <si>
    <t>Carter Bender</t>
  </si>
  <si>
    <t>Art Kell</t>
  </si>
  <si>
    <t>Joe Resetarits</t>
  </si>
  <si>
    <t>Andy Warner</t>
  </si>
  <si>
    <t>Sam Jones</t>
  </si>
  <si>
    <t>Andrew Scalley</t>
  </si>
  <si>
    <t>Brett Schmidt</t>
  </si>
  <si>
    <t>Bryan Badolato</t>
  </si>
  <si>
    <t>Robert Church</t>
  </si>
  <si>
    <t>Keith Long</t>
  </si>
  <si>
    <t>Dante Fantoni</t>
  </si>
  <si>
    <t>Ryan Klipstein</t>
  </si>
  <si>
    <t>David DiMaria</t>
  </si>
  <si>
    <t>Jay Card</t>
  </si>
  <si>
    <t>Scott Klimchak</t>
  </si>
  <si>
    <t>Will Manny</t>
  </si>
  <si>
    <t>Zach Palmer</t>
  </si>
  <si>
    <t>Jeff Tundo</t>
  </si>
  <si>
    <t>Ryan Young</t>
  </si>
  <si>
    <t>Jack Doherty</t>
  </si>
  <si>
    <t>Ricky Mirabito</t>
  </si>
  <si>
    <t>Corey Zindel</t>
  </si>
  <si>
    <t>Jordan Wolf</t>
  </si>
  <si>
    <t>Ryan Compitello</t>
  </si>
  <si>
    <t>Todd Baxter</t>
  </si>
  <si>
    <t>Chris Boland</t>
  </si>
  <si>
    <t>Kieran McArdle</t>
  </si>
  <si>
    <t>Shane Sturgis</t>
  </si>
  <si>
    <t>Cody Isdaner</t>
  </si>
  <si>
    <t>Connor Rice</t>
  </si>
  <si>
    <t>Mike Sawyer</t>
  </si>
  <si>
    <t>Shayne Adams</t>
  </si>
  <si>
    <t>Chris Bocklet</t>
  </si>
  <si>
    <t>Eric Smith</t>
  </si>
  <si>
    <t>Garret Thul</t>
  </si>
  <si>
    <t>Grant Catalino</t>
  </si>
  <si>
    <t>Jamie Lincoln</t>
  </si>
  <si>
    <t>Drew Philie</t>
  </si>
  <si>
    <t>Stephen Keogh</t>
  </si>
  <si>
    <t>Cody Lehrer</t>
  </si>
  <si>
    <t>JoJo Marasco</t>
  </si>
  <si>
    <t>Jordan McBride</t>
  </si>
  <si>
    <t>Thomas Wood</t>
  </si>
  <si>
    <t>Tom Compitello</t>
  </si>
  <si>
    <t>Simon Giourmetakis</t>
  </si>
  <si>
    <t>Kevin Kelly</t>
  </si>
  <si>
    <t>Duncan Clancy</t>
  </si>
  <si>
    <t>Jeff Cohen</t>
  </si>
  <si>
    <t>Patrick Smith</t>
  </si>
  <si>
    <t>Kip Dooley</t>
  </si>
  <si>
    <t>Grant Kaleikau</t>
  </si>
  <si>
    <t>Corey Winkoff</t>
  </si>
  <si>
    <t>Danny Martinsen</t>
  </si>
  <si>
    <t>Chris Roth</t>
  </si>
  <si>
    <t>Rob Grimm</t>
  </si>
  <si>
    <t>Stephen Bentz</t>
  </si>
  <si>
    <t>Mike Mawdsley</t>
  </si>
  <si>
    <t>Matt Springer</t>
  </si>
  <si>
    <t>Marcus Holman</t>
  </si>
  <si>
    <t>Parker Brown</t>
  </si>
  <si>
    <t>David Lau</t>
  </si>
  <si>
    <t>Kyle Williams</t>
  </si>
  <si>
    <t>Tom Schreiber</t>
  </si>
  <si>
    <t>Mike Danylyshyn</t>
  </si>
  <si>
    <t>Anthony Biscardi</t>
  </si>
  <si>
    <t>Kyle Buchanan</t>
  </si>
  <si>
    <t>Sam Miller</t>
  </si>
  <si>
    <t>Christian Haggerty</t>
  </si>
  <si>
    <t>Sean Rogers</t>
  </si>
  <si>
    <t>Billy Bitter</t>
  </si>
  <si>
    <t>Drew Leonard</t>
  </si>
  <si>
    <t>Cameron Mann</t>
  </si>
  <si>
    <t>Travis Comeau</t>
  </si>
  <si>
    <t>Scott Harris</t>
  </si>
  <si>
    <t>Cameron Lao-Gosney</t>
  </si>
  <si>
    <t>Ty Thompson</t>
  </si>
  <si>
    <t>Drew Tunney</t>
  </si>
  <si>
    <t>Rory Nunamacher</t>
  </si>
  <si>
    <t>Brian Caufield</t>
  </si>
  <si>
    <t>Nikki Dysenchuk</t>
  </si>
  <si>
    <t>Al Kohart</t>
  </si>
  <si>
    <t>Steve Mock</t>
  </si>
  <si>
    <t>Joe Cummings</t>
  </si>
  <si>
    <t>Roy Lang</t>
  </si>
  <si>
    <t>Peter McMahon</t>
  </si>
  <si>
    <t>John Ranagan</t>
  </si>
  <si>
    <t>Geoff Worley</t>
  </si>
  <si>
    <t>Jack Rice</t>
  </si>
  <si>
    <t>Bryant Schmidt</t>
  </si>
  <si>
    <t>Gary Crowley</t>
  </si>
  <si>
    <t>John Haus</t>
  </si>
  <si>
    <t>Sam Snow</t>
  </si>
  <si>
    <t>Miles Thompson</t>
  </si>
  <si>
    <t>Max Gurowski</t>
  </si>
  <si>
    <t>Tom Perini</t>
  </si>
  <si>
    <t>Adam Johnston</t>
  </si>
  <si>
    <t>Will Casertano</t>
  </si>
  <si>
    <t>Brendan Glynn</t>
  </si>
  <si>
    <t>T.J. Kenary</t>
  </si>
  <si>
    <t>Owen Blye</t>
  </si>
  <si>
    <t>Kevin Brownell</t>
  </si>
  <si>
    <t>Mike Crampton</t>
  </si>
  <si>
    <t>Cameron Flint</t>
  </si>
  <si>
    <t>Tyler Frederick</t>
  </si>
  <si>
    <t>Ryan Hantverk</t>
  </si>
  <si>
    <t>James Kennedy</t>
  </si>
  <si>
    <t>Vinny Sandtorv</t>
  </si>
  <si>
    <t>Kyle Wharton</t>
  </si>
  <si>
    <t>Russ Bonanno</t>
  </si>
  <si>
    <t>Matt Hughes</t>
  </si>
  <si>
    <t>Rhett Miller</t>
  </si>
  <si>
    <t>Scott Jones</t>
  </si>
  <si>
    <t>Gregory Mahony</t>
  </si>
  <si>
    <t>Cole Branch</t>
  </si>
  <si>
    <t>Justin Jensen</t>
  </si>
  <si>
    <t>Kyle Bergman</t>
  </si>
  <si>
    <t>Tyler Perrelle</t>
  </si>
  <si>
    <t>Matthew Mackrides</t>
  </si>
  <si>
    <t>Tim Bigelow</t>
  </si>
  <si>
    <t>Jeremy Thompson</t>
  </si>
  <si>
    <t>Greg Michael</t>
  </si>
  <si>
    <t>Todd Heritage</t>
  </si>
  <si>
    <t>Christian Walsh</t>
  </si>
  <si>
    <t>Colin Briggs</t>
  </si>
  <si>
    <t>Rhamel Bratton</t>
  </si>
  <si>
    <t>A.J. Masson</t>
  </si>
  <si>
    <t>Chris Pedersen</t>
  </si>
  <si>
    <t>Erik Smith</t>
  </si>
  <si>
    <t>Kevin Vaughan</t>
  </si>
  <si>
    <t>Josh Amidon</t>
  </si>
  <si>
    <t>Robbie Campbell</t>
  </si>
  <si>
    <t>Timmy Trenkle</t>
  </si>
  <si>
    <t>Dave Brown</t>
  </si>
  <si>
    <t>Jack Oppenheimer</t>
  </si>
  <si>
    <t>John Snellman</t>
  </si>
  <si>
    <t>Nick Trizano</t>
  </si>
  <si>
    <t>Kiel Matisz</t>
  </si>
  <si>
    <t>Corbyn Tao-Brambleby</t>
  </si>
  <si>
    <t>Max Weisenberg</t>
  </si>
  <si>
    <t>Cameron Gardner</t>
  </si>
  <si>
    <t>Charlie Streep</t>
  </si>
  <si>
    <t>Colin O'Rourke</t>
  </si>
  <si>
    <t>Andrew Mould</t>
  </si>
  <si>
    <t>Dylan Webster</t>
  </si>
  <si>
    <t>Ben McCabe</t>
  </si>
  <si>
    <t>Max Trunz</t>
  </si>
  <si>
    <t>75% of Games Played</t>
  </si>
  <si>
    <t>Offensive Rating</t>
  </si>
  <si>
    <t>Assist Rate</t>
  </si>
  <si>
    <t>Total Offensive Value</t>
  </si>
  <si>
    <t>Nick LoCoco</t>
  </si>
  <si>
    <t>Alex Maini</t>
  </si>
  <si>
    <t>Ian Braddish</t>
  </si>
  <si>
    <t>Zach Brenneman</t>
  </si>
  <si>
    <t>David Earl</t>
  </si>
  <si>
    <t>Andrew Barton</t>
  </si>
  <si>
    <t>C.J. Small</t>
  </si>
  <si>
    <t>Matt Gibson</t>
  </si>
  <si>
    <t>Per NCAA Points-Per-Game Ranking Standards</t>
  </si>
  <si>
    <t>Stefan Bauer</t>
  </si>
  <si>
    <t>Aidan Genik</t>
  </si>
  <si>
    <t>Martin Bowes</t>
  </si>
  <si>
    <t>Colin Serling</t>
  </si>
  <si>
    <t>Colton Clark</t>
  </si>
  <si>
    <t>Rank</t>
  </si>
  <si>
    <t>x</t>
  </si>
  <si>
    <t>Andrew Feinberg</t>
  </si>
  <si>
    <t>Mickey Hofmeister</t>
  </si>
  <si>
    <t>Jake Nolan</t>
  </si>
  <si>
    <t>Tommy Palasek</t>
  </si>
  <si>
    <t>Jamie Kimbles</t>
  </si>
  <si>
    <t>Jim Marks</t>
  </si>
  <si>
    <t>David Lawson</t>
  </si>
  <si>
    <t>Tyler Melnyk</t>
  </si>
  <si>
    <t>Andrew Athens</t>
  </si>
  <si>
    <t>Patrick Foy</t>
  </si>
  <si>
    <t>Billy Eisenreich</t>
  </si>
  <si>
    <t>Owen Green</t>
  </si>
  <si>
    <t>John Greeley</t>
  </si>
  <si>
    <t>Dominique Alexander</t>
  </si>
  <si>
    <t>Basil Kostaras</t>
  </si>
  <si>
    <t>Matt Bell</t>
  </si>
  <si>
    <t>Sam Morrissey</t>
  </si>
  <si>
    <t>Eric Law</t>
  </si>
  <si>
    <t>Jared Franze</t>
  </si>
  <si>
    <t>Kevin Ford</t>
  </si>
  <si>
    <t>Chris Basler</t>
  </si>
  <si>
    <t>Colin Clive</t>
  </si>
  <si>
    <t>Jeremy Noble</t>
  </si>
  <si>
    <t>Jonathan Stumpf</t>
  </si>
  <si>
    <t>Through 5/22/2011</t>
  </si>
</sst>
</file>

<file path=xl/styles.xml><?xml version="1.0" encoding="utf-8"?>
<styleSheet xmlns="http://schemas.openxmlformats.org/spreadsheetml/2006/main">
  <numFmts count="5">
    <numFmt numFmtId="41" formatCode="_(* #,##0_);_(* \(#,##0\);_(* &quot;-&quot;_);_(@_)"/>
    <numFmt numFmtId="43" formatCode="_(* #,##0.00_);_(* \(#,##0.00\);_(* &quot;-&quot;??_);_(@_)"/>
    <numFmt numFmtId="164" formatCode="0.0000%"/>
    <numFmt numFmtId="165" formatCode="_(* #,##0.0000_);_(* \(#,##0.0000\);_(* &quot;-&quot;????_);_(@_)"/>
    <numFmt numFmtId="166" formatCode="0.0000_);\(0.0000\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2"/>
      <color rgb="FF454545"/>
      <name val="Arial"/>
      <family val="2"/>
    </font>
    <font>
      <sz val="7.5"/>
      <color rgb="FF000000"/>
      <name val="Verdana"/>
      <family val="2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0" fillId="0" borderId="4" xfId="0" applyBorder="1"/>
    <xf numFmtId="0" fontId="1" fillId="0" borderId="4" xfId="0" applyFont="1" applyBorder="1" applyAlignment="1">
      <alignment horizontal="center"/>
    </xf>
    <xf numFmtId="164" fontId="0" fillId="0" borderId="4" xfId="0" applyNumberFormat="1" applyBorder="1"/>
    <xf numFmtId="0" fontId="0" fillId="2" borderId="4" xfId="0" applyFill="1" applyBorder="1"/>
    <xf numFmtId="41" fontId="0" fillId="0" borderId="4" xfId="0" applyNumberFormat="1" applyBorder="1"/>
    <xf numFmtId="43" fontId="0" fillId="0" borderId="4" xfId="0" applyNumberFormat="1" applyBorder="1"/>
    <xf numFmtId="165" fontId="0" fillId="0" borderId="4" xfId="0" applyNumberFormat="1" applyBorder="1"/>
    <xf numFmtId="0" fontId="0" fillId="0" borderId="0" xfId="0" applyFill="1" applyBorder="1"/>
    <xf numFmtId="0" fontId="0" fillId="0" borderId="4" xfId="0" applyFill="1" applyBorder="1"/>
    <xf numFmtId="165" fontId="0" fillId="0" borderId="4" xfId="0" applyNumberFormat="1" applyFill="1" applyBorder="1"/>
    <xf numFmtId="165" fontId="0" fillId="0" borderId="0" xfId="0" applyNumberFormat="1" applyFill="1" applyBorder="1"/>
    <xf numFmtId="0" fontId="1" fillId="0" borderId="0" xfId="0" applyFont="1" applyFill="1" applyBorder="1" applyAlignment="1">
      <alignment horizontal="center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1" fillId="0" borderId="0" xfId="0" applyFont="1" applyFill="1" applyBorder="1" applyAlignment="1"/>
    <xf numFmtId="165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Border="1"/>
    <xf numFmtId="164" fontId="0" fillId="0" borderId="4" xfId="0" applyNumberFormat="1" applyFill="1" applyBorder="1"/>
    <xf numFmtId="0" fontId="1" fillId="0" borderId="4" xfId="0" applyFont="1" applyBorder="1"/>
    <xf numFmtId="0" fontId="1" fillId="0" borderId="4" xfId="0" applyFont="1" applyFill="1" applyBorder="1"/>
    <xf numFmtId="165" fontId="1" fillId="0" borderId="0" xfId="0" applyNumberFormat="1" applyFont="1" applyFill="1" applyBorder="1" applyAlignment="1"/>
    <xf numFmtId="41" fontId="0" fillId="2" borderId="4" xfId="0" applyNumberFormat="1" applyFill="1" applyBorder="1"/>
    <xf numFmtId="43" fontId="0" fillId="2" borderId="4" xfId="0" applyNumberFormat="1" applyFill="1" applyBorder="1"/>
    <xf numFmtId="165" fontId="0" fillId="2" borderId="4" xfId="0" applyNumberFormat="1" applyFill="1" applyBorder="1"/>
    <xf numFmtId="0" fontId="0" fillId="0" borderId="5" xfId="0" applyFill="1" applyBorder="1"/>
    <xf numFmtId="164" fontId="0" fillId="2" borderId="4" xfId="0" applyNumberFormat="1" applyFill="1" applyBorder="1"/>
    <xf numFmtId="0" fontId="0" fillId="0" borderId="0" xfId="0" applyFill="1"/>
    <xf numFmtId="0" fontId="0" fillId="2" borderId="4" xfId="0" applyNumberFormat="1" applyFill="1" applyBorder="1"/>
    <xf numFmtId="0" fontId="1" fillId="0" borderId="0" xfId="0" applyFont="1" applyFill="1" applyBorder="1"/>
    <xf numFmtId="165" fontId="1" fillId="0" borderId="0" xfId="0" applyNumberFormat="1" applyFont="1"/>
    <xf numFmtId="0" fontId="0" fillId="0" borderId="0" xfId="0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41" fontId="0" fillId="0" borderId="4" xfId="0" applyNumberForma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 applyFont="1" applyFill="1" applyBorder="1"/>
    <xf numFmtId="0" fontId="2" fillId="0" borderId="0" xfId="0" applyFont="1"/>
    <xf numFmtId="0" fontId="3" fillId="3" borderId="0" xfId="0" applyFont="1" applyFill="1" applyAlignment="1">
      <alignment horizontal="left"/>
    </xf>
    <xf numFmtId="43" fontId="0" fillId="0" borderId="0" xfId="0" applyNumberFormat="1"/>
    <xf numFmtId="0" fontId="0" fillId="0" borderId="6" xfId="0" applyBorder="1"/>
    <xf numFmtId="0" fontId="0" fillId="0" borderId="6" xfId="0" applyFill="1" applyBorder="1"/>
    <xf numFmtId="0" fontId="0" fillId="0" borderId="7" xfId="0" applyBorder="1"/>
    <xf numFmtId="0" fontId="0" fillId="0" borderId="8" xfId="0" applyBorder="1"/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1" fontId="0" fillId="0" borderId="9" xfId="0" applyNumberFormat="1" applyBorder="1"/>
    <xf numFmtId="165" fontId="0" fillId="0" borderId="10" xfId="0" applyNumberFormat="1" applyBorder="1"/>
    <xf numFmtId="41" fontId="0" fillId="0" borderId="9" xfId="0" applyNumberFormat="1" applyFill="1" applyBorder="1"/>
    <xf numFmtId="165" fontId="0" fillId="0" borderId="10" xfId="0" applyNumberFormat="1" applyFill="1" applyBorder="1"/>
    <xf numFmtId="41" fontId="0" fillId="0" borderId="12" xfId="0" applyNumberFormat="1" applyBorder="1"/>
    <xf numFmtId="165" fontId="0" fillId="0" borderId="12" xfId="0" applyNumberFormat="1" applyBorder="1"/>
    <xf numFmtId="165" fontId="0" fillId="0" borderId="9" xfId="0" applyNumberFormat="1" applyBorder="1"/>
    <xf numFmtId="165" fontId="0" fillId="0" borderId="9" xfId="0" applyNumberFormat="1" applyFill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9" xfId="0" applyNumberFormat="1" applyFill="1" applyBorder="1"/>
    <xf numFmtId="164" fontId="0" fillId="0" borderId="10" xfId="0" applyNumberFormat="1" applyFill="1" applyBorder="1"/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shrinkToFit="1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Border="1"/>
    <xf numFmtId="0" fontId="0" fillId="0" borderId="0" xfId="0" applyBorder="1" applyAlignment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41" fontId="0" fillId="0" borderId="4" xfId="0" applyNumberFormat="1" applyBorder="1" applyAlignment="1">
      <alignment horizontal="right"/>
    </xf>
    <xf numFmtId="43" fontId="0" fillId="0" borderId="4" xfId="0" applyNumberFormat="1" applyBorder="1" applyAlignment="1">
      <alignment horizontal="right"/>
    </xf>
    <xf numFmtId="41" fontId="0" fillId="0" borderId="11" xfId="0" applyNumberFormat="1" applyBorder="1"/>
    <xf numFmtId="165" fontId="0" fillId="0" borderId="13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5" fontId="0" fillId="0" borderId="11" xfId="0" applyNumberFormat="1" applyBorder="1"/>
    <xf numFmtId="166" fontId="0" fillId="0" borderId="4" xfId="0" applyNumberFormat="1" applyFill="1" applyBorder="1"/>
    <xf numFmtId="166" fontId="0" fillId="0" borderId="4" xfId="0" applyNumberFormat="1" applyBorder="1"/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12" xfId="0" applyNumberFormat="1" applyBorder="1"/>
    <xf numFmtId="0" fontId="1" fillId="0" borderId="0" xfId="0" applyFont="1" applyBorder="1" applyAlignment="1">
      <alignment horizontal="center" wrapText="1"/>
    </xf>
    <xf numFmtId="165" fontId="0" fillId="0" borderId="0" xfId="0" applyNumberFormat="1" applyBorder="1"/>
    <xf numFmtId="0" fontId="0" fillId="0" borderId="16" xfId="0" applyBorder="1"/>
    <xf numFmtId="165" fontId="0" fillId="0" borderId="4" xfId="0" applyNumberFormat="1" applyFont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16" fontId="0" fillId="0" borderId="4" xfId="0" applyNumberFormat="1" applyBorder="1"/>
    <xf numFmtId="0" fontId="5" fillId="0" borderId="0" xfId="0" applyFont="1" applyAlignment="1">
      <alignment horizontal="left"/>
    </xf>
    <xf numFmtId="0" fontId="5" fillId="0" borderId="0" xfId="0" applyFont="1"/>
    <xf numFmtId="20" fontId="0" fillId="0" borderId="0" xfId="0" applyNumberFormat="1"/>
    <xf numFmtId="16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8"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7"/>
  <sheetViews>
    <sheetView tabSelected="1" workbookViewId="0">
      <pane ySplit="4" topLeftCell="A5" activePane="bottomLeft" state="frozen"/>
      <selection pane="bottomLeft" activeCell="H6" sqref="H6"/>
    </sheetView>
  </sheetViews>
  <sheetFormatPr defaultRowHeight="15"/>
  <cols>
    <col min="1" max="1" width="21.5703125" bestFit="1" customWidth="1"/>
    <col min="2" max="2" width="15.5703125" bestFit="1" customWidth="1"/>
    <col min="3" max="3" width="10.5703125" bestFit="1" customWidth="1"/>
    <col min="4" max="4" width="11.5703125" bestFit="1" customWidth="1"/>
    <col min="5" max="5" width="11.140625" bestFit="1" customWidth="1"/>
    <col min="6" max="6" width="20.42578125" bestFit="1" customWidth="1"/>
    <col min="7" max="7" width="15.140625" bestFit="1" customWidth="1"/>
    <col min="8" max="8" width="25" bestFit="1" customWidth="1"/>
    <col min="9" max="9" width="9.85546875" bestFit="1" customWidth="1"/>
    <col min="10" max="10" width="25.5703125" customWidth="1"/>
  </cols>
  <sheetData>
    <row r="1" spans="1:10">
      <c r="A1" t="s">
        <v>423</v>
      </c>
      <c r="B1" t="s">
        <v>467</v>
      </c>
    </row>
    <row r="2" spans="1:10">
      <c r="A2" t="s">
        <v>435</v>
      </c>
    </row>
    <row r="4" spans="1:10">
      <c r="A4" s="20" t="s">
        <v>253</v>
      </c>
      <c r="B4" s="20" t="s">
        <v>107</v>
      </c>
      <c r="C4" s="20" t="s">
        <v>254</v>
      </c>
      <c r="D4" s="20" t="s">
        <v>255</v>
      </c>
      <c r="E4" s="20" t="s">
        <v>256</v>
      </c>
      <c r="F4" s="20" t="s">
        <v>424</v>
      </c>
      <c r="G4" s="20" t="s">
        <v>425</v>
      </c>
      <c r="H4" s="20" t="s">
        <v>426</v>
      </c>
      <c r="I4" s="20" t="s">
        <v>441</v>
      </c>
      <c r="J4" s="20" t="s">
        <v>162</v>
      </c>
    </row>
    <row r="5" spans="1:10">
      <c r="A5" t="s">
        <v>261</v>
      </c>
      <c r="B5" t="s">
        <v>15</v>
      </c>
      <c r="C5">
        <v>39</v>
      </c>
      <c r="D5">
        <v>27</v>
      </c>
      <c r="E5">
        <v>66</v>
      </c>
      <c r="F5" s="45">
        <f>(C5/J5)*100</f>
        <v>8.6859688195991094</v>
      </c>
      <c r="G5" s="45">
        <f>(D5/J5)*100</f>
        <v>6.0133630289532292</v>
      </c>
      <c r="H5" s="45">
        <f>(E5/J5)*100</f>
        <v>14.699331848552339</v>
      </c>
      <c r="I5">
        <f>RANK(H5, $H$5:$H$207,0)</f>
        <v>1</v>
      </c>
      <c r="J5">
        <f>IF(B5="Air Force",'Air Force'!$F$9,IF(B5="Albany",Albany!$F$9,IF(B5="Detroit",Detroit!$F$9,IF(B5="Binghamton",Binghamton!$F$9,IF(B5="Hartford",Hartford!$F$9,IF(B5="Stony Brook",'Stony Brook'!$F$9,IF(B5="UMBC",UMBC!$F$9,IF(B5="Vermont",Vermont!$F$9,IF(B5="Duke",Duke!$F$9,IF(B5="Maryland",Maryland!$F$9,IF(B5="North Carolina",'North Carolina'!$F$9,IF(B5="Virginia",Virginia!$F$9,IF(B5="Georgetown",Georgetown!$F$9,IF(B5="Notre Dame",'Notre Dame'!$F$9,IF(B5="Providence",Providence!$F$9,IF(B5="Rutgers",Rutgers!$F$9,IF(B5="St. Johns",'St. Johns'!$F$9,IF(B5="Syracuse",Syracuse!$F$9,IF(B5="Villanova",Villanova!$F$9,IF(B5="Drexel",Drexel!$F$9,IF(B5="Hofstra",Hofstra!$F$9,IF(B5="Penn State",'Penn State'!$F$9,IF(B5="Delaware",Delaware!$F$9,IF(B5="Massachusetts",Massachusetts!$F$9,IF(B5="Bellarmine",Bellarmine!$F$9,IF(B5="Fairfield",Fairfield!$F$9,IF(B5="Hobart",Hobart!$F$9,IF(B5="Loyola",Loyola!$F$9,IF(B5="Ohio State",'Ohio State'!$F$9,IF(B5="Denver",Denver!$F$9,IF(B5="Johns Hopkins",'Johns Hopkins'!$F$9,IF(B5="Mercer",Mercer!$F$9,IF(B5="Presbyterian",Presbyterian!$F$9,IF(B5="Brown",Brown!$F$9,IF(B5="Cornell",Cornell!$F$9,IF(B5="Dartmouth",Dartmouth!$F$9,IF(B5="Harvard",Harvard!$F$9,IF(B5="Pennsylvania",Pennsylvania!$F$9,IF(B5="Princeton",Princeton!$F$9,IF(B5="Yale",Yale!$F$9,IF(B5="Canisius",Canisius!$F$9,IF(B5="Jacksonville",Jacksonville!$F$9,IF(B5="Manhattan",Manhattan!$F$9,IF(B5="Marist",Marist!$F$9,IF(B5="St. Josephs",'St. Josephs'!$F$9,IF(B5="Siena",Siena!$F$9,IF(B5="VMI",VMI!$F$9,IF(B5="Bryant",Bryant!$F$9,IF(B5="Mt. St. Marys",'Mount St. Marys'!$F$9,IF(B5="Quinnipiac",Quinnipiac!$F$9,IF(B5="Robert Morris",'Robert Morris'!$F$9,IF(B5="Sacred Heart",'Sacred Heart'!$F$9,IF(B5="Wagner",Wagner!$F$9,IF(B5="Army",Army!$F$9,IF(B5="Bucknell",Bucknell!$F$9,IF(B5="Colgate",Colgate!$F$9,IF(B5="Towson",Towson!$F$9,IF(B5="Holy Cross",'Holy Cross'!$F$9,IF(B5="Lafayette",Lafayette!$F$9,IF(B5="Lehigh",Lehigh!$F$9,IF(B5="Navy",Navy!$F$9,0)))))))))))))))))))))))))))))))))))))))))))))))))))))))))))))</f>
        <v>449</v>
      </c>
    </row>
    <row r="6" spans="1:10">
      <c r="A6" t="s">
        <v>257</v>
      </c>
      <c r="B6" t="s">
        <v>10</v>
      </c>
      <c r="C6">
        <v>42</v>
      </c>
      <c r="D6">
        <v>47</v>
      </c>
      <c r="E6">
        <v>89</v>
      </c>
      <c r="F6" s="45">
        <f>(C6/J6)*100</f>
        <v>6.6561014263074476</v>
      </c>
      <c r="G6" s="45">
        <f>(D6/J6)*100</f>
        <v>7.448494453248812</v>
      </c>
      <c r="H6" s="45">
        <f>(E6/J6)*100</f>
        <v>14.104595879556259</v>
      </c>
      <c r="I6">
        <f>RANK(H6, $H$5:$H$207,0)</f>
        <v>2</v>
      </c>
      <c r="J6">
        <f>IF(B6="Air Force",'Air Force'!$F$9,IF(B6="Albany",Albany!$F$9,IF(B6="Detroit",Detroit!$F$9,IF(B6="Binghamton",Binghamton!$F$9,IF(B6="Hartford",Hartford!$F$9,IF(B6="Stony Brook",'Stony Brook'!$F$9,IF(B6="UMBC",UMBC!$F$9,IF(B6="Vermont",Vermont!$F$9,IF(B6="Duke",Duke!$F$9,IF(B6="Maryland",Maryland!$F$9,IF(B6="North Carolina",'North Carolina'!$F$9,IF(B6="Virginia",Virginia!$F$9,IF(B6="Georgetown",Georgetown!$F$9,IF(B6="Notre Dame",'Notre Dame'!$F$9,IF(B6="Providence",Providence!$F$9,IF(B6="Rutgers",Rutgers!$F$9,IF(B6="St. Johns",'St. Johns'!$F$9,IF(B6="Syracuse",Syracuse!$F$9,IF(B6="Villanova",Villanova!$F$9,IF(B6="Drexel",Drexel!$F$9,IF(B6="Hofstra",Hofstra!$F$9,IF(B6="Penn State",'Penn State'!$F$9,IF(B6="Delaware",Delaware!$F$9,IF(B6="Massachusetts",Massachusetts!$F$9,IF(B6="Bellarmine",Bellarmine!$F$9,IF(B6="Fairfield",Fairfield!$F$9,IF(B6="Hobart",Hobart!$F$9,IF(B6="Loyola",Loyola!$F$9,IF(B6="Ohio State",'Ohio State'!$F$9,IF(B6="Denver",Denver!$F$9,IF(B6="Johns Hopkins",'Johns Hopkins'!$F$9,IF(B6="Mercer",Mercer!$F$9,IF(B6="Presbyterian",Presbyterian!$F$9,IF(B6="Brown",Brown!$F$9,IF(B6="Cornell",Cornell!$F$9,IF(B6="Dartmouth",Dartmouth!$F$9,IF(B6="Harvard",Harvard!$F$9,IF(B6="Pennsylvania",Pennsylvania!$F$9,IF(B6="Princeton",Princeton!$F$9,IF(B6="Yale",Yale!$F$9,IF(B6="Canisius",Canisius!$F$9,IF(B6="Jacksonville",Jacksonville!$F$9,IF(B6="Manhattan",Manhattan!$F$9,IF(B6="Marist",Marist!$F$9,IF(B6="St. Josephs",'St. Josephs'!$F$9,IF(B6="Siena",Siena!$F$9,IF(B6="VMI",VMI!$F$9,IF(B6="Bryant",Bryant!$F$9,IF(B6="Mt. St. Marys",'Mount St. Marys'!$F$9,IF(B6="Quinnipiac",Quinnipiac!$F$9,IF(B6="Robert Morris",'Robert Morris'!$F$9,IF(B6="Sacred Heart",'Sacred Heart'!$F$9,IF(B6="Wagner",Wagner!$F$9,IF(B6="Army",Army!$F$9,IF(B6="Bucknell",Bucknell!$F$9,IF(B6="Colgate",Colgate!$F$9,IF(B6="Towson",Towson!$F$9,IF(B6="Holy Cross",'Holy Cross'!$F$9,IF(B6="Lafayette",Lafayette!$F$9,IF(B6="Lehigh",Lehigh!$F$9,IF(B6="Navy",Navy!$F$9,0)))))))))))))))))))))))))))))))))))))))))))))))))))))))))))))</f>
        <v>631</v>
      </c>
    </row>
    <row r="7" spans="1:10">
      <c r="A7" t="s">
        <v>258</v>
      </c>
      <c r="B7" t="s">
        <v>2</v>
      </c>
      <c r="C7">
        <v>24</v>
      </c>
      <c r="D7">
        <v>45</v>
      </c>
      <c r="E7">
        <v>69</v>
      </c>
      <c r="F7" s="45">
        <f>(C7/J7)*100</f>
        <v>4.7430830039525684</v>
      </c>
      <c r="G7" s="45">
        <f>(D7/J7)*100</f>
        <v>8.8932806324110665</v>
      </c>
      <c r="H7" s="45">
        <f>(E7/J7)*100</f>
        <v>13.636363636363635</v>
      </c>
      <c r="I7">
        <f>RANK(H7, $H$5:$H$207,0)</f>
        <v>3</v>
      </c>
      <c r="J7">
        <f>IF(B7="Air Force",'Air Force'!$F$9,IF(B7="Albany",Albany!$F$9,IF(B7="Detroit",Detroit!$F$9,IF(B7="Binghamton",Binghamton!$F$9,IF(B7="Hartford",Hartford!$F$9,IF(B7="Stony Brook",'Stony Brook'!$F$9,IF(B7="UMBC",UMBC!$F$9,IF(B7="Vermont",Vermont!$F$9,IF(B7="Duke",Duke!$F$9,IF(B7="Maryland",Maryland!$F$9,IF(B7="North Carolina",'North Carolina'!$F$9,IF(B7="Virginia",Virginia!$F$9,IF(B7="Georgetown",Georgetown!$F$9,IF(B7="Notre Dame",'Notre Dame'!$F$9,IF(B7="Providence",Providence!$F$9,IF(B7="Rutgers",Rutgers!$F$9,IF(B7="St. Johns",'St. Johns'!$F$9,IF(B7="Syracuse",Syracuse!$F$9,IF(B7="Villanova",Villanova!$F$9,IF(B7="Drexel",Drexel!$F$9,IF(B7="Hofstra",Hofstra!$F$9,IF(B7="Penn State",'Penn State'!$F$9,IF(B7="Delaware",Delaware!$F$9,IF(B7="Massachusetts",Massachusetts!$F$9,IF(B7="Bellarmine",Bellarmine!$F$9,IF(B7="Fairfield",Fairfield!$F$9,IF(B7="Hobart",Hobart!$F$9,IF(B7="Loyola",Loyola!$F$9,IF(B7="Ohio State",'Ohio State'!$F$9,IF(B7="Denver",Denver!$F$9,IF(B7="Johns Hopkins",'Johns Hopkins'!$F$9,IF(B7="Mercer",Mercer!$F$9,IF(B7="Presbyterian",Presbyterian!$F$9,IF(B7="Brown",Brown!$F$9,IF(B7="Cornell",Cornell!$F$9,IF(B7="Dartmouth",Dartmouth!$F$9,IF(B7="Harvard",Harvard!$F$9,IF(B7="Pennsylvania",Pennsylvania!$F$9,IF(B7="Princeton",Princeton!$F$9,IF(B7="Yale",Yale!$F$9,IF(B7="Canisius",Canisius!$F$9,IF(B7="Jacksonville",Jacksonville!$F$9,IF(B7="Manhattan",Manhattan!$F$9,IF(B7="Marist",Marist!$F$9,IF(B7="St. Josephs",'St. Josephs'!$F$9,IF(B7="Siena",Siena!$F$9,IF(B7="VMI",VMI!$F$9,IF(B7="Bryant",Bryant!$F$9,IF(B7="Mt. St. Marys",'Mount St. Marys'!$F$9,IF(B7="Quinnipiac",Quinnipiac!$F$9,IF(B7="Robert Morris",'Robert Morris'!$F$9,IF(B7="Sacred Heart",'Sacred Heart'!$F$9,IF(B7="Wagner",Wagner!$F$9,IF(B7="Army",Army!$F$9,IF(B7="Bucknell",Bucknell!$F$9,IF(B7="Colgate",Colgate!$F$9,IF(B7="Towson",Towson!$F$9,IF(B7="Holy Cross",'Holy Cross'!$F$9,IF(B7="Lafayette",Lafayette!$F$9,IF(B7="Lehigh",Lehigh!$F$9,IF(B7="Navy",Navy!$F$9,0)))))))))))))))))))))))))))))))))))))))))))))))))))))))))))))</f>
        <v>506</v>
      </c>
    </row>
    <row r="8" spans="1:10">
      <c r="A8" t="s">
        <v>259</v>
      </c>
      <c r="B8" t="s">
        <v>49</v>
      </c>
      <c r="C8">
        <v>30</v>
      </c>
      <c r="D8">
        <v>26</v>
      </c>
      <c r="E8">
        <v>56</v>
      </c>
      <c r="F8" s="45">
        <f>(C8/J8)*100</f>
        <v>6.3424947145877377</v>
      </c>
      <c r="G8" s="45">
        <f>(D8/J8)*100</f>
        <v>5.4968287526427062</v>
      </c>
      <c r="H8" s="45">
        <f>(E8/J8)*100</f>
        <v>11.839323467230443</v>
      </c>
      <c r="I8">
        <f>RANK(H8, $H$5:$H$207,0)</f>
        <v>4</v>
      </c>
      <c r="J8">
        <f>IF(B8="Air Force",'Air Force'!$F$9,IF(B8="Albany",Albany!$F$9,IF(B8="Detroit",Detroit!$F$9,IF(B8="Binghamton",Binghamton!$F$9,IF(B8="Hartford",Hartford!$F$9,IF(B8="Stony Brook",'Stony Brook'!$F$9,IF(B8="UMBC",UMBC!$F$9,IF(B8="Vermont",Vermont!$F$9,IF(B8="Duke",Duke!$F$9,IF(B8="Maryland",Maryland!$F$9,IF(B8="North Carolina",'North Carolina'!$F$9,IF(B8="Virginia",Virginia!$F$9,IF(B8="Georgetown",Georgetown!$F$9,IF(B8="Notre Dame",'Notre Dame'!$F$9,IF(B8="Providence",Providence!$F$9,IF(B8="Rutgers",Rutgers!$F$9,IF(B8="St. Johns",'St. Johns'!$F$9,IF(B8="Syracuse",Syracuse!$F$9,IF(B8="Villanova",Villanova!$F$9,IF(B8="Drexel",Drexel!$F$9,IF(B8="Hofstra",Hofstra!$F$9,IF(B8="Penn State",'Penn State'!$F$9,IF(B8="Delaware",Delaware!$F$9,IF(B8="Massachusetts",Massachusetts!$F$9,IF(B8="Bellarmine",Bellarmine!$F$9,IF(B8="Fairfield",Fairfield!$F$9,IF(B8="Hobart",Hobart!$F$9,IF(B8="Loyola",Loyola!$F$9,IF(B8="Ohio State",'Ohio State'!$F$9,IF(B8="Denver",Denver!$F$9,IF(B8="Johns Hopkins",'Johns Hopkins'!$F$9,IF(B8="Mercer",Mercer!$F$9,IF(B8="Presbyterian",Presbyterian!$F$9,IF(B8="Brown",Brown!$F$9,IF(B8="Cornell",Cornell!$F$9,IF(B8="Dartmouth",Dartmouth!$F$9,IF(B8="Harvard",Harvard!$F$9,IF(B8="Pennsylvania",Pennsylvania!$F$9,IF(B8="Princeton",Princeton!$F$9,IF(B8="Yale",Yale!$F$9,IF(B8="Canisius",Canisius!$F$9,IF(B8="Jacksonville",Jacksonville!$F$9,IF(B8="Manhattan",Manhattan!$F$9,IF(B8="Marist",Marist!$F$9,IF(B8="St. Josephs",'St. Josephs'!$F$9,IF(B8="Siena",Siena!$F$9,IF(B8="VMI",VMI!$F$9,IF(B8="Bryant",Bryant!$F$9,IF(B8="Mt. St. Marys",'Mount St. Marys'!$F$9,IF(B8="Quinnipiac",Quinnipiac!$F$9,IF(B8="Robert Morris",'Robert Morris'!$F$9,IF(B8="Sacred Heart",'Sacred Heart'!$F$9,IF(B8="Wagner",Wagner!$F$9,IF(B8="Army",Army!$F$9,IF(B8="Bucknell",Bucknell!$F$9,IF(B8="Colgate",Colgate!$F$9,IF(B8="Towson",Towson!$F$9,IF(B8="Holy Cross",'Holy Cross'!$F$9,IF(B8="Lafayette",Lafayette!$F$9,IF(B8="Lehigh",Lehigh!$F$9,IF(B8="Navy",Navy!$F$9,0)))))))))))))))))))))))))))))))))))))))))))))))))))))))))))))</f>
        <v>473</v>
      </c>
    </row>
    <row r="9" spans="1:10">
      <c r="A9" t="s">
        <v>260</v>
      </c>
      <c r="B9" t="s">
        <v>13</v>
      </c>
      <c r="C9">
        <v>45</v>
      </c>
      <c r="D9">
        <v>24</v>
      </c>
      <c r="E9">
        <v>69</v>
      </c>
      <c r="F9" s="45">
        <f>(C9/J9)*100</f>
        <v>7.5630252100840334</v>
      </c>
      <c r="G9" s="45">
        <f>(D9/J9)*100</f>
        <v>4.0336134453781511</v>
      </c>
      <c r="H9" s="45">
        <f>(E9/J9)*100</f>
        <v>11.596638655462185</v>
      </c>
      <c r="I9">
        <f>RANK(H9, $H$5:$H$207,0)</f>
        <v>5</v>
      </c>
      <c r="J9">
        <f>IF(B9="Air Force",'Air Force'!$F$9,IF(B9="Albany",Albany!$F$9,IF(B9="Detroit",Detroit!$F$9,IF(B9="Binghamton",Binghamton!$F$9,IF(B9="Hartford",Hartford!$F$9,IF(B9="Stony Brook",'Stony Brook'!$F$9,IF(B9="UMBC",UMBC!$F$9,IF(B9="Vermont",Vermont!$F$9,IF(B9="Duke",Duke!$F$9,IF(B9="Maryland",Maryland!$F$9,IF(B9="North Carolina",'North Carolina'!$F$9,IF(B9="Virginia",Virginia!$F$9,IF(B9="Georgetown",Georgetown!$F$9,IF(B9="Notre Dame",'Notre Dame'!$F$9,IF(B9="Providence",Providence!$F$9,IF(B9="Rutgers",Rutgers!$F$9,IF(B9="St. Johns",'St. Johns'!$F$9,IF(B9="Syracuse",Syracuse!$F$9,IF(B9="Villanova",Villanova!$F$9,IF(B9="Drexel",Drexel!$F$9,IF(B9="Hofstra",Hofstra!$F$9,IF(B9="Penn State",'Penn State'!$F$9,IF(B9="Delaware",Delaware!$F$9,IF(B9="Massachusetts",Massachusetts!$F$9,IF(B9="Bellarmine",Bellarmine!$F$9,IF(B9="Fairfield",Fairfield!$F$9,IF(B9="Hobart",Hobart!$F$9,IF(B9="Loyola",Loyola!$F$9,IF(B9="Ohio State",'Ohio State'!$F$9,IF(B9="Denver",Denver!$F$9,IF(B9="Johns Hopkins",'Johns Hopkins'!$F$9,IF(B9="Mercer",Mercer!$F$9,IF(B9="Presbyterian",Presbyterian!$F$9,IF(B9="Brown",Brown!$F$9,IF(B9="Cornell",Cornell!$F$9,IF(B9="Dartmouth",Dartmouth!$F$9,IF(B9="Harvard",Harvard!$F$9,IF(B9="Pennsylvania",Pennsylvania!$F$9,IF(B9="Princeton",Princeton!$F$9,IF(B9="Yale",Yale!$F$9,IF(B9="Canisius",Canisius!$F$9,IF(B9="Jacksonville",Jacksonville!$F$9,IF(B9="Manhattan",Manhattan!$F$9,IF(B9="Marist",Marist!$F$9,IF(B9="St. Josephs",'St. Josephs'!$F$9,IF(B9="Siena",Siena!$F$9,IF(B9="VMI",VMI!$F$9,IF(B9="Bryant",Bryant!$F$9,IF(B9="Mt. St. Marys",'Mount St. Marys'!$F$9,IF(B9="Quinnipiac",Quinnipiac!$F$9,IF(B9="Robert Morris",'Robert Morris'!$F$9,IF(B9="Sacred Heart",'Sacred Heart'!$F$9,IF(B9="Wagner",Wagner!$F$9,IF(B9="Army",Army!$F$9,IF(B9="Bucknell",Bucknell!$F$9,IF(B9="Colgate",Colgate!$F$9,IF(B9="Towson",Towson!$F$9,IF(B9="Holy Cross",'Holy Cross'!$F$9,IF(B9="Lafayette",Lafayette!$F$9,IF(B9="Lehigh",Lehigh!$F$9,IF(B9="Navy",Navy!$F$9,0)))))))))))))))))))))))))))))))))))))))))))))))))))))))))))))</f>
        <v>595</v>
      </c>
    </row>
    <row r="10" spans="1:10">
      <c r="A10" t="s">
        <v>272</v>
      </c>
      <c r="B10" t="s">
        <v>44</v>
      </c>
      <c r="C10">
        <v>50</v>
      </c>
      <c r="D10">
        <v>11</v>
      </c>
      <c r="E10">
        <v>61</v>
      </c>
      <c r="F10" s="45">
        <f>(C10/J10)*100</f>
        <v>9.1743119266055047</v>
      </c>
      <c r="G10" s="45">
        <f>(D10/J10)*100</f>
        <v>2.0183486238532113</v>
      </c>
      <c r="H10" s="45">
        <f>(E10/J10)*100</f>
        <v>11.192660550458717</v>
      </c>
      <c r="I10">
        <f>RANK(H10, $H$5:$H$207,0)</f>
        <v>6</v>
      </c>
      <c r="J10">
        <f>IF(B10="Air Force",'Air Force'!$F$9,IF(B10="Albany",Albany!$F$9,IF(B10="Detroit",Detroit!$F$9,IF(B10="Binghamton",Binghamton!$F$9,IF(B10="Hartford",Hartford!$F$9,IF(B10="Stony Brook",'Stony Brook'!$F$9,IF(B10="UMBC",UMBC!$F$9,IF(B10="Vermont",Vermont!$F$9,IF(B10="Duke",Duke!$F$9,IF(B10="Maryland",Maryland!$F$9,IF(B10="North Carolina",'North Carolina'!$F$9,IF(B10="Virginia",Virginia!$F$9,IF(B10="Georgetown",Georgetown!$F$9,IF(B10="Notre Dame",'Notre Dame'!$F$9,IF(B10="Providence",Providence!$F$9,IF(B10="Rutgers",Rutgers!$F$9,IF(B10="St. Johns",'St. Johns'!$F$9,IF(B10="Syracuse",Syracuse!$F$9,IF(B10="Villanova",Villanova!$F$9,IF(B10="Drexel",Drexel!$F$9,IF(B10="Hofstra",Hofstra!$F$9,IF(B10="Penn State",'Penn State'!$F$9,IF(B10="Delaware",Delaware!$F$9,IF(B10="Massachusetts",Massachusetts!$F$9,IF(B10="Bellarmine",Bellarmine!$F$9,IF(B10="Fairfield",Fairfield!$F$9,IF(B10="Hobart",Hobart!$F$9,IF(B10="Loyola",Loyola!$F$9,IF(B10="Ohio State",'Ohio State'!$F$9,IF(B10="Denver",Denver!$F$9,IF(B10="Johns Hopkins",'Johns Hopkins'!$F$9,IF(B10="Mercer",Mercer!$F$9,IF(B10="Presbyterian",Presbyterian!$F$9,IF(B10="Brown",Brown!$F$9,IF(B10="Cornell",Cornell!$F$9,IF(B10="Dartmouth",Dartmouth!$F$9,IF(B10="Harvard",Harvard!$F$9,IF(B10="Pennsylvania",Pennsylvania!$F$9,IF(B10="Princeton",Princeton!$F$9,IF(B10="Yale",Yale!$F$9,IF(B10="Canisius",Canisius!$F$9,IF(B10="Jacksonville",Jacksonville!$F$9,IF(B10="Manhattan",Manhattan!$F$9,IF(B10="Marist",Marist!$F$9,IF(B10="St. Josephs",'St. Josephs'!$F$9,IF(B10="Siena",Siena!$F$9,IF(B10="VMI",VMI!$F$9,IF(B10="Bryant",Bryant!$F$9,IF(B10="Mt. St. Marys",'Mount St. Marys'!$F$9,IF(B10="Quinnipiac",Quinnipiac!$F$9,IF(B10="Robert Morris",'Robert Morris'!$F$9,IF(B10="Sacred Heart",'Sacred Heart'!$F$9,IF(B10="Wagner",Wagner!$F$9,IF(B10="Army",Army!$F$9,IF(B10="Bucknell",Bucknell!$F$9,IF(B10="Colgate",Colgate!$F$9,IF(B10="Towson",Towson!$F$9,IF(B10="Holy Cross",'Holy Cross'!$F$9,IF(B10="Lafayette",Lafayette!$F$9,IF(B10="Lehigh",Lehigh!$F$9,IF(B10="Navy",Navy!$F$9,0)))))))))))))))))))))))))))))))))))))))))))))))))))))))))))))</f>
        <v>545</v>
      </c>
    </row>
    <row r="11" spans="1:10">
      <c r="A11" t="s">
        <v>306</v>
      </c>
      <c r="B11" t="s">
        <v>30</v>
      </c>
      <c r="C11">
        <v>28</v>
      </c>
      <c r="D11">
        <v>27</v>
      </c>
      <c r="E11">
        <v>55</v>
      </c>
      <c r="F11" s="45">
        <f>(C11/J11)*100</f>
        <v>5.668016194331984</v>
      </c>
      <c r="G11" s="45">
        <f>(D11/J11)*100</f>
        <v>5.4655870445344128</v>
      </c>
      <c r="H11" s="45">
        <f>(E11/J11)*100</f>
        <v>11.133603238866396</v>
      </c>
      <c r="I11">
        <f>RANK(H11, $H$5:$H$207,0)</f>
        <v>7</v>
      </c>
      <c r="J11">
        <f>IF(B11="Air Force",'Air Force'!$F$9,IF(B11="Albany",Albany!$F$9,IF(B11="Detroit",Detroit!$F$9,IF(B11="Binghamton",Binghamton!$F$9,IF(B11="Hartford",Hartford!$F$9,IF(B11="Stony Brook",'Stony Brook'!$F$9,IF(B11="UMBC",UMBC!$F$9,IF(B11="Vermont",Vermont!$F$9,IF(B11="Duke",Duke!$F$9,IF(B11="Maryland",Maryland!$F$9,IF(B11="North Carolina",'North Carolina'!$F$9,IF(B11="Virginia",Virginia!$F$9,IF(B11="Georgetown",Georgetown!$F$9,IF(B11="Notre Dame",'Notre Dame'!$F$9,IF(B11="Providence",Providence!$F$9,IF(B11="Rutgers",Rutgers!$F$9,IF(B11="St. Johns",'St. Johns'!$F$9,IF(B11="Syracuse",Syracuse!$F$9,IF(B11="Villanova",Villanova!$F$9,IF(B11="Drexel",Drexel!$F$9,IF(B11="Hofstra",Hofstra!$F$9,IF(B11="Penn State",'Penn State'!$F$9,IF(B11="Delaware",Delaware!$F$9,IF(B11="Massachusetts",Massachusetts!$F$9,IF(B11="Bellarmine",Bellarmine!$F$9,IF(B11="Fairfield",Fairfield!$F$9,IF(B11="Hobart",Hobart!$F$9,IF(B11="Loyola",Loyola!$F$9,IF(B11="Ohio State",'Ohio State'!$F$9,IF(B11="Denver",Denver!$F$9,IF(B11="Johns Hopkins",'Johns Hopkins'!$F$9,IF(B11="Mercer",Mercer!$F$9,IF(B11="Presbyterian",Presbyterian!$F$9,IF(B11="Brown",Brown!$F$9,IF(B11="Cornell",Cornell!$F$9,IF(B11="Dartmouth",Dartmouth!$F$9,IF(B11="Harvard",Harvard!$F$9,IF(B11="Pennsylvania",Pennsylvania!$F$9,IF(B11="Princeton",Princeton!$F$9,IF(B11="Yale",Yale!$F$9,IF(B11="Canisius",Canisius!$F$9,IF(B11="Jacksonville",Jacksonville!$F$9,IF(B11="Manhattan",Manhattan!$F$9,IF(B11="Marist",Marist!$F$9,IF(B11="St. Josephs",'St. Josephs'!$F$9,IF(B11="Siena",Siena!$F$9,IF(B11="VMI",VMI!$F$9,IF(B11="Bryant",Bryant!$F$9,IF(B11="Mt. St. Marys",'Mount St. Marys'!$F$9,IF(B11="Quinnipiac",Quinnipiac!$F$9,IF(B11="Robert Morris",'Robert Morris'!$F$9,IF(B11="Sacred Heart",'Sacred Heart'!$F$9,IF(B11="Wagner",Wagner!$F$9,IF(B11="Army",Army!$F$9,IF(B11="Bucknell",Bucknell!$F$9,IF(B11="Colgate",Colgate!$F$9,IF(B11="Towson",Towson!$F$9,IF(B11="Holy Cross",'Holy Cross'!$F$9,IF(B11="Lafayette",Lafayette!$F$9,IF(B11="Lehigh",Lehigh!$F$9,IF(B11="Navy",Navy!$F$9,0)))))))))))))))))))))))))))))))))))))))))))))))))))))))))))))</f>
        <v>494</v>
      </c>
    </row>
    <row r="12" spans="1:10">
      <c r="A12" t="s">
        <v>285</v>
      </c>
      <c r="B12" t="s">
        <v>15</v>
      </c>
      <c r="C12">
        <v>27</v>
      </c>
      <c r="D12">
        <v>22</v>
      </c>
      <c r="E12">
        <v>49</v>
      </c>
      <c r="F12" s="45">
        <f>(C12/J12)*100</f>
        <v>6.0133630289532292</v>
      </c>
      <c r="G12" s="45">
        <f>(D12/J12)*100</f>
        <v>4.8997772828507795</v>
      </c>
      <c r="H12" s="45">
        <f>(E12/J12)*100</f>
        <v>10.913140311804009</v>
      </c>
      <c r="I12">
        <f>RANK(H12, $H$5:$H$207,0)</f>
        <v>8</v>
      </c>
      <c r="J12">
        <f>IF(B12="Air Force",'Air Force'!$F$9,IF(B12="Albany",Albany!$F$9,IF(B12="Detroit",Detroit!$F$9,IF(B12="Binghamton",Binghamton!$F$9,IF(B12="Hartford",Hartford!$F$9,IF(B12="Stony Brook",'Stony Brook'!$F$9,IF(B12="UMBC",UMBC!$F$9,IF(B12="Vermont",Vermont!$F$9,IF(B12="Duke",Duke!$F$9,IF(B12="Maryland",Maryland!$F$9,IF(B12="North Carolina",'North Carolina'!$F$9,IF(B12="Virginia",Virginia!$F$9,IF(B12="Georgetown",Georgetown!$F$9,IF(B12="Notre Dame",'Notre Dame'!$F$9,IF(B12="Providence",Providence!$F$9,IF(B12="Rutgers",Rutgers!$F$9,IF(B12="St. Johns",'St. Johns'!$F$9,IF(B12="Syracuse",Syracuse!$F$9,IF(B12="Villanova",Villanova!$F$9,IF(B12="Drexel",Drexel!$F$9,IF(B12="Hofstra",Hofstra!$F$9,IF(B12="Penn State",'Penn State'!$F$9,IF(B12="Delaware",Delaware!$F$9,IF(B12="Massachusetts",Massachusetts!$F$9,IF(B12="Bellarmine",Bellarmine!$F$9,IF(B12="Fairfield",Fairfield!$F$9,IF(B12="Hobart",Hobart!$F$9,IF(B12="Loyola",Loyola!$F$9,IF(B12="Ohio State",'Ohio State'!$F$9,IF(B12="Denver",Denver!$F$9,IF(B12="Johns Hopkins",'Johns Hopkins'!$F$9,IF(B12="Mercer",Mercer!$F$9,IF(B12="Presbyterian",Presbyterian!$F$9,IF(B12="Brown",Brown!$F$9,IF(B12="Cornell",Cornell!$F$9,IF(B12="Dartmouth",Dartmouth!$F$9,IF(B12="Harvard",Harvard!$F$9,IF(B12="Pennsylvania",Pennsylvania!$F$9,IF(B12="Princeton",Princeton!$F$9,IF(B12="Yale",Yale!$F$9,IF(B12="Canisius",Canisius!$F$9,IF(B12="Jacksonville",Jacksonville!$F$9,IF(B12="Manhattan",Manhattan!$F$9,IF(B12="Marist",Marist!$F$9,IF(B12="St. Josephs",'St. Josephs'!$F$9,IF(B12="Siena",Siena!$F$9,IF(B12="VMI",VMI!$F$9,IF(B12="Bryant",Bryant!$F$9,IF(B12="Mt. St. Marys",'Mount St. Marys'!$F$9,IF(B12="Quinnipiac",Quinnipiac!$F$9,IF(B12="Robert Morris",'Robert Morris'!$F$9,IF(B12="Sacred Heart",'Sacred Heart'!$F$9,IF(B12="Wagner",Wagner!$F$9,IF(B12="Army",Army!$F$9,IF(B12="Bucknell",Bucknell!$F$9,IF(B12="Colgate",Colgate!$F$9,IF(B12="Towson",Towson!$F$9,IF(B12="Holy Cross",'Holy Cross'!$F$9,IF(B12="Lafayette",Lafayette!$F$9,IF(B12="Lehigh",Lehigh!$F$9,IF(B12="Navy",Navy!$F$9,0)))))))))))))))))))))))))))))))))))))))))))))))))))))))))))))</f>
        <v>449</v>
      </c>
    </row>
    <row r="13" spans="1:10">
      <c r="A13" t="s">
        <v>305</v>
      </c>
      <c r="B13" t="s">
        <v>58</v>
      </c>
      <c r="C13">
        <v>25</v>
      </c>
      <c r="D13">
        <v>13</v>
      </c>
      <c r="E13">
        <v>38</v>
      </c>
      <c r="F13" s="45">
        <f>(C13/J13)*100</f>
        <v>6.9060773480662991</v>
      </c>
      <c r="G13" s="45">
        <f>(D13/J13)*100</f>
        <v>3.5911602209944751</v>
      </c>
      <c r="H13" s="45">
        <f>(E13/J13)*100</f>
        <v>10.497237569060774</v>
      </c>
      <c r="I13">
        <f>RANK(H13, $H$5:$H$207,0)</f>
        <v>9</v>
      </c>
      <c r="J13">
        <f>IF(B13="Air Force",'Air Force'!$F$9,IF(B13="Albany",Albany!$F$9,IF(B13="Detroit",Detroit!$F$9,IF(B13="Binghamton",Binghamton!$F$9,IF(B13="Hartford",Hartford!$F$9,IF(B13="Stony Brook",'Stony Brook'!$F$9,IF(B13="UMBC",UMBC!$F$9,IF(B13="Vermont",Vermont!$F$9,IF(B13="Duke",Duke!$F$9,IF(B13="Maryland",Maryland!$F$9,IF(B13="North Carolina",'North Carolina'!$F$9,IF(B13="Virginia",Virginia!$F$9,IF(B13="Georgetown",Georgetown!$F$9,IF(B13="Notre Dame",'Notre Dame'!$F$9,IF(B13="Providence",Providence!$F$9,IF(B13="Rutgers",Rutgers!$F$9,IF(B13="St. Johns",'St. Johns'!$F$9,IF(B13="Syracuse",Syracuse!$F$9,IF(B13="Villanova",Villanova!$F$9,IF(B13="Drexel",Drexel!$F$9,IF(B13="Hofstra",Hofstra!$F$9,IF(B13="Penn State",'Penn State'!$F$9,IF(B13="Delaware",Delaware!$F$9,IF(B13="Massachusetts",Massachusetts!$F$9,IF(B13="Bellarmine",Bellarmine!$F$9,IF(B13="Fairfield",Fairfield!$F$9,IF(B13="Hobart",Hobart!$F$9,IF(B13="Loyola",Loyola!$F$9,IF(B13="Ohio State",'Ohio State'!$F$9,IF(B13="Denver",Denver!$F$9,IF(B13="Johns Hopkins",'Johns Hopkins'!$F$9,IF(B13="Mercer",Mercer!$F$9,IF(B13="Presbyterian",Presbyterian!$F$9,IF(B13="Brown",Brown!$F$9,IF(B13="Cornell",Cornell!$F$9,IF(B13="Dartmouth",Dartmouth!$F$9,IF(B13="Harvard",Harvard!$F$9,IF(B13="Pennsylvania",Pennsylvania!$F$9,IF(B13="Princeton",Princeton!$F$9,IF(B13="Yale",Yale!$F$9,IF(B13="Canisius",Canisius!$F$9,IF(B13="Jacksonville",Jacksonville!$F$9,IF(B13="Manhattan",Manhattan!$F$9,IF(B13="Marist",Marist!$F$9,IF(B13="St. Josephs",'St. Josephs'!$F$9,IF(B13="Siena",Siena!$F$9,IF(B13="VMI",VMI!$F$9,IF(B13="Bryant",Bryant!$F$9,IF(B13="Mt. St. Marys",'Mount St. Marys'!$F$9,IF(B13="Quinnipiac",Quinnipiac!$F$9,IF(B13="Robert Morris",'Robert Morris'!$F$9,IF(B13="Sacred Heart",'Sacred Heart'!$F$9,IF(B13="Wagner",Wagner!$F$9,IF(B13="Army",Army!$F$9,IF(B13="Bucknell",Bucknell!$F$9,IF(B13="Colgate",Colgate!$F$9,IF(B13="Towson",Towson!$F$9,IF(B13="Holy Cross",'Holy Cross'!$F$9,IF(B13="Lafayette",Lafayette!$F$9,IF(B13="Lehigh",Lehigh!$F$9,IF(B13="Navy",Navy!$F$9,0)))))))))))))))))))))))))))))))))))))))))))))))))))))))))))))</f>
        <v>362</v>
      </c>
    </row>
    <row r="14" spans="1:10">
      <c r="A14" t="s">
        <v>266</v>
      </c>
      <c r="B14" t="s">
        <v>35</v>
      </c>
      <c r="C14">
        <v>24</v>
      </c>
      <c r="D14">
        <v>32</v>
      </c>
      <c r="E14">
        <v>56</v>
      </c>
      <c r="F14" s="45">
        <f>(C14/J14)*100</f>
        <v>4.4859813084112146</v>
      </c>
      <c r="G14" s="45">
        <f>(D14/J14)*100</f>
        <v>5.9813084112149539</v>
      </c>
      <c r="H14" s="45">
        <f>(E14/J14)*100</f>
        <v>10.467289719626169</v>
      </c>
      <c r="I14">
        <f>RANK(H14, $H$5:$H$207,0)</f>
        <v>10</v>
      </c>
      <c r="J14">
        <f>IF(B14="Air Force",'Air Force'!$F$9,IF(B14="Albany",Albany!$F$9,IF(B14="Detroit",Detroit!$F$9,IF(B14="Binghamton",Binghamton!$F$9,IF(B14="Hartford",Hartford!$F$9,IF(B14="Stony Brook",'Stony Brook'!$F$9,IF(B14="UMBC",UMBC!$F$9,IF(B14="Vermont",Vermont!$F$9,IF(B14="Duke",Duke!$F$9,IF(B14="Maryland",Maryland!$F$9,IF(B14="North Carolina",'North Carolina'!$F$9,IF(B14="Virginia",Virginia!$F$9,IF(B14="Georgetown",Georgetown!$F$9,IF(B14="Notre Dame",'Notre Dame'!$F$9,IF(B14="Providence",Providence!$F$9,IF(B14="Rutgers",Rutgers!$F$9,IF(B14="St. Johns",'St. Johns'!$F$9,IF(B14="Syracuse",Syracuse!$F$9,IF(B14="Villanova",Villanova!$F$9,IF(B14="Drexel",Drexel!$F$9,IF(B14="Hofstra",Hofstra!$F$9,IF(B14="Penn State",'Penn State'!$F$9,IF(B14="Delaware",Delaware!$F$9,IF(B14="Massachusetts",Massachusetts!$F$9,IF(B14="Bellarmine",Bellarmine!$F$9,IF(B14="Fairfield",Fairfield!$F$9,IF(B14="Hobart",Hobart!$F$9,IF(B14="Loyola",Loyola!$F$9,IF(B14="Ohio State",'Ohio State'!$F$9,IF(B14="Denver",Denver!$F$9,IF(B14="Johns Hopkins",'Johns Hopkins'!$F$9,IF(B14="Mercer",Mercer!$F$9,IF(B14="Presbyterian",Presbyterian!$F$9,IF(B14="Brown",Brown!$F$9,IF(B14="Cornell",Cornell!$F$9,IF(B14="Dartmouth",Dartmouth!$F$9,IF(B14="Harvard",Harvard!$F$9,IF(B14="Pennsylvania",Pennsylvania!$F$9,IF(B14="Princeton",Princeton!$F$9,IF(B14="Yale",Yale!$F$9,IF(B14="Canisius",Canisius!$F$9,IF(B14="Jacksonville",Jacksonville!$F$9,IF(B14="Manhattan",Manhattan!$F$9,IF(B14="Marist",Marist!$F$9,IF(B14="St. Josephs",'St. Josephs'!$F$9,IF(B14="Siena",Siena!$F$9,IF(B14="VMI",VMI!$F$9,IF(B14="Bryant",Bryant!$F$9,IF(B14="Mt. St. Marys",'Mount St. Marys'!$F$9,IF(B14="Quinnipiac",Quinnipiac!$F$9,IF(B14="Robert Morris",'Robert Morris'!$F$9,IF(B14="Sacred Heart",'Sacred Heart'!$F$9,IF(B14="Wagner",Wagner!$F$9,IF(B14="Army",Army!$F$9,IF(B14="Bucknell",Bucknell!$F$9,IF(B14="Colgate",Colgate!$F$9,IF(B14="Towson",Towson!$F$9,IF(B14="Holy Cross",'Holy Cross'!$F$9,IF(B14="Lafayette",Lafayette!$F$9,IF(B14="Lehigh",Lehigh!$F$9,IF(B14="Navy",Navy!$F$9,0)))))))))))))))))))))))))))))))))))))))))))))))))))))))))))))</f>
        <v>535</v>
      </c>
    </row>
    <row r="15" spans="1:10">
      <c r="A15" t="s">
        <v>298</v>
      </c>
      <c r="B15" t="s">
        <v>30</v>
      </c>
      <c r="C15">
        <v>24</v>
      </c>
      <c r="D15">
        <v>27</v>
      </c>
      <c r="E15">
        <v>51</v>
      </c>
      <c r="F15" s="45">
        <f>(C15/J15)*100</f>
        <v>4.8582995951417001</v>
      </c>
      <c r="G15" s="45">
        <f>(D15/J15)*100</f>
        <v>5.4655870445344128</v>
      </c>
      <c r="H15" s="45">
        <f>(E15/J15)*100</f>
        <v>10.323886639676113</v>
      </c>
      <c r="I15">
        <f>RANK(H15, $H$5:$H$207,0)</f>
        <v>11</v>
      </c>
      <c r="J15">
        <f>IF(B15="Air Force",'Air Force'!$F$9,IF(B15="Albany",Albany!$F$9,IF(B15="Detroit",Detroit!$F$9,IF(B15="Binghamton",Binghamton!$F$9,IF(B15="Hartford",Hartford!$F$9,IF(B15="Stony Brook",'Stony Brook'!$F$9,IF(B15="UMBC",UMBC!$F$9,IF(B15="Vermont",Vermont!$F$9,IF(B15="Duke",Duke!$F$9,IF(B15="Maryland",Maryland!$F$9,IF(B15="North Carolina",'North Carolina'!$F$9,IF(B15="Virginia",Virginia!$F$9,IF(B15="Georgetown",Georgetown!$F$9,IF(B15="Notre Dame",'Notre Dame'!$F$9,IF(B15="Providence",Providence!$F$9,IF(B15="Rutgers",Rutgers!$F$9,IF(B15="St. Johns",'St. Johns'!$F$9,IF(B15="Syracuse",Syracuse!$F$9,IF(B15="Villanova",Villanova!$F$9,IF(B15="Drexel",Drexel!$F$9,IF(B15="Hofstra",Hofstra!$F$9,IF(B15="Penn State",'Penn State'!$F$9,IF(B15="Delaware",Delaware!$F$9,IF(B15="Massachusetts",Massachusetts!$F$9,IF(B15="Bellarmine",Bellarmine!$F$9,IF(B15="Fairfield",Fairfield!$F$9,IF(B15="Hobart",Hobart!$F$9,IF(B15="Loyola",Loyola!$F$9,IF(B15="Ohio State",'Ohio State'!$F$9,IF(B15="Denver",Denver!$F$9,IF(B15="Johns Hopkins",'Johns Hopkins'!$F$9,IF(B15="Mercer",Mercer!$F$9,IF(B15="Presbyterian",Presbyterian!$F$9,IF(B15="Brown",Brown!$F$9,IF(B15="Cornell",Cornell!$F$9,IF(B15="Dartmouth",Dartmouth!$F$9,IF(B15="Harvard",Harvard!$F$9,IF(B15="Pennsylvania",Pennsylvania!$F$9,IF(B15="Princeton",Princeton!$F$9,IF(B15="Yale",Yale!$F$9,IF(B15="Canisius",Canisius!$F$9,IF(B15="Jacksonville",Jacksonville!$F$9,IF(B15="Manhattan",Manhattan!$F$9,IF(B15="Marist",Marist!$F$9,IF(B15="St. Josephs",'St. Josephs'!$F$9,IF(B15="Siena",Siena!$F$9,IF(B15="VMI",VMI!$F$9,IF(B15="Bryant",Bryant!$F$9,IF(B15="Mt. St. Marys",'Mount St. Marys'!$F$9,IF(B15="Quinnipiac",Quinnipiac!$F$9,IF(B15="Robert Morris",'Robert Morris'!$F$9,IF(B15="Sacred Heart",'Sacred Heart'!$F$9,IF(B15="Wagner",Wagner!$F$9,IF(B15="Army",Army!$F$9,IF(B15="Bucknell",Bucknell!$F$9,IF(B15="Colgate",Colgate!$F$9,IF(B15="Towson",Towson!$F$9,IF(B15="Holy Cross",'Holy Cross'!$F$9,IF(B15="Lafayette",Lafayette!$F$9,IF(B15="Lehigh",Lehigh!$F$9,IF(B15="Navy",Navy!$F$9,0)))))))))))))))))))))))))))))))))))))))))))))))))))))))))))))</f>
        <v>494</v>
      </c>
    </row>
    <row r="16" spans="1:10">
      <c r="A16" t="s">
        <v>263</v>
      </c>
      <c r="B16" t="s">
        <v>56</v>
      </c>
      <c r="C16">
        <v>29</v>
      </c>
      <c r="D16">
        <v>35</v>
      </c>
      <c r="E16">
        <v>64</v>
      </c>
      <c r="F16" s="45">
        <f>(C16/J16)*100</f>
        <v>4.67741935483871</v>
      </c>
      <c r="G16" s="45">
        <f>(D16/J16)*100</f>
        <v>5.6451612903225801</v>
      </c>
      <c r="H16" s="45">
        <f>(E16/J16)*100</f>
        <v>10.32258064516129</v>
      </c>
      <c r="I16">
        <f>RANK(H16, $H$5:$H$207,0)</f>
        <v>12</v>
      </c>
      <c r="J16">
        <f>IF(B16="Air Force",'Air Force'!$F$9,IF(B16="Albany",Albany!$F$9,IF(B16="Detroit",Detroit!$F$9,IF(B16="Binghamton",Binghamton!$F$9,IF(B16="Hartford",Hartford!$F$9,IF(B16="Stony Brook",'Stony Brook'!$F$9,IF(B16="UMBC",UMBC!$F$9,IF(B16="Vermont",Vermont!$F$9,IF(B16="Duke",Duke!$F$9,IF(B16="Maryland",Maryland!$F$9,IF(B16="North Carolina",'North Carolina'!$F$9,IF(B16="Virginia",Virginia!$F$9,IF(B16="Georgetown",Georgetown!$F$9,IF(B16="Notre Dame",'Notre Dame'!$F$9,IF(B16="Providence",Providence!$F$9,IF(B16="Rutgers",Rutgers!$F$9,IF(B16="St. Johns",'St. Johns'!$F$9,IF(B16="Syracuse",Syracuse!$F$9,IF(B16="Villanova",Villanova!$F$9,IF(B16="Drexel",Drexel!$F$9,IF(B16="Hofstra",Hofstra!$F$9,IF(B16="Penn State",'Penn State'!$F$9,IF(B16="Delaware",Delaware!$F$9,IF(B16="Massachusetts",Massachusetts!$F$9,IF(B16="Bellarmine",Bellarmine!$F$9,IF(B16="Fairfield",Fairfield!$F$9,IF(B16="Hobart",Hobart!$F$9,IF(B16="Loyola",Loyola!$F$9,IF(B16="Ohio State",'Ohio State'!$F$9,IF(B16="Denver",Denver!$F$9,IF(B16="Johns Hopkins",'Johns Hopkins'!$F$9,IF(B16="Mercer",Mercer!$F$9,IF(B16="Presbyterian",Presbyterian!$F$9,IF(B16="Brown",Brown!$F$9,IF(B16="Cornell",Cornell!$F$9,IF(B16="Dartmouth",Dartmouth!$F$9,IF(B16="Harvard",Harvard!$F$9,IF(B16="Pennsylvania",Pennsylvania!$F$9,IF(B16="Princeton",Princeton!$F$9,IF(B16="Yale",Yale!$F$9,IF(B16="Canisius",Canisius!$F$9,IF(B16="Jacksonville",Jacksonville!$F$9,IF(B16="Manhattan",Manhattan!$F$9,IF(B16="Marist",Marist!$F$9,IF(B16="St. Josephs",'St. Josephs'!$F$9,IF(B16="Siena",Siena!$F$9,IF(B16="VMI",VMI!$F$9,IF(B16="Bryant",Bryant!$F$9,IF(B16="Mt. St. Marys",'Mount St. Marys'!$F$9,IF(B16="Quinnipiac",Quinnipiac!$F$9,IF(B16="Robert Morris",'Robert Morris'!$F$9,IF(B16="Sacred Heart",'Sacred Heart'!$F$9,IF(B16="Wagner",Wagner!$F$9,IF(B16="Army",Army!$F$9,IF(B16="Bucknell",Bucknell!$F$9,IF(B16="Colgate",Colgate!$F$9,IF(B16="Towson",Towson!$F$9,IF(B16="Holy Cross",'Holy Cross'!$F$9,IF(B16="Lafayette",Lafayette!$F$9,IF(B16="Lehigh",Lehigh!$F$9,IF(B16="Navy",Navy!$F$9,0)))))))))))))))))))))))))))))))))))))))))))))))))))))))))))))</f>
        <v>620</v>
      </c>
    </row>
    <row r="17" spans="1:10">
      <c r="A17" t="s">
        <v>318</v>
      </c>
      <c r="B17" t="s">
        <v>49</v>
      </c>
      <c r="C17">
        <v>41</v>
      </c>
      <c r="D17">
        <v>7</v>
      </c>
      <c r="E17">
        <v>48</v>
      </c>
      <c r="F17" s="45">
        <f>(C17/J17)*100</f>
        <v>8.6680761099365746</v>
      </c>
      <c r="G17" s="45">
        <f>(D17/J17)*100</f>
        <v>1.4799154334038054</v>
      </c>
      <c r="H17" s="45">
        <f>(E17/J17)*100</f>
        <v>10.14799154334038</v>
      </c>
      <c r="I17">
        <f>RANK(H17, $H$5:$H$207,0)</f>
        <v>13</v>
      </c>
      <c r="J17">
        <f>IF(B17="Air Force",'Air Force'!$F$9,IF(B17="Albany",Albany!$F$9,IF(B17="Detroit",Detroit!$F$9,IF(B17="Binghamton",Binghamton!$F$9,IF(B17="Hartford",Hartford!$F$9,IF(B17="Stony Brook",'Stony Brook'!$F$9,IF(B17="UMBC",UMBC!$F$9,IF(B17="Vermont",Vermont!$F$9,IF(B17="Duke",Duke!$F$9,IF(B17="Maryland",Maryland!$F$9,IF(B17="North Carolina",'North Carolina'!$F$9,IF(B17="Virginia",Virginia!$F$9,IF(B17="Georgetown",Georgetown!$F$9,IF(B17="Notre Dame",'Notre Dame'!$F$9,IF(B17="Providence",Providence!$F$9,IF(B17="Rutgers",Rutgers!$F$9,IF(B17="St. Johns",'St. Johns'!$F$9,IF(B17="Syracuse",Syracuse!$F$9,IF(B17="Villanova",Villanova!$F$9,IF(B17="Drexel",Drexel!$F$9,IF(B17="Hofstra",Hofstra!$F$9,IF(B17="Penn State",'Penn State'!$F$9,IF(B17="Delaware",Delaware!$F$9,IF(B17="Massachusetts",Massachusetts!$F$9,IF(B17="Bellarmine",Bellarmine!$F$9,IF(B17="Fairfield",Fairfield!$F$9,IF(B17="Hobart",Hobart!$F$9,IF(B17="Loyola",Loyola!$F$9,IF(B17="Ohio State",'Ohio State'!$F$9,IF(B17="Denver",Denver!$F$9,IF(B17="Johns Hopkins",'Johns Hopkins'!$F$9,IF(B17="Mercer",Mercer!$F$9,IF(B17="Presbyterian",Presbyterian!$F$9,IF(B17="Brown",Brown!$F$9,IF(B17="Cornell",Cornell!$F$9,IF(B17="Dartmouth",Dartmouth!$F$9,IF(B17="Harvard",Harvard!$F$9,IF(B17="Pennsylvania",Pennsylvania!$F$9,IF(B17="Princeton",Princeton!$F$9,IF(B17="Yale",Yale!$F$9,IF(B17="Canisius",Canisius!$F$9,IF(B17="Jacksonville",Jacksonville!$F$9,IF(B17="Manhattan",Manhattan!$F$9,IF(B17="Marist",Marist!$F$9,IF(B17="St. Josephs",'St. Josephs'!$F$9,IF(B17="Siena",Siena!$F$9,IF(B17="VMI",VMI!$F$9,IF(B17="Bryant",Bryant!$F$9,IF(B17="Mt. St. Marys",'Mount St. Marys'!$F$9,IF(B17="Quinnipiac",Quinnipiac!$F$9,IF(B17="Robert Morris",'Robert Morris'!$F$9,IF(B17="Sacred Heart",'Sacred Heart'!$F$9,IF(B17="Wagner",Wagner!$F$9,IF(B17="Army",Army!$F$9,IF(B17="Bucknell",Bucknell!$F$9,IF(B17="Colgate",Colgate!$F$9,IF(B17="Towson",Towson!$F$9,IF(B17="Holy Cross",'Holy Cross'!$F$9,IF(B17="Lafayette",Lafayette!$F$9,IF(B17="Lehigh",Lehigh!$F$9,IF(B17="Navy",Navy!$F$9,0)))))))))))))))))))))))))))))))))))))))))))))))))))))))))))))</f>
        <v>473</v>
      </c>
    </row>
    <row r="18" spans="1:10">
      <c r="A18" t="s">
        <v>282</v>
      </c>
      <c r="B18" t="s">
        <v>197</v>
      </c>
      <c r="C18">
        <v>38</v>
      </c>
      <c r="D18">
        <v>14</v>
      </c>
      <c r="E18">
        <v>52</v>
      </c>
      <c r="F18" s="45">
        <f>(C18/J18)*100</f>
        <v>7.3500967117988401</v>
      </c>
      <c r="G18" s="45">
        <f>(D18/J18)*100</f>
        <v>2.7079303675048356</v>
      </c>
      <c r="H18" s="45">
        <f>(E18/J18)*100</f>
        <v>10.058027079303674</v>
      </c>
      <c r="I18">
        <f>RANK(H18, $H$5:$H$207,0)</f>
        <v>14</v>
      </c>
      <c r="J18">
        <f>IF(B18="Air Force",'Air Force'!$F$9,IF(B18="Albany",Albany!$F$9,IF(B18="Detroit",Detroit!$F$9,IF(B18="Binghamton",Binghamton!$F$9,IF(B18="Hartford",Hartford!$F$9,IF(B18="Stony Brook",'Stony Brook'!$F$9,IF(B18="UMBC",UMBC!$F$9,IF(B18="Vermont",Vermont!$F$9,IF(B18="Duke",Duke!$F$9,IF(B18="Maryland",Maryland!$F$9,IF(B18="North Carolina",'North Carolina'!$F$9,IF(B18="Virginia",Virginia!$F$9,IF(B18="Georgetown",Georgetown!$F$9,IF(B18="Notre Dame",'Notre Dame'!$F$9,IF(B18="Providence",Providence!$F$9,IF(B18="Rutgers",Rutgers!$F$9,IF(B18="St. Johns",'St. Johns'!$F$9,IF(B18="Syracuse",Syracuse!$F$9,IF(B18="Villanova",Villanova!$F$9,IF(B18="Drexel",Drexel!$F$9,IF(B18="Hofstra",Hofstra!$F$9,IF(B18="Penn State",'Penn State'!$F$9,IF(B18="Delaware",Delaware!$F$9,IF(B18="Massachusetts",Massachusetts!$F$9,IF(B18="Bellarmine",Bellarmine!$F$9,IF(B18="Fairfield",Fairfield!$F$9,IF(B18="Hobart",Hobart!$F$9,IF(B18="Loyola",Loyola!$F$9,IF(B18="Ohio State",'Ohio State'!$F$9,IF(B18="Denver",Denver!$F$9,IF(B18="Johns Hopkins",'Johns Hopkins'!$F$9,IF(B18="Mercer",Mercer!$F$9,IF(B18="Presbyterian",Presbyterian!$F$9,IF(B18="Brown",Brown!$F$9,IF(B18="Cornell",Cornell!$F$9,IF(B18="Dartmouth",Dartmouth!$F$9,IF(B18="Harvard",Harvard!$F$9,IF(B18="Pennsylvania",Pennsylvania!$F$9,IF(B18="Princeton",Princeton!$F$9,IF(B18="Yale",Yale!$F$9,IF(B18="Canisius",Canisius!$F$9,IF(B18="Jacksonville",Jacksonville!$F$9,IF(B18="Manhattan",Manhattan!$F$9,IF(B18="Marist",Marist!$F$9,IF(B18="St. Josephs",'St. Josephs'!$F$9,IF(B18="Siena",Siena!$F$9,IF(B18="VMI",VMI!$F$9,IF(B18="Bryant",Bryant!$F$9,IF(B18="Mt. St. Marys",'Mount St. Marys'!$F$9,IF(B18="Quinnipiac",Quinnipiac!$F$9,IF(B18="Robert Morris",'Robert Morris'!$F$9,IF(B18="Sacred Heart",'Sacred Heart'!$F$9,IF(B18="Wagner",Wagner!$F$9,IF(B18="Army",Army!$F$9,IF(B18="Bucknell",Bucknell!$F$9,IF(B18="Colgate",Colgate!$F$9,IF(B18="Towson",Towson!$F$9,IF(B18="Holy Cross",'Holy Cross'!$F$9,IF(B18="Lafayette",Lafayette!$F$9,IF(B18="Lehigh",Lehigh!$F$9,IF(B18="Navy",Navy!$F$9,0)))))))))))))))))))))))))))))))))))))))))))))))))))))))))))))</f>
        <v>517</v>
      </c>
    </row>
    <row r="19" spans="1:10">
      <c r="A19" t="s">
        <v>267</v>
      </c>
      <c r="B19" t="s">
        <v>20</v>
      </c>
      <c r="C19">
        <v>30</v>
      </c>
      <c r="D19">
        <v>29</v>
      </c>
      <c r="E19">
        <v>59</v>
      </c>
      <c r="F19" s="45">
        <f>(C19/J19)*100</f>
        <v>4.9586776859504136</v>
      </c>
      <c r="G19" s="45">
        <f>(D19/J19)*100</f>
        <v>4.7933884297520661</v>
      </c>
      <c r="H19" s="45">
        <f>(E19/J19)*100</f>
        <v>9.7520661157024797</v>
      </c>
      <c r="I19">
        <f>RANK(H19, $H$5:$H$207,0)</f>
        <v>15</v>
      </c>
      <c r="J19">
        <f>IF(B19="Air Force",'Air Force'!$F$9,IF(B19="Albany",Albany!$F$9,IF(B19="Detroit",Detroit!$F$9,IF(B19="Binghamton",Binghamton!$F$9,IF(B19="Hartford",Hartford!$F$9,IF(B19="Stony Brook",'Stony Brook'!$F$9,IF(B19="UMBC",UMBC!$F$9,IF(B19="Vermont",Vermont!$F$9,IF(B19="Duke",Duke!$F$9,IF(B19="Maryland",Maryland!$F$9,IF(B19="North Carolina",'North Carolina'!$F$9,IF(B19="Virginia",Virginia!$F$9,IF(B19="Georgetown",Georgetown!$F$9,IF(B19="Notre Dame",'Notre Dame'!$F$9,IF(B19="Providence",Providence!$F$9,IF(B19="Rutgers",Rutgers!$F$9,IF(B19="St. Johns",'St. Johns'!$F$9,IF(B19="Syracuse",Syracuse!$F$9,IF(B19="Villanova",Villanova!$F$9,IF(B19="Drexel",Drexel!$F$9,IF(B19="Hofstra",Hofstra!$F$9,IF(B19="Penn State",'Penn State'!$F$9,IF(B19="Delaware",Delaware!$F$9,IF(B19="Massachusetts",Massachusetts!$F$9,IF(B19="Bellarmine",Bellarmine!$F$9,IF(B19="Fairfield",Fairfield!$F$9,IF(B19="Hobart",Hobart!$F$9,IF(B19="Loyola",Loyola!$F$9,IF(B19="Ohio State",'Ohio State'!$F$9,IF(B19="Denver",Denver!$F$9,IF(B19="Johns Hopkins",'Johns Hopkins'!$F$9,IF(B19="Mercer",Mercer!$F$9,IF(B19="Presbyterian",Presbyterian!$F$9,IF(B19="Brown",Brown!$F$9,IF(B19="Cornell",Cornell!$F$9,IF(B19="Dartmouth",Dartmouth!$F$9,IF(B19="Harvard",Harvard!$F$9,IF(B19="Pennsylvania",Pennsylvania!$F$9,IF(B19="Princeton",Princeton!$F$9,IF(B19="Yale",Yale!$F$9,IF(B19="Canisius",Canisius!$F$9,IF(B19="Jacksonville",Jacksonville!$F$9,IF(B19="Manhattan",Manhattan!$F$9,IF(B19="Marist",Marist!$F$9,IF(B19="St. Josephs",'St. Josephs'!$F$9,IF(B19="Siena",Siena!$F$9,IF(B19="VMI",VMI!$F$9,IF(B19="Bryant",Bryant!$F$9,IF(B19="Mt. St. Marys",'Mount St. Marys'!$F$9,IF(B19="Quinnipiac",Quinnipiac!$F$9,IF(B19="Robert Morris",'Robert Morris'!$F$9,IF(B19="Sacred Heart",'Sacred Heart'!$F$9,IF(B19="Wagner",Wagner!$F$9,IF(B19="Army",Army!$F$9,IF(B19="Bucknell",Bucknell!$F$9,IF(B19="Colgate",Colgate!$F$9,IF(B19="Towson",Towson!$F$9,IF(B19="Holy Cross",'Holy Cross'!$F$9,IF(B19="Lafayette",Lafayette!$F$9,IF(B19="Lehigh",Lehigh!$F$9,IF(B19="Navy",Navy!$F$9,0)))))))))))))))))))))))))))))))))))))))))))))))))))))))))))))</f>
        <v>605</v>
      </c>
    </row>
    <row r="20" spans="1:10">
      <c r="A20" t="s">
        <v>283</v>
      </c>
      <c r="B20" t="s">
        <v>197</v>
      </c>
      <c r="C20">
        <v>34</v>
      </c>
      <c r="D20">
        <v>16</v>
      </c>
      <c r="E20">
        <v>50</v>
      </c>
      <c r="F20" s="45">
        <f>(C20/J20)*100</f>
        <v>6.5764023210831715</v>
      </c>
      <c r="G20" s="45">
        <f>(D20/J20)*100</f>
        <v>3.0947775628626695</v>
      </c>
      <c r="H20" s="45">
        <f>(E20/J20)*100</f>
        <v>9.6711798839458414</v>
      </c>
      <c r="I20">
        <f>RANK(H20, $H$5:$H$207,0)</f>
        <v>16</v>
      </c>
      <c r="J20">
        <f>IF(B20="Air Force",'Air Force'!$F$9,IF(B20="Albany",Albany!$F$9,IF(B20="Detroit",Detroit!$F$9,IF(B20="Binghamton",Binghamton!$F$9,IF(B20="Hartford",Hartford!$F$9,IF(B20="Stony Brook",'Stony Brook'!$F$9,IF(B20="UMBC",UMBC!$F$9,IF(B20="Vermont",Vermont!$F$9,IF(B20="Duke",Duke!$F$9,IF(B20="Maryland",Maryland!$F$9,IF(B20="North Carolina",'North Carolina'!$F$9,IF(B20="Virginia",Virginia!$F$9,IF(B20="Georgetown",Georgetown!$F$9,IF(B20="Notre Dame",'Notre Dame'!$F$9,IF(B20="Providence",Providence!$F$9,IF(B20="Rutgers",Rutgers!$F$9,IF(B20="St. Johns",'St. Johns'!$F$9,IF(B20="Syracuse",Syracuse!$F$9,IF(B20="Villanova",Villanova!$F$9,IF(B20="Drexel",Drexel!$F$9,IF(B20="Hofstra",Hofstra!$F$9,IF(B20="Penn State",'Penn State'!$F$9,IF(B20="Delaware",Delaware!$F$9,IF(B20="Massachusetts",Massachusetts!$F$9,IF(B20="Bellarmine",Bellarmine!$F$9,IF(B20="Fairfield",Fairfield!$F$9,IF(B20="Hobart",Hobart!$F$9,IF(B20="Loyola",Loyola!$F$9,IF(B20="Ohio State",'Ohio State'!$F$9,IF(B20="Denver",Denver!$F$9,IF(B20="Johns Hopkins",'Johns Hopkins'!$F$9,IF(B20="Mercer",Mercer!$F$9,IF(B20="Presbyterian",Presbyterian!$F$9,IF(B20="Brown",Brown!$F$9,IF(B20="Cornell",Cornell!$F$9,IF(B20="Dartmouth",Dartmouth!$F$9,IF(B20="Harvard",Harvard!$F$9,IF(B20="Pennsylvania",Pennsylvania!$F$9,IF(B20="Princeton",Princeton!$F$9,IF(B20="Yale",Yale!$F$9,IF(B20="Canisius",Canisius!$F$9,IF(B20="Jacksonville",Jacksonville!$F$9,IF(B20="Manhattan",Manhattan!$F$9,IF(B20="Marist",Marist!$F$9,IF(B20="St. Josephs",'St. Josephs'!$F$9,IF(B20="Siena",Siena!$F$9,IF(B20="VMI",VMI!$F$9,IF(B20="Bryant",Bryant!$F$9,IF(B20="Mt. St. Marys",'Mount St. Marys'!$F$9,IF(B20="Quinnipiac",Quinnipiac!$F$9,IF(B20="Robert Morris",'Robert Morris'!$F$9,IF(B20="Sacred Heart",'Sacred Heart'!$F$9,IF(B20="Wagner",Wagner!$F$9,IF(B20="Army",Army!$F$9,IF(B20="Bucknell",Bucknell!$F$9,IF(B20="Colgate",Colgate!$F$9,IF(B20="Towson",Towson!$F$9,IF(B20="Holy Cross",'Holy Cross'!$F$9,IF(B20="Lafayette",Lafayette!$F$9,IF(B20="Lehigh",Lehigh!$F$9,IF(B20="Navy",Navy!$F$9,0)))))))))))))))))))))))))))))))))))))))))))))))))))))))))))))</f>
        <v>517</v>
      </c>
    </row>
    <row r="21" spans="1:10">
      <c r="A21" t="s">
        <v>273</v>
      </c>
      <c r="B21" t="s">
        <v>37</v>
      </c>
      <c r="C21">
        <v>32</v>
      </c>
      <c r="D21">
        <v>20</v>
      </c>
      <c r="E21">
        <v>52</v>
      </c>
      <c r="F21" s="45">
        <f>(C21/J21)*100</f>
        <v>5.9259259259259265</v>
      </c>
      <c r="G21" s="45">
        <f>(D21/J21)*100</f>
        <v>3.7037037037037033</v>
      </c>
      <c r="H21" s="45">
        <f>(E21/J21)*100</f>
        <v>9.6296296296296298</v>
      </c>
      <c r="I21">
        <f>RANK(H21, $H$5:$H$207,0)</f>
        <v>17</v>
      </c>
      <c r="J21">
        <f>IF(B21="Air Force",'Air Force'!$F$9,IF(B21="Albany",Albany!$F$9,IF(B21="Detroit",Detroit!$F$9,IF(B21="Binghamton",Binghamton!$F$9,IF(B21="Hartford",Hartford!$F$9,IF(B21="Stony Brook",'Stony Brook'!$F$9,IF(B21="UMBC",UMBC!$F$9,IF(B21="Vermont",Vermont!$F$9,IF(B21="Duke",Duke!$F$9,IF(B21="Maryland",Maryland!$F$9,IF(B21="North Carolina",'North Carolina'!$F$9,IF(B21="Virginia",Virginia!$F$9,IF(B21="Georgetown",Georgetown!$F$9,IF(B21="Notre Dame",'Notre Dame'!$F$9,IF(B21="Providence",Providence!$F$9,IF(B21="Rutgers",Rutgers!$F$9,IF(B21="St. Johns",'St. Johns'!$F$9,IF(B21="Syracuse",Syracuse!$F$9,IF(B21="Villanova",Villanova!$F$9,IF(B21="Drexel",Drexel!$F$9,IF(B21="Hofstra",Hofstra!$F$9,IF(B21="Penn State",'Penn State'!$F$9,IF(B21="Delaware",Delaware!$F$9,IF(B21="Massachusetts",Massachusetts!$F$9,IF(B21="Bellarmine",Bellarmine!$F$9,IF(B21="Fairfield",Fairfield!$F$9,IF(B21="Hobart",Hobart!$F$9,IF(B21="Loyola",Loyola!$F$9,IF(B21="Ohio State",'Ohio State'!$F$9,IF(B21="Denver",Denver!$F$9,IF(B21="Johns Hopkins",'Johns Hopkins'!$F$9,IF(B21="Mercer",Mercer!$F$9,IF(B21="Presbyterian",Presbyterian!$F$9,IF(B21="Brown",Brown!$F$9,IF(B21="Cornell",Cornell!$F$9,IF(B21="Dartmouth",Dartmouth!$F$9,IF(B21="Harvard",Harvard!$F$9,IF(B21="Pennsylvania",Pennsylvania!$F$9,IF(B21="Princeton",Princeton!$F$9,IF(B21="Yale",Yale!$F$9,IF(B21="Canisius",Canisius!$F$9,IF(B21="Jacksonville",Jacksonville!$F$9,IF(B21="Manhattan",Manhattan!$F$9,IF(B21="Marist",Marist!$F$9,IF(B21="St. Josephs",'St. Josephs'!$F$9,IF(B21="Siena",Siena!$F$9,IF(B21="VMI",VMI!$F$9,IF(B21="Bryant",Bryant!$F$9,IF(B21="Mt. St. Marys",'Mount St. Marys'!$F$9,IF(B21="Quinnipiac",Quinnipiac!$F$9,IF(B21="Robert Morris",'Robert Morris'!$F$9,IF(B21="Sacred Heart",'Sacred Heart'!$F$9,IF(B21="Wagner",Wagner!$F$9,IF(B21="Army",Army!$F$9,IF(B21="Bucknell",Bucknell!$F$9,IF(B21="Colgate",Colgate!$F$9,IF(B21="Towson",Towson!$F$9,IF(B21="Holy Cross",'Holy Cross'!$F$9,IF(B21="Lafayette",Lafayette!$F$9,IF(B21="Lehigh",Lehigh!$F$9,IF(B21="Navy",Navy!$F$9,0)))))))))))))))))))))))))))))))))))))))))))))))))))))))))))))</f>
        <v>540</v>
      </c>
    </row>
    <row r="22" spans="1:10">
      <c r="A22" t="s">
        <v>262</v>
      </c>
      <c r="B22" t="s">
        <v>13</v>
      </c>
      <c r="C22">
        <v>29</v>
      </c>
      <c r="D22">
        <v>28</v>
      </c>
      <c r="E22">
        <v>57</v>
      </c>
      <c r="F22" s="45">
        <f>(C22/J22)*100</f>
        <v>4.8739495798319332</v>
      </c>
      <c r="G22" s="45">
        <f>(D22/J22)*100</f>
        <v>4.7058823529411766</v>
      </c>
      <c r="H22" s="45">
        <f>(E22/J22)*100</f>
        <v>9.5798319327731107</v>
      </c>
      <c r="I22">
        <f>RANK(H22, $H$5:$H$207,0)</f>
        <v>18</v>
      </c>
      <c r="J22">
        <f>IF(B22="Air Force",'Air Force'!$F$9,IF(B22="Albany",Albany!$F$9,IF(B22="Detroit",Detroit!$F$9,IF(B22="Binghamton",Binghamton!$F$9,IF(B22="Hartford",Hartford!$F$9,IF(B22="Stony Brook",'Stony Brook'!$F$9,IF(B22="UMBC",UMBC!$F$9,IF(B22="Vermont",Vermont!$F$9,IF(B22="Duke",Duke!$F$9,IF(B22="Maryland",Maryland!$F$9,IF(B22="North Carolina",'North Carolina'!$F$9,IF(B22="Virginia",Virginia!$F$9,IF(B22="Georgetown",Georgetown!$F$9,IF(B22="Notre Dame",'Notre Dame'!$F$9,IF(B22="Providence",Providence!$F$9,IF(B22="Rutgers",Rutgers!$F$9,IF(B22="St. Johns",'St. Johns'!$F$9,IF(B22="Syracuse",Syracuse!$F$9,IF(B22="Villanova",Villanova!$F$9,IF(B22="Drexel",Drexel!$F$9,IF(B22="Hofstra",Hofstra!$F$9,IF(B22="Penn State",'Penn State'!$F$9,IF(B22="Delaware",Delaware!$F$9,IF(B22="Massachusetts",Massachusetts!$F$9,IF(B22="Bellarmine",Bellarmine!$F$9,IF(B22="Fairfield",Fairfield!$F$9,IF(B22="Hobart",Hobart!$F$9,IF(B22="Loyola",Loyola!$F$9,IF(B22="Ohio State",'Ohio State'!$F$9,IF(B22="Denver",Denver!$F$9,IF(B22="Johns Hopkins",'Johns Hopkins'!$F$9,IF(B22="Mercer",Mercer!$F$9,IF(B22="Presbyterian",Presbyterian!$F$9,IF(B22="Brown",Brown!$F$9,IF(B22="Cornell",Cornell!$F$9,IF(B22="Dartmouth",Dartmouth!$F$9,IF(B22="Harvard",Harvard!$F$9,IF(B22="Pennsylvania",Pennsylvania!$F$9,IF(B22="Princeton",Princeton!$F$9,IF(B22="Yale",Yale!$F$9,IF(B22="Canisius",Canisius!$F$9,IF(B22="Jacksonville",Jacksonville!$F$9,IF(B22="Manhattan",Manhattan!$F$9,IF(B22="Marist",Marist!$F$9,IF(B22="St. Josephs",'St. Josephs'!$F$9,IF(B22="Siena",Siena!$F$9,IF(B22="VMI",VMI!$F$9,IF(B22="Bryant",Bryant!$F$9,IF(B22="Mt. St. Marys",'Mount St. Marys'!$F$9,IF(B22="Quinnipiac",Quinnipiac!$F$9,IF(B22="Robert Morris",'Robert Morris'!$F$9,IF(B22="Sacred Heart",'Sacred Heart'!$F$9,IF(B22="Wagner",Wagner!$F$9,IF(B22="Army",Army!$F$9,IF(B22="Bucknell",Bucknell!$F$9,IF(B22="Colgate",Colgate!$F$9,IF(B22="Towson",Towson!$F$9,IF(B22="Holy Cross",'Holy Cross'!$F$9,IF(B22="Lafayette",Lafayette!$F$9,IF(B22="Lehigh",Lehigh!$F$9,IF(B22="Navy",Navy!$F$9,0)))))))))))))))))))))))))))))))))))))))))))))))))))))))))))))</f>
        <v>595</v>
      </c>
    </row>
    <row r="23" spans="1:10">
      <c r="A23" t="s">
        <v>302</v>
      </c>
      <c r="B23" t="s">
        <v>25</v>
      </c>
      <c r="C23">
        <v>34</v>
      </c>
      <c r="D23">
        <v>20</v>
      </c>
      <c r="E23">
        <v>54</v>
      </c>
      <c r="F23" s="45">
        <f>(C23/J23)*100</f>
        <v>6.0176991150442474</v>
      </c>
      <c r="G23" s="45">
        <f>(D23/J23)*100</f>
        <v>3.5398230088495577</v>
      </c>
      <c r="H23" s="45">
        <f>(E23/J23)*100</f>
        <v>9.557522123893806</v>
      </c>
      <c r="I23">
        <f>RANK(H23, $H$5:$H$207,0)</f>
        <v>19</v>
      </c>
      <c r="J23">
        <f>IF(B23="Air Force",'Air Force'!$F$9,IF(B23="Albany",Albany!$F$9,IF(B23="Detroit",Detroit!$F$9,IF(B23="Binghamton",Binghamton!$F$9,IF(B23="Hartford",Hartford!$F$9,IF(B23="Stony Brook",'Stony Brook'!$F$9,IF(B23="UMBC",UMBC!$F$9,IF(B23="Vermont",Vermont!$F$9,IF(B23="Duke",Duke!$F$9,IF(B23="Maryland",Maryland!$F$9,IF(B23="North Carolina",'North Carolina'!$F$9,IF(B23="Virginia",Virginia!$F$9,IF(B23="Georgetown",Georgetown!$F$9,IF(B23="Notre Dame",'Notre Dame'!$F$9,IF(B23="Providence",Providence!$F$9,IF(B23="Rutgers",Rutgers!$F$9,IF(B23="St. Johns",'St. Johns'!$F$9,IF(B23="Syracuse",Syracuse!$F$9,IF(B23="Villanova",Villanova!$F$9,IF(B23="Drexel",Drexel!$F$9,IF(B23="Hofstra",Hofstra!$F$9,IF(B23="Penn State",'Penn State'!$F$9,IF(B23="Delaware",Delaware!$F$9,IF(B23="Massachusetts",Massachusetts!$F$9,IF(B23="Bellarmine",Bellarmine!$F$9,IF(B23="Fairfield",Fairfield!$F$9,IF(B23="Hobart",Hobart!$F$9,IF(B23="Loyola",Loyola!$F$9,IF(B23="Ohio State",'Ohio State'!$F$9,IF(B23="Denver",Denver!$F$9,IF(B23="Johns Hopkins",'Johns Hopkins'!$F$9,IF(B23="Mercer",Mercer!$F$9,IF(B23="Presbyterian",Presbyterian!$F$9,IF(B23="Brown",Brown!$F$9,IF(B23="Cornell",Cornell!$F$9,IF(B23="Dartmouth",Dartmouth!$F$9,IF(B23="Harvard",Harvard!$F$9,IF(B23="Pennsylvania",Pennsylvania!$F$9,IF(B23="Princeton",Princeton!$F$9,IF(B23="Yale",Yale!$F$9,IF(B23="Canisius",Canisius!$F$9,IF(B23="Jacksonville",Jacksonville!$F$9,IF(B23="Manhattan",Manhattan!$F$9,IF(B23="Marist",Marist!$F$9,IF(B23="St. Josephs",'St. Josephs'!$F$9,IF(B23="Siena",Siena!$F$9,IF(B23="VMI",VMI!$F$9,IF(B23="Bryant",Bryant!$F$9,IF(B23="Mt. St. Marys",'Mount St. Marys'!$F$9,IF(B23="Quinnipiac",Quinnipiac!$F$9,IF(B23="Robert Morris",'Robert Morris'!$F$9,IF(B23="Sacred Heart",'Sacred Heart'!$F$9,IF(B23="Wagner",Wagner!$F$9,IF(B23="Army",Army!$F$9,IF(B23="Bucknell",Bucknell!$F$9,IF(B23="Colgate",Colgate!$F$9,IF(B23="Towson",Towson!$F$9,IF(B23="Holy Cross",'Holy Cross'!$F$9,IF(B23="Lafayette",Lafayette!$F$9,IF(B23="Lehigh",Lehigh!$F$9,IF(B23="Navy",Navy!$F$9,0)))))))))))))))))))))))))))))))))))))))))))))))))))))))))))))</f>
        <v>565</v>
      </c>
    </row>
    <row r="24" spans="1:10">
      <c r="A24" t="s">
        <v>264</v>
      </c>
      <c r="B24" t="s">
        <v>9</v>
      </c>
      <c r="C24">
        <v>34</v>
      </c>
      <c r="D24">
        <v>15</v>
      </c>
      <c r="E24">
        <v>49</v>
      </c>
      <c r="F24" s="45">
        <f>(C24/J24)*100</f>
        <v>6.563706563706563</v>
      </c>
      <c r="G24" s="45">
        <f>(D24/J24)*100</f>
        <v>2.8957528957528957</v>
      </c>
      <c r="H24" s="45">
        <f>(E24/J24)*100</f>
        <v>9.4594594594594597</v>
      </c>
      <c r="I24">
        <f>RANK(H24, $H$5:$H$207,0)</f>
        <v>20</v>
      </c>
      <c r="J24">
        <f>IF(B24="Air Force",'Air Force'!$F$9,IF(B24="Albany",Albany!$F$9,IF(B24="Detroit",Detroit!$F$9,IF(B24="Binghamton",Binghamton!$F$9,IF(B24="Hartford",Hartford!$F$9,IF(B24="Stony Brook",'Stony Brook'!$F$9,IF(B24="UMBC",UMBC!$F$9,IF(B24="Vermont",Vermont!$F$9,IF(B24="Duke",Duke!$F$9,IF(B24="Maryland",Maryland!$F$9,IF(B24="North Carolina",'North Carolina'!$F$9,IF(B24="Virginia",Virginia!$F$9,IF(B24="Georgetown",Georgetown!$F$9,IF(B24="Notre Dame",'Notre Dame'!$F$9,IF(B24="Providence",Providence!$F$9,IF(B24="Rutgers",Rutgers!$F$9,IF(B24="St. Johns",'St. Johns'!$F$9,IF(B24="Syracuse",Syracuse!$F$9,IF(B24="Villanova",Villanova!$F$9,IF(B24="Drexel",Drexel!$F$9,IF(B24="Hofstra",Hofstra!$F$9,IF(B24="Penn State",'Penn State'!$F$9,IF(B24="Delaware",Delaware!$F$9,IF(B24="Massachusetts",Massachusetts!$F$9,IF(B24="Bellarmine",Bellarmine!$F$9,IF(B24="Fairfield",Fairfield!$F$9,IF(B24="Hobart",Hobart!$F$9,IF(B24="Loyola",Loyola!$F$9,IF(B24="Ohio State",'Ohio State'!$F$9,IF(B24="Denver",Denver!$F$9,IF(B24="Johns Hopkins",'Johns Hopkins'!$F$9,IF(B24="Mercer",Mercer!$F$9,IF(B24="Presbyterian",Presbyterian!$F$9,IF(B24="Brown",Brown!$F$9,IF(B24="Cornell",Cornell!$F$9,IF(B24="Dartmouth",Dartmouth!$F$9,IF(B24="Harvard",Harvard!$F$9,IF(B24="Pennsylvania",Pennsylvania!$F$9,IF(B24="Princeton",Princeton!$F$9,IF(B24="Yale",Yale!$F$9,IF(B24="Canisius",Canisius!$F$9,IF(B24="Jacksonville",Jacksonville!$F$9,IF(B24="Manhattan",Manhattan!$F$9,IF(B24="Marist",Marist!$F$9,IF(B24="St. Josephs",'St. Josephs'!$F$9,IF(B24="Siena",Siena!$F$9,IF(B24="VMI",VMI!$F$9,IF(B24="Bryant",Bryant!$F$9,IF(B24="Mt. St. Marys",'Mount St. Marys'!$F$9,IF(B24="Quinnipiac",Quinnipiac!$F$9,IF(B24="Robert Morris",'Robert Morris'!$F$9,IF(B24="Sacred Heart",'Sacred Heart'!$F$9,IF(B24="Wagner",Wagner!$F$9,IF(B24="Army",Army!$F$9,IF(B24="Bucknell",Bucknell!$F$9,IF(B24="Colgate",Colgate!$F$9,IF(B24="Towson",Towson!$F$9,IF(B24="Holy Cross",'Holy Cross'!$F$9,IF(B24="Lafayette",Lafayette!$F$9,IF(B24="Lehigh",Lehigh!$F$9,IF(B24="Navy",Navy!$F$9,0)))))))))))))))))))))))))))))))))))))))))))))))))))))))))))))</f>
        <v>518</v>
      </c>
    </row>
    <row r="25" spans="1:10">
      <c r="A25" t="s">
        <v>289</v>
      </c>
      <c r="B25" t="s">
        <v>27</v>
      </c>
      <c r="C25">
        <v>22</v>
      </c>
      <c r="D25">
        <v>30</v>
      </c>
      <c r="E25">
        <v>52</v>
      </c>
      <c r="F25" s="45">
        <f>(C25/J25)*100</f>
        <v>4</v>
      </c>
      <c r="G25" s="45">
        <f>(D25/J25)*100</f>
        <v>5.4545454545454541</v>
      </c>
      <c r="H25" s="45">
        <f>(E25/J25)*100</f>
        <v>9.454545454545455</v>
      </c>
      <c r="I25">
        <f>RANK(H25, $H$5:$H$207,0)</f>
        <v>21</v>
      </c>
      <c r="J25">
        <f>IF(B25="Air Force",'Air Force'!$F$9,IF(B25="Albany",Albany!$F$9,IF(B25="Detroit",Detroit!$F$9,IF(B25="Binghamton",Binghamton!$F$9,IF(B25="Hartford",Hartford!$F$9,IF(B25="Stony Brook",'Stony Brook'!$F$9,IF(B25="UMBC",UMBC!$F$9,IF(B25="Vermont",Vermont!$F$9,IF(B25="Duke",Duke!$F$9,IF(B25="Maryland",Maryland!$F$9,IF(B25="North Carolina",'North Carolina'!$F$9,IF(B25="Virginia",Virginia!$F$9,IF(B25="Georgetown",Georgetown!$F$9,IF(B25="Notre Dame",'Notre Dame'!$F$9,IF(B25="Providence",Providence!$F$9,IF(B25="Rutgers",Rutgers!$F$9,IF(B25="St. Johns",'St. Johns'!$F$9,IF(B25="Syracuse",Syracuse!$F$9,IF(B25="Villanova",Villanova!$F$9,IF(B25="Drexel",Drexel!$F$9,IF(B25="Hofstra",Hofstra!$F$9,IF(B25="Penn State",'Penn State'!$F$9,IF(B25="Delaware",Delaware!$F$9,IF(B25="Massachusetts",Massachusetts!$F$9,IF(B25="Bellarmine",Bellarmine!$F$9,IF(B25="Fairfield",Fairfield!$F$9,IF(B25="Hobart",Hobart!$F$9,IF(B25="Loyola",Loyola!$F$9,IF(B25="Ohio State",'Ohio State'!$F$9,IF(B25="Denver",Denver!$F$9,IF(B25="Johns Hopkins",'Johns Hopkins'!$F$9,IF(B25="Mercer",Mercer!$F$9,IF(B25="Presbyterian",Presbyterian!$F$9,IF(B25="Brown",Brown!$F$9,IF(B25="Cornell",Cornell!$F$9,IF(B25="Dartmouth",Dartmouth!$F$9,IF(B25="Harvard",Harvard!$F$9,IF(B25="Pennsylvania",Pennsylvania!$F$9,IF(B25="Princeton",Princeton!$F$9,IF(B25="Yale",Yale!$F$9,IF(B25="Canisius",Canisius!$F$9,IF(B25="Jacksonville",Jacksonville!$F$9,IF(B25="Manhattan",Manhattan!$F$9,IF(B25="Marist",Marist!$F$9,IF(B25="St. Josephs",'St. Josephs'!$F$9,IF(B25="Siena",Siena!$F$9,IF(B25="VMI",VMI!$F$9,IF(B25="Bryant",Bryant!$F$9,IF(B25="Mt. St. Marys",'Mount St. Marys'!$F$9,IF(B25="Quinnipiac",Quinnipiac!$F$9,IF(B25="Robert Morris",'Robert Morris'!$F$9,IF(B25="Sacred Heart",'Sacred Heart'!$F$9,IF(B25="Wagner",Wagner!$F$9,IF(B25="Army",Army!$F$9,IF(B25="Bucknell",Bucknell!$F$9,IF(B25="Colgate",Colgate!$F$9,IF(B25="Towson",Towson!$F$9,IF(B25="Holy Cross",'Holy Cross'!$F$9,IF(B25="Lafayette",Lafayette!$F$9,IF(B25="Lehigh",Lehigh!$F$9,IF(B25="Navy",Navy!$F$9,0)))))))))))))))))))))))))))))))))))))))))))))))))))))))))))))</f>
        <v>550</v>
      </c>
    </row>
    <row r="26" spans="1:10">
      <c r="A26" t="s">
        <v>275</v>
      </c>
      <c r="B26" t="s">
        <v>48</v>
      </c>
      <c r="C26">
        <v>40</v>
      </c>
      <c r="D26">
        <v>25</v>
      </c>
      <c r="E26">
        <v>65</v>
      </c>
      <c r="F26" s="45">
        <f>(C26/J26)*100</f>
        <v>5.7971014492753623</v>
      </c>
      <c r="G26" s="45">
        <f>(D26/J26)*100</f>
        <v>3.6231884057971016</v>
      </c>
      <c r="H26" s="45">
        <f>(E26/J26)*100</f>
        <v>9.4202898550724647</v>
      </c>
      <c r="I26">
        <f>RANK(H26, $H$5:$H$207,0)</f>
        <v>22</v>
      </c>
      <c r="J26">
        <f>IF(B26="Air Force",'Air Force'!$F$9,IF(B26="Albany",Albany!$F$9,IF(B26="Detroit",Detroit!$F$9,IF(B26="Binghamton",Binghamton!$F$9,IF(B26="Hartford",Hartford!$F$9,IF(B26="Stony Brook",'Stony Brook'!$F$9,IF(B26="UMBC",UMBC!$F$9,IF(B26="Vermont",Vermont!$F$9,IF(B26="Duke",Duke!$F$9,IF(B26="Maryland",Maryland!$F$9,IF(B26="North Carolina",'North Carolina'!$F$9,IF(B26="Virginia",Virginia!$F$9,IF(B26="Georgetown",Georgetown!$F$9,IF(B26="Notre Dame",'Notre Dame'!$F$9,IF(B26="Providence",Providence!$F$9,IF(B26="Rutgers",Rutgers!$F$9,IF(B26="St. Johns",'St. Johns'!$F$9,IF(B26="Syracuse",Syracuse!$F$9,IF(B26="Villanova",Villanova!$F$9,IF(B26="Drexel",Drexel!$F$9,IF(B26="Hofstra",Hofstra!$F$9,IF(B26="Penn State",'Penn State'!$F$9,IF(B26="Delaware",Delaware!$F$9,IF(B26="Massachusetts",Massachusetts!$F$9,IF(B26="Bellarmine",Bellarmine!$F$9,IF(B26="Fairfield",Fairfield!$F$9,IF(B26="Hobart",Hobart!$F$9,IF(B26="Loyola",Loyola!$F$9,IF(B26="Ohio State",'Ohio State'!$F$9,IF(B26="Denver",Denver!$F$9,IF(B26="Johns Hopkins",'Johns Hopkins'!$F$9,IF(B26="Mercer",Mercer!$F$9,IF(B26="Presbyterian",Presbyterian!$F$9,IF(B26="Brown",Brown!$F$9,IF(B26="Cornell",Cornell!$F$9,IF(B26="Dartmouth",Dartmouth!$F$9,IF(B26="Harvard",Harvard!$F$9,IF(B26="Pennsylvania",Pennsylvania!$F$9,IF(B26="Princeton",Princeton!$F$9,IF(B26="Yale",Yale!$F$9,IF(B26="Canisius",Canisius!$F$9,IF(B26="Jacksonville",Jacksonville!$F$9,IF(B26="Manhattan",Manhattan!$F$9,IF(B26="Marist",Marist!$F$9,IF(B26="St. Josephs",'St. Josephs'!$F$9,IF(B26="Siena",Siena!$F$9,IF(B26="VMI",VMI!$F$9,IF(B26="Bryant",Bryant!$F$9,IF(B26="Mt. St. Marys",'Mount St. Marys'!$F$9,IF(B26="Quinnipiac",Quinnipiac!$F$9,IF(B26="Robert Morris",'Robert Morris'!$F$9,IF(B26="Sacred Heart",'Sacred Heart'!$F$9,IF(B26="Wagner",Wagner!$F$9,IF(B26="Army",Army!$F$9,IF(B26="Bucknell",Bucknell!$F$9,IF(B26="Colgate",Colgate!$F$9,IF(B26="Towson",Towson!$F$9,IF(B26="Holy Cross",'Holy Cross'!$F$9,IF(B26="Lafayette",Lafayette!$F$9,IF(B26="Lehigh",Lehigh!$F$9,IF(B26="Navy",Navy!$F$9,0)))))))))))))))))))))))))))))))))))))))))))))))))))))))))))))</f>
        <v>690</v>
      </c>
    </row>
    <row r="27" spans="1:10">
      <c r="A27" t="s">
        <v>268</v>
      </c>
      <c r="B27" t="s">
        <v>18</v>
      </c>
      <c r="C27">
        <v>35</v>
      </c>
      <c r="D27">
        <v>13</v>
      </c>
      <c r="E27">
        <v>48</v>
      </c>
      <c r="F27" s="45">
        <f>(C27/J27)*100</f>
        <v>6.8627450980392162</v>
      </c>
      <c r="G27" s="45">
        <f>(D27/J27)*100</f>
        <v>2.5490196078431371</v>
      </c>
      <c r="H27" s="45">
        <f>(E27/J27)*100</f>
        <v>9.4117647058823533</v>
      </c>
      <c r="I27">
        <f>RANK(H27, $H$5:$H$207,0)</f>
        <v>23</v>
      </c>
      <c r="J27">
        <f>IF(B27="Air Force",'Air Force'!$F$9,IF(B27="Albany",Albany!$F$9,IF(B27="Detroit",Detroit!$F$9,IF(B27="Binghamton",Binghamton!$F$9,IF(B27="Hartford",Hartford!$F$9,IF(B27="Stony Brook",'Stony Brook'!$F$9,IF(B27="UMBC",UMBC!$F$9,IF(B27="Vermont",Vermont!$F$9,IF(B27="Duke",Duke!$F$9,IF(B27="Maryland",Maryland!$F$9,IF(B27="North Carolina",'North Carolina'!$F$9,IF(B27="Virginia",Virginia!$F$9,IF(B27="Georgetown",Georgetown!$F$9,IF(B27="Notre Dame",'Notre Dame'!$F$9,IF(B27="Providence",Providence!$F$9,IF(B27="Rutgers",Rutgers!$F$9,IF(B27="St. Johns",'St. Johns'!$F$9,IF(B27="Syracuse",Syracuse!$F$9,IF(B27="Villanova",Villanova!$F$9,IF(B27="Drexel",Drexel!$F$9,IF(B27="Hofstra",Hofstra!$F$9,IF(B27="Penn State",'Penn State'!$F$9,IF(B27="Delaware",Delaware!$F$9,IF(B27="Massachusetts",Massachusetts!$F$9,IF(B27="Bellarmine",Bellarmine!$F$9,IF(B27="Fairfield",Fairfield!$F$9,IF(B27="Hobart",Hobart!$F$9,IF(B27="Loyola",Loyola!$F$9,IF(B27="Ohio State",'Ohio State'!$F$9,IF(B27="Denver",Denver!$F$9,IF(B27="Johns Hopkins",'Johns Hopkins'!$F$9,IF(B27="Mercer",Mercer!$F$9,IF(B27="Presbyterian",Presbyterian!$F$9,IF(B27="Brown",Brown!$F$9,IF(B27="Cornell",Cornell!$F$9,IF(B27="Dartmouth",Dartmouth!$F$9,IF(B27="Harvard",Harvard!$F$9,IF(B27="Pennsylvania",Pennsylvania!$F$9,IF(B27="Princeton",Princeton!$F$9,IF(B27="Yale",Yale!$F$9,IF(B27="Canisius",Canisius!$F$9,IF(B27="Jacksonville",Jacksonville!$F$9,IF(B27="Manhattan",Manhattan!$F$9,IF(B27="Marist",Marist!$F$9,IF(B27="St. Josephs",'St. Josephs'!$F$9,IF(B27="Siena",Siena!$F$9,IF(B27="VMI",VMI!$F$9,IF(B27="Bryant",Bryant!$F$9,IF(B27="Mt. St. Marys",'Mount St. Marys'!$F$9,IF(B27="Quinnipiac",Quinnipiac!$F$9,IF(B27="Robert Morris",'Robert Morris'!$F$9,IF(B27="Sacred Heart",'Sacred Heart'!$F$9,IF(B27="Wagner",Wagner!$F$9,IF(B27="Army",Army!$F$9,IF(B27="Bucknell",Bucknell!$F$9,IF(B27="Colgate",Colgate!$F$9,IF(B27="Towson",Towson!$F$9,IF(B27="Holy Cross",'Holy Cross'!$F$9,IF(B27="Lafayette",Lafayette!$F$9,IF(B27="Lehigh",Lehigh!$F$9,IF(B27="Navy",Navy!$F$9,0)))))))))))))))))))))))))))))))))))))))))))))))))))))))))))))</f>
        <v>510</v>
      </c>
    </row>
    <row r="28" spans="1:10">
      <c r="A28" t="s">
        <v>274</v>
      </c>
      <c r="B28" t="s">
        <v>34</v>
      </c>
      <c r="C28">
        <v>23</v>
      </c>
      <c r="D28">
        <v>15</v>
      </c>
      <c r="E28">
        <v>38</v>
      </c>
      <c r="F28" s="45">
        <f>(C28/J28)*100</f>
        <v>5.5555555555555554</v>
      </c>
      <c r="G28" s="45">
        <f>(D28/J28)*100</f>
        <v>3.6231884057971016</v>
      </c>
      <c r="H28" s="45">
        <f>(E28/J28)*100</f>
        <v>9.1787439613526569</v>
      </c>
      <c r="I28">
        <f>RANK(H28, $H$5:$H$207,0)</f>
        <v>24</v>
      </c>
      <c r="J28">
        <f>IF(B28="Air Force",'Air Force'!$F$9,IF(B28="Albany",Albany!$F$9,IF(B28="Detroit",Detroit!$F$9,IF(B28="Binghamton",Binghamton!$F$9,IF(B28="Hartford",Hartford!$F$9,IF(B28="Stony Brook",'Stony Brook'!$F$9,IF(B28="UMBC",UMBC!$F$9,IF(B28="Vermont",Vermont!$F$9,IF(B28="Duke",Duke!$F$9,IF(B28="Maryland",Maryland!$F$9,IF(B28="North Carolina",'North Carolina'!$F$9,IF(B28="Virginia",Virginia!$F$9,IF(B28="Georgetown",Georgetown!$F$9,IF(B28="Notre Dame",'Notre Dame'!$F$9,IF(B28="Providence",Providence!$F$9,IF(B28="Rutgers",Rutgers!$F$9,IF(B28="St. Johns",'St. Johns'!$F$9,IF(B28="Syracuse",Syracuse!$F$9,IF(B28="Villanova",Villanova!$F$9,IF(B28="Drexel",Drexel!$F$9,IF(B28="Hofstra",Hofstra!$F$9,IF(B28="Penn State",'Penn State'!$F$9,IF(B28="Delaware",Delaware!$F$9,IF(B28="Massachusetts",Massachusetts!$F$9,IF(B28="Bellarmine",Bellarmine!$F$9,IF(B28="Fairfield",Fairfield!$F$9,IF(B28="Hobart",Hobart!$F$9,IF(B28="Loyola",Loyola!$F$9,IF(B28="Ohio State",'Ohio State'!$F$9,IF(B28="Denver",Denver!$F$9,IF(B28="Johns Hopkins",'Johns Hopkins'!$F$9,IF(B28="Mercer",Mercer!$F$9,IF(B28="Presbyterian",Presbyterian!$F$9,IF(B28="Brown",Brown!$F$9,IF(B28="Cornell",Cornell!$F$9,IF(B28="Dartmouth",Dartmouth!$F$9,IF(B28="Harvard",Harvard!$F$9,IF(B28="Pennsylvania",Pennsylvania!$F$9,IF(B28="Princeton",Princeton!$F$9,IF(B28="Yale",Yale!$F$9,IF(B28="Canisius",Canisius!$F$9,IF(B28="Jacksonville",Jacksonville!$F$9,IF(B28="Manhattan",Manhattan!$F$9,IF(B28="Marist",Marist!$F$9,IF(B28="St. Josephs",'St. Josephs'!$F$9,IF(B28="Siena",Siena!$F$9,IF(B28="VMI",VMI!$F$9,IF(B28="Bryant",Bryant!$F$9,IF(B28="Mt. St. Marys",'Mount St. Marys'!$F$9,IF(B28="Quinnipiac",Quinnipiac!$F$9,IF(B28="Robert Morris",'Robert Morris'!$F$9,IF(B28="Sacred Heart",'Sacred Heart'!$F$9,IF(B28="Wagner",Wagner!$F$9,IF(B28="Army",Army!$F$9,IF(B28="Bucknell",Bucknell!$F$9,IF(B28="Colgate",Colgate!$F$9,IF(B28="Towson",Towson!$F$9,IF(B28="Holy Cross",'Holy Cross'!$F$9,IF(B28="Lafayette",Lafayette!$F$9,IF(B28="Lehigh",Lehigh!$F$9,IF(B28="Navy",Navy!$F$9,0)))))))))))))))))))))))))))))))))))))))))))))))))))))))))))))</f>
        <v>414</v>
      </c>
    </row>
    <row r="29" spans="1:10">
      <c r="A29" t="s">
        <v>281</v>
      </c>
      <c r="B29" t="s">
        <v>34</v>
      </c>
      <c r="C29">
        <v>23</v>
      </c>
      <c r="D29">
        <v>15</v>
      </c>
      <c r="E29">
        <v>38</v>
      </c>
      <c r="F29" s="45">
        <f>(C29/J29)*100</f>
        <v>5.5555555555555554</v>
      </c>
      <c r="G29" s="45">
        <f>(D29/J29)*100</f>
        <v>3.6231884057971016</v>
      </c>
      <c r="H29" s="45">
        <f>(E29/J29)*100</f>
        <v>9.1787439613526569</v>
      </c>
      <c r="I29">
        <f>RANK(H29, $H$5:$H$207,0)</f>
        <v>24</v>
      </c>
      <c r="J29">
        <f>IF(B29="Air Force",'Air Force'!$F$9,IF(B29="Albany",Albany!$F$9,IF(B29="Detroit",Detroit!$F$9,IF(B29="Binghamton",Binghamton!$F$9,IF(B29="Hartford",Hartford!$F$9,IF(B29="Stony Brook",'Stony Brook'!$F$9,IF(B29="UMBC",UMBC!$F$9,IF(B29="Vermont",Vermont!$F$9,IF(B29="Duke",Duke!$F$9,IF(B29="Maryland",Maryland!$F$9,IF(B29="North Carolina",'North Carolina'!$F$9,IF(B29="Virginia",Virginia!$F$9,IF(B29="Georgetown",Georgetown!$F$9,IF(B29="Notre Dame",'Notre Dame'!$F$9,IF(B29="Providence",Providence!$F$9,IF(B29="Rutgers",Rutgers!$F$9,IF(B29="St. Johns",'St. Johns'!$F$9,IF(B29="Syracuse",Syracuse!$F$9,IF(B29="Villanova",Villanova!$F$9,IF(B29="Drexel",Drexel!$F$9,IF(B29="Hofstra",Hofstra!$F$9,IF(B29="Penn State",'Penn State'!$F$9,IF(B29="Delaware",Delaware!$F$9,IF(B29="Massachusetts",Massachusetts!$F$9,IF(B29="Bellarmine",Bellarmine!$F$9,IF(B29="Fairfield",Fairfield!$F$9,IF(B29="Hobart",Hobart!$F$9,IF(B29="Loyola",Loyola!$F$9,IF(B29="Ohio State",'Ohio State'!$F$9,IF(B29="Denver",Denver!$F$9,IF(B29="Johns Hopkins",'Johns Hopkins'!$F$9,IF(B29="Mercer",Mercer!$F$9,IF(B29="Presbyterian",Presbyterian!$F$9,IF(B29="Brown",Brown!$F$9,IF(B29="Cornell",Cornell!$F$9,IF(B29="Dartmouth",Dartmouth!$F$9,IF(B29="Harvard",Harvard!$F$9,IF(B29="Pennsylvania",Pennsylvania!$F$9,IF(B29="Princeton",Princeton!$F$9,IF(B29="Yale",Yale!$F$9,IF(B29="Canisius",Canisius!$F$9,IF(B29="Jacksonville",Jacksonville!$F$9,IF(B29="Manhattan",Manhattan!$F$9,IF(B29="Marist",Marist!$F$9,IF(B29="St. Josephs",'St. Josephs'!$F$9,IF(B29="Siena",Siena!$F$9,IF(B29="VMI",VMI!$F$9,IF(B29="Bryant",Bryant!$F$9,IF(B29="Mt. St. Marys",'Mount St. Marys'!$F$9,IF(B29="Quinnipiac",Quinnipiac!$F$9,IF(B29="Robert Morris",'Robert Morris'!$F$9,IF(B29="Sacred Heart",'Sacred Heart'!$F$9,IF(B29="Wagner",Wagner!$F$9,IF(B29="Army",Army!$F$9,IF(B29="Bucknell",Bucknell!$F$9,IF(B29="Colgate",Colgate!$F$9,IF(B29="Towson",Towson!$F$9,IF(B29="Holy Cross",'Holy Cross'!$F$9,IF(B29="Lafayette",Lafayette!$F$9,IF(B29="Lehigh",Lehigh!$F$9,IF(B29="Navy",Navy!$F$9,0)))))))))))))))))))))))))))))))))))))))))))))))))))))))))))))</f>
        <v>414</v>
      </c>
    </row>
    <row r="30" spans="1:10">
      <c r="A30" t="s">
        <v>288</v>
      </c>
      <c r="B30" t="s">
        <v>7</v>
      </c>
      <c r="C30">
        <v>32</v>
      </c>
      <c r="D30">
        <v>21</v>
      </c>
      <c r="E30">
        <v>53</v>
      </c>
      <c r="F30" s="45">
        <f>(C30/J30)*100</f>
        <v>5.507745266781412</v>
      </c>
      <c r="G30" s="45">
        <f>(D30/J30)*100</f>
        <v>3.6144578313253009</v>
      </c>
      <c r="H30" s="45">
        <f>(E30/J30)*100</f>
        <v>9.1222030981067128</v>
      </c>
      <c r="I30">
        <f>RANK(H30, $H$5:$H$207,0)</f>
        <v>26</v>
      </c>
      <c r="J30">
        <f>IF(B30="Air Force",'Air Force'!$F$9,IF(B30="Albany",Albany!$F$9,IF(B30="Detroit",Detroit!$F$9,IF(B30="Binghamton",Binghamton!$F$9,IF(B30="Hartford",Hartford!$F$9,IF(B30="Stony Brook",'Stony Brook'!$F$9,IF(B30="UMBC",UMBC!$F$9,IF(B30="Vermont",Vermont!$F$9,IF(B30="Duke",Duke!$F$9,IF(B30="Maryland",Maryland!$F$9,IF(B30="North Carolina",'North Carolina'!$F$9,IF(B30="Virginia",Virginia!$F$9,IF(B30="Georgetown",Georgetown!$F$9,IF(B30="Notre Dame",'Notre Dame'!$F$9,IF(B30="Providence",Providence!$F$9,IF(B30="Rutgers",Rutgers!$F$9,IF(B30="St. Johns",'St. Johns'!$F$9,IF(B30="Syracuse",Syracuse!$F$9,IF(B30="Villanova",Villanova!$F$9,IF(B30="Drexel",Drexel!$F$9,IF(B30="Hofstra",Hofstra!$F$9,IF(B30="Penn State",'Penn State'!$F$9,IF(B30="Delaware",Delaware!$F$9,IF(B30="Massachusetts",Massachusetts!$F$9,IF(B30="Bellarmine",Bellarmine!$F$9,IF(B30="Fairfield",Fairfield!$F$9,IF(B30="Hobart",Hobart!$F$9,IF(B30="Loyola",Loyola!$F$9,IF(B30="Ohio State",'Ohio State'!$F$9,IF(B30="Denver",Denver!$F$9,IF(B30="Johns Hopkins",'Johns Hopkins'!$F$9,IF(B30="Mercer",Mercer!$F$9,IF(B30="Presbyterian",Presbyterian!$F$9,IF(B30="Brown",Brown!$F$9,IF(B30="Cornell",Cornell!$F$9,IF(B30="Dartmouth",Dartmouth!$F$9,IF(B30="Harvard",Harvard!$F$9,IF(B30="Pennsylvania",Pennsylvania!$F$9,IF(B30="Princeton",Princeton!$F$9,IF(B30="Yale",Yale!$F$9,IF(B30="Canisius",Canisius!$F$9,IF(B30="Jacksonville",Jacksonville!$F$9,IF(B30="Manhattan",Manhattan!$F$9,IF(B30="Marist",Marist!$F$9,IF(B30="St. Josephs",'St. Josephs'!$F$9,IF(B30="Siena",Siena!$F$9,IF(B30="VMI",VMI!$F$9,IF(B30="Bryant",Bryant!$F$9,IF(B30="Mt. St. Marys",'Mount St. Marys'!$F$9,IF(B30="Quinnipiac",Quinnipiac!$F$9,IF(B30="Robert Morris",'Robert Morris'!$F$9,IF(B30="Sacred Heart",'Sacred Heart'!$F$9,IF(B30="Wagner",Wagner!$F$9,IF(B30="Army",Army!$F$9,IF(B30="Bucknell",Bucknell!$F$9,IF(B30="Colgate",Colgate!$F$9,IF(B30="Towson",Towson!$F$9,IF(B30="Holy Cross",'Holy Cross'!$F$9,IF(B30="Lafayette",Lafayette!$F$9,IF(B30="Lehigh",Lehigh!$F$9,IF(B30="Navy",Navy!$F$9,0)))))))))))))))))))))))))))))))))))))))))))))))))))))))))))))</f>
        <v>581</v>
      </c>
    </row>
    <row r="31" spans="1:10">
      <c r="A31" t="s">
        <v>297</v>
      </c>
      <c r="B31" t="s">
        <v>18</v>
      </c>
      <c r="C31">
        <v>16</v>
      </c>
      <c r="D31">
        <v>30</v>
      </c>
      <c r="E31">
        <v>46</v>
      </c>
      <c r="F31" s="45">
        <f>(C31/J31)*100</f>
        <v>3.1372549019607843</v>
      </c>
      <c r="G31" s="45">
        <f>(D31/J31)*100</f>
        <v>5.8823529411764701</v>
      </c>
      <c r="H31" s="45">
        <f>(E31/J31)*100</f>
        <v>9.0196078431372548</v>
      </c>
      <c r="I31">
        <f>RANK(H31, $H$5:$H$207,0)</f>
        <v>27</v>
      </c>
      <c r="J31">
        <f>IF(B31="Air Force",'Air Force'!$F$9,IF(B31="Albany",Albany!$F$9,IF(B31="Detroit",Detroit!$F$9,IF(B31="Binghamton",Binghamton!$F$9,IF(B31="Hartford",Hartford!$F$9,IF(B31="Stony Brook",'Stony Brook'!$F$9,IF(B31="UMBC",UMBC!$F$9,IF(B31="Vermont",Vermont!$F$9,IF(B31="Duke",Duke!$F$9,IF(B31="Maryland",Maryland!$F$9,IF(B31="North Carolina",'North Carolina'!$F$9,IF(B31="Virginia",Virginia!$F$9,IF(B31="Georgetown",Georgetown!$F$9,IF(B31="Notre Dame",'Notre Dame'!$F$9,IF(B31="Providence",Providence!$F$9,IF(B31="Rutgers",Rutgers!$F$9,IF(B31="St. Johns",'St. Johns'!$F$9,IF(B31="Syracuse",Syracuse!$F$9,IF(B31="Villanova",Villanova!$F$9,IF(B31="Drexel",Drexel!$F$9,IF(B31="Hofstra",Hofstra!$F$9,IF(B31="Penn State",'Penn State'!$F$9,IF(B31="Delaware",Delaware!$F$9,IF(B31="Massachusetts",Massachusetts!$F$9,IF(B31="Bellarmine",Bellarmine!$F$9,IF(B31="Fairfield",Fairfield!$F$9,IF(B31="Hobart",Hobart!$F$9,IF(B31="Loyola",Loyola!$F$9,IF(B31="Ohio State",'Ohio State'!$F$9,IF(B31="Denver",Denver!$F$9,IF(B31="Johns Hopkins",'Johns Hopkins'!$F$9,IF(B31="Mercer",Mercer!$F$9,IF(B31="Presbyterian",Presbyterian!$F$9,IF(B31="Brown",Brown!$F$9,IF(B31="Cornell",Cornell!$F$9,IF(B31="Dartmouth",Dartmouth!$F$9,IF(B31="Harvard",Harvard!$F$9,IF(B31="Pennsylvania",Pennsylvania!$F$9,IF(B31="Princeton",Princeton!$F$9,IF(B31="Yale",Yale!$F$9,IF(B31="Canisius",Canisius!$F$9,IF(B31="Jacksonville",Jacksonville!$F$9,IF(B31="Manhattan",Manhattan!$F$9,IF(B31="Marist",Marist!$F$9,IF(B31="St. Josephs",'St. Josephs'!$F$9,IF(B31="Siena",Siena!$F$9,IF(B31="VMI",VMI!$F$9,IF(B31="Bryant",Bryant!$F$9,IF(B31="Mt. St. Marys",'Mount St. Marys'!$F$9,IF(B31="Quinnipiac",Quinnipiac!$F$9,IF(B31="Robert Morris",'Robert Morris'!$F$9,IF(B31="Sacred Heart",'Sacred Heart'!$F$9,IF(B31="Wagner",Wagner!$F$9,IF(B31="Army",Army!$F$9,IF(B31="Bucknell",Bucknell!$F$9,IF(B31="Colgate",Colgate!$F$9,IF(B31="Towson",Towson!$F$9,IF(B31="Holy Cross",'Holy Cross'!$F$9,IF(B31="Lafayette",Lafayette!$F$9,IF(B31="Lehigh",Lehigh!$F$9,IF(B31="Navy",Navy!$F$9,0)))))))))))))))))))))))))))))))))))))))))))))))))))))))))))))</f>
        <v>510</v>
      </c>
    </row>
    <row r="32" spans="1:10">
      <c r="A32" t="s">
        <v>321</v>
      </c>
      <c r="B32" t="s">
        <v>8</v>
      </c>
      <c r="C32">
        <v>22</v>
      </c>
      <c r="D32">
        <v>12</v>
      </c>
      <c r="E32">
        <v>34</v>
      </c>
      <c r="F32" s="45">
        <f>(C32/J32)*100</f>
        <v>5.8047493403693933</v>
      </c>
      <c r="G32" s="45">
        <f>(D32/J32)*100</f>
        <v>3.1662269129287601</v>
      </c>
      <c r="H32" s="45">
        <f>(E32/J32)*100</f>
        <v>8.9709762532981525</v>
      </c>
      <c r="I32">
        <f>RANK(H32, $H$5:$H$207,0)</f>
        <v>28</v>
      </c>
      <c r="J32">
        <f>IF(B32="Air Force",'Air Force'!$F$9,IF(B32="Albany",Albany!$F$9,IF(B32="Detroit",Detroit!$F$9,IF(B32="Binghamton",Binghamton!$F$9,IF(B32="Hartford",Hartford!$F$9,IF(B32="Stony Brook",'Stony Brook'!$F$9,IF(B32="UMBC",UMBC!$F$9,IF(B32="Vermont",Vermont!$F$9,IF(B32="Duke",Duke!$F$9,IF(B32="Maryland",Maryland!$F$9,IF(B32="North Carolina",'North Carolina'!$F$9,IF(B32="Virginia",Virginia!$F$9,IF(B32="Georgetown",Georgetown!$F$9,IF(B32="Notre Dame",'Notre Dame'!$F$9,IF(B32="Providence",Providence!$F$9,IF(B32="Rutgers",Rutgers!$F$9,IF(B32="St. Johns",'St. Johns'!$F$9,IF(B32="Syracuse",Syracuse!$F$9,IF(B32="Villanova",Villanova!$F$9,IF(B32="Drexel",Drexel!$F$9,IF(B32="Hofstra",Hofstra!$F$9,IF(B32="Penn State",'Penn State'!$F$9,IF(B32="Delaware",Delaware!$F$9,IF(B32="Massachusetts",Massachusetts!$F$9,IF(B32="Bellarmine",Bellarmine!$F$9,IF(B32="Fairfield",Fairfield!$F$9,IF(B32="Hobart",Hobart!$F$9,IF(B32="Loyola",Loyola!$F$9,IF(B32="Ohio State",'Ohio State'!$F$9,IF(B32="Denver",Denver!$F$9,IF(B32="Johns Hopkins",'Johns Hopkins'!$F$9,IF(B32="Mercer",Mercer!$F$9,IF(B32="Presbyterian",Presbyterian!$F$9,IF(B32="Brown",Brown!$F$9,IF(B32="Cornell",Cornell!$F$9,IF(B32="Dartmouth",Dartmouth!$F$9,IF(B32="Harvard",Harvard!$F$9,IF(B32="Pennsylvania",Pennsylvania!$F$9,IF(B32="Princeton",Princeton!$F$9,IF(B32="Yale",Yale!$F$9,IF(B32="Canisius",Canisius!$F$9,IF(B32="Jacksonville",Jacksonville!$F$9,IF(B32="Manhattan",Manhattan!$F$9,IF(B32="Marist",Marist!$F$9,IF(B32="St. Josephs",'St. Josephs'!$F$9,IF(B32="Siena",Siena!$F$9,IF(B32="VMI",VMI!$F$9,IF(B32="Bryant",Bryant!$F$9,IF(B32="Mt. St. Marys",'Mount St. Marys'!$F$9,IF(B32="Quinnipiac",Quinnipiac!$F$9,IF(B32="Robert Morris",'Robert Morris'!$F$9,IF(B32="Sacred Heart",'Sacred Heart'!$F$9,IF(B32="Wagner",Wagner!$F$9,IF(B32="Army",Army!$F$9,IF(B32="Bucknell",Bucknell!$F$9,IF(B32="Colgate",Colgate!$F$9,IF(B32="Towson",Towson!$F$9,IF(B32="Holy Cross",'Holy Cross'!$F$9,IF(B32="Lafayette",Lafayette!$F$9,IF(B32="Lehigh",Lehigh!$F$9,IF(B32="Navy",Navy!$F$9,0)))))))))))))))))))))))))))))))))))))))))))))))))))))))))))))</f>
        <v>379</v>
      </c>
    </row>
    <row r="33" spans="1:10">
      <c r="A33" t="s">
        <v>290</v>
      </c>
      <c r="B33" t="s">
        <v>22</v>
      </c>
      <c r="C33">
        <v>29</v>
      </c>
      <c r="D33">
        <v>17</v>
      </c>
      <c r="E33">
        <v>46</v>
      </c>
      <c r="F33" s="45">
        <f>(C33/J33)*100</f>
        <v>5.6310679611650478</v>
      </c>
      <c r="G33" s="45">
        <f>(D33/J33)*100</f>
        <v>3.3009708737864081</v>
      </c>
      <c r="H33" s="45">
        <f>(E33/J33)*100</f>
        <v>8.9320388349514559</v>
      </c>
      <c r="I33">
        <f>RANK(H33, $H$5:$H$207,0)</f>
        <v>29</v>
      </c>
      <c r="J33">
        <f>IF(B33="Air Force",'Air Force'!$F$9,IF(B33="Albany",Albany!$F$9,IF(B33="Detroit",Detroit!$F$9,IF(B33="Binghamton",Binghamton!$F$9,IF(B33="Hartford",Hartford!$F$9,IF(B33="Stony Brook",'Stony Brook'!$F$9,IF(B33="UMBC",UMBC!$F$9,IF(B33="Vermont",Vermont!$F$9,IF(B33="Duke",Duke!$F$9,IF(B33="Maryland",Maryland!$F$9,IF(B33="North Carolina",'North Carolina'!$F$9,IF(B33="Virginia",Virginia!$F$9,IF(B33="Georgetown",Georgetown!$F$9,IF(B33="Notre Dame",'Notre Dame'!$F$9,IF(B33="Providence",Providence!$F$9,IF(B33="Rutgers",Rutgers!$F$9,IF(B33="St. Johns",'St. Johns'!$F$9,IF(B33="Syracuse",Syracuse!$F$9,IF(B33="Villanova",Villanova!$F$9,IF(B33="Drexel",Drexel!$F$9,IF(B33="Hofstra",Hofstra!$F$9,IF(B33="Penn State",'Penn State'!$F$9,IF(B33="Delaware",Delaware!$F$9,IF(B33="Massachusetts",Massachusetts!$F$9,IF(B33="Bellarmine",Bellarmine!$F$9,IF(B33="Fairfield",Fairfield!$F$9,IF(B33="Hobart",Hobart!$F$9,IF(B33="Loyola",Loyola!$F$9,IF(B33="Ohio State",'Ohio State'!$F$9,IF(B33="Denver",Denver!$F$9,IF(B33="Johns Hopkins",'Johns Hopkins'!$F$9,IF(B33="Mercer",Mercer!$F$9,IF(B33="Presbyterian",Presbyterian!$F$9,IF(B33="Brown",Brown!$F$9,IF(B33="Cornell",Cornell!$F$9,IF(B33="Dartmouth",Dartmouth!$F$9,IF(B33="Harvard",Harvard!$F$9,IF(B33="Pennsylvania",Pennsylvania!$F$9,IF(B33="Princeton",Princeton!$F$9,IF(B33="Yale",Yale!$F$9,IF(B33="Canisius",Canisius!$F$9,IF(B33="Jacksonville",Jacksonville!$F$9,IF(B33="Manhattan",Manhattan!$F$9,IF(B33="Marist",Marist!$F$9,IF(B33="St. Josephs",'St. Josephs'!$F$9,IF(B33="Siena",Siena!$F$9,IF(B33="VMI",VMI!$F$9,IF(B33="Bryant",Bryant!$F$9,IF(B33="Mt. St. Marys",'Mount St. Marys'!$F$9,IF(B33="Quinnipiac",Quinnipiac!$F$9,IF(B33="Robert Morris",'Robert Morris'!$F$9,IF(B33="Sacred Heart",'Sacred Heart'!$F$9,IF(B33="Wagner",Wagner!$F$9,IF(B33="Army",Army!$F$9,IF(B33="Bucknell",Bucknell!$F$9,IF(B33="Colgate",Colgate!$F$9,IF(B33="Towson",Towson!$F$9,IF(B33="Holy Cross",'Holy Cross'!$F$9,IF(B33="Lafayette",Lafayette!$F$9,IF(B33="Lehigh",Lehigh!$F$9,IF(B33="Navy",Navy!$F$9,0)))))))))))))))))))))))))))))))))))))))))))))))))))))))))))))</f>
        <v>515</v>
      </c>
    </row>
    <row r="34" spans="1:10">
      <c r="A34" t="s">
        <v>339</v>
      </c>
      <c r="B34" t="s">
        <v>41</v>
      </c>
      <c r="C34">
        <v>16</v>
      </c>
      <c r="D34">
        <v>13</v>
      </c>
      <c r="E34">
        <v>29</v>
      </c>
      <c r="F34" s="45">
        <f>(C34/J34)*100</f>
        <v>4.9230769230769234</v>
      </c>
      <c r="G34" s="45">
        <f>(D34/J34)*100</f>
        <v>4</v>
      </c>
      <c r="H34" s="45">
        <f>(E34/J34)*100</f>
        <v>8.9230769230769234</v>
      </c>
      <c r="I34">
        <f>RANK(H34, $H$5:$H$207,0)</f>
        <v>30</v>
      </c>
      <c r="J34">
        <f>IF(B34="Air Force",'Air Force'!$F$9,IF(B34="Albany",Albany!$F$9,IF(B34="Detroit",Detroit!$F$9,IF(B34="Binghamton",Binghamton!$F$9,IF(B34="Hartford",Hartford!$F$9,IF(B34="Stony Brook",'Stony Brook'!$F$9,IF(B34="UMBC",UMBC!$F$9,IF(B34="Vermont",Vermont!$F$9,IF(B34="Duke",Duke!$F$9,IF(B34="Maryland",Maryland!$F$9,IF(B34="North Carolina",'North Carolina'!$F$9,IF(B34="Virginia",Virginia!$F$9,IF(B34="Georgetown",Georgetown!$F$9,IF(B34="Notre Dame",'Notre Dame'!$F$9,IF(B34="Providence",Providence!$F$9,IF(B34="Rutgers",Rutgers!$F$9,IF(B34="St. Johns",'St. Johns'!$F$9,IF(B34="Syracuse",Syracuse!$F$9,IF(B34="Villanova",Villanova!$F$9,IF(B34="Drexel",Drexel!$F$9,IF(B34="Hofstra",Hofstra!$F$9,IF(B34="Penn State",'Penn State'!$F$9,IF(B34="Delaware",Delaware!$F$9,IF(B34="Massachusetts",Massachusetts!$F$9,IF(B34="Bellarmine",Bellarmine!$F$9,IF(B34="Fairfield",Fairfield!$F$9,IF(B34="Hobart",Hobart!$F$9,IF(B34="Loyola",Loyola!$F$9,IF(B34="Ohio State",'Ohio State'!$F$9,IF(B34="Denver",Denver!$F$9,IF(B34="Johns Hopkins",'Johns Hopkins'!$F$9,IF(B34="Mercer",Mercer!$F$9,IF(B34="Presbyterian",Presbyterian!$F$9,IF(B34="Brown",Brown!$F$9,IF(B34="Cornell",Cornell!$F$9,IF(B34="Dartmouth",Dartmouth!$F$9,IF(B34="Harvard",Harvard!$F$9,IF(B34="Pennsylvania",Pennsylvania!$F$9,IF(B34="Princeton",Princeton!$F$9,IF(B34="Yale",Yale!$F$9,IF(B34="Canisius",Canisius!$F$9,IF(B34="Jacksonville",Jacksonville!$F$9,IF(B34="Manhattan",Manhattan!$F$9,IF(B34="Marist",Marist!$F$9,IF(B34="St. Josephs",'St. Josephs'!$F$9,IF(B34="Siena",Siena!$F$9,IF(B34="VMI",VMI!$F$9,IF(B34="Bryant",Bryant!$F$9,IF(B34="Mt. St. Marys",'Mount St. Marys'!$F$9,IF(B34="Quinnipiac",Quinnipiac!$F$9,IF(B34="Robert Morris",'Robert Morris'!$F$9,IF(B34="Sacred Heart",'Sacred Heart'!$F$9,IF(B34="Wagner",Wagner!$F$9,IF(B34="Army",Army!$F$9,IF(B34="Bucknell",Bucknell!$F$9,IF(B34="Colgate",Colgate!$F$9,IF(B34="Towson",Towson!$F$9,IF(B34="Holy Cross",'Holy Cross'!$F$9,IF(B34="Lafayette",Lafayette!$F$9,IF(B34="Lehigh",Lehigh!$F$9,IF(B34="Navy",Navy!$F$9,0)))))))))))))))))))))))))))))))))))))))))))))))))))))))))))))</f>
        <v>325</v>
      </c>
    </row>
    <row r="35" spans="1:10">
      <c r="A35" t="s">
        <v>311</v>
      </c>
      <c r="B35" t="s">
        <v>2</v>
      </c>
      <c r="C35">
        <v>42</v>
      </c>
      <c r="D35">
        <v>3</v>
      </c>
      <c r="E35">
        <v>45</v>
      </c>
      <c r="F35" s="45">
        <f>(C35/J35)*100</f>
        <v>8.3003952569169961</v>
      </c>
      <c r="G35" s="45">
        <f>(D35/J35)*100</f>
        <v>0.59288537549407105</v>
      </c>
      <c r="H35" s="45">
        <f>(E35/J35)*100</f>
        <v>8.8932806324110665</v>
      </c>
      <c r="I35">
        <f>RANK(H35, $H$5:$H$207,0)</f>
        <v>31</v>
      </c>
      <c r="J35">
        <f>IF(B35="Air Force",'Air Force'!$F$9,IF(B35="Albany",Albany!$F$9,IF(B35="Detroit",Detroit!$F$9,IF(B35="Binghamton",Binghamton!$F$9,IF(B35="Hartford",Hartford!$F$9,IF(B35="Stony Brook",'Stony Brook'!$F$9,IF(B35="UMBC",UMBC!$F$9,IF(B35="Vermont",Vermont!$F$9,IF(B35="Duke",Duke!$F$9,IF(B35="Maryland",Maryland!$F$9,IF(B35="North Carolina",'North Carolina'!$F$9,IF(B35="Virginia",Virginia!$F$9,IF(B35="Georgetown",Georgetown!$F$9,IF(B35="Notre Dame",'Notre Dame'!$F$9,IF(B35="Providence",Providence!$F$9,IF(B35="Rutgers",Rutgers!$F$9,IF(B35="St. Johns",'St. Johns'!$F$9,IF(B35="Syracuse",Syracuse!$F$9,IF(B35="Villanova",Villanova!$F$9,IF(B35="Drexel",Drexel!$F$9,IF(B35="Hofstra",Hofstra!$F$9,IF(B35="Penn State",'Penn State'!$F$9,IF(B35="Delaware",Delaware!$F$9,IF(B35="Massachusetts",Massachusetts!$F$9,IF(B35="Bellarmine",Bellarmine!$F$9,IF(B35="Fairfield",Fairfield!$F$9,IF(B35="Hobart",Hobart!$F$9,IF(B35="Loyola",Loyola!$F$9,IF(B35="Ohio State",'Ohio State'!$F$9,IF(B35="Denver",Denver!$F$9,IF(B35="Johns Hopkins",'Johns Hopkins'!$F$9,IF(B35="Mercer",Mercer!$F$9,IF(B35="Presbyterian",Presbyterian!$F$9,IF(B35="Brown",Brown!$F$9,IF(B35="Cornell",Cornell!$F$9,IF(B35="Dartmouth",Dartmouth!$F$9,IF(B35="Harvard",Harvard!$F$9,IF(B35="Pennsylvania",Pennsylvania!$F$9,IF(B35="Princeton",Princeton!$F$9,IF(B35="Yale",Yale!$F$9,IF(B35="Canisius",Canisius!$F$9,IF(B35="Jacksonville",Jacksonville!$F$9,IF(B35="Manhattan",Manhattan!$F$9,IF(B35="Marist",Marist!$F$9,IF(B35="St. Josephs",'St. Josephs'!$F$9,IF(B35="Siena",Siena!$F$9,IF(B35="VMI",VMI!$F$9,IF(B35="Bryant",Bryant!$F$9,IF(B35="Mt. St. Marys",'Mount St. Marys'!$F$9,IF(B35="Quinnipiac",Quinnipiac!$F$9,IF(B35="Robert Morris",'Robert Morris'!$F$9,IF(B35="Sacred Heart",'Sacred Heart'!$F$9,IF(B35="Wagner",Wagner!$F$9,IF(B35="Army",Army!$F$9,IF(B35="Bucknell",Bucknell!$F$9,IF(B35="Colgate",Colgate!$F$9,IF(B35="Towson",Towson!$F$9,IF(B35="Holy Cross",'Holy Cross'!$F$9,IF(B35="Lafayette",Lafayette!$F$9,IF(B35="Lehigh",Lehigh!$F$9,IF(B35="Navy",Navy!$F$9,0)))))))))))))))))))))))))))))))))))))))))))))))))))))))))))))</f>
        <v>506</v>
      </c>
    </row>
    <row r="36" spans="1:10">
      <c r="A36" t="s">
        <v>265</v>
      </c>
      <c r="B36" t="s">
        <v>55</v>
      </c>
      <c r="C36">
        <v>24</v>
      </c>
      <c r="D36">
        <v>21</v>
      </c>
      <c r="E36">
        <v>45</v>
      </c>
      <c r="F36" s="45">
        <f>(C36/J36)*100</f>
        <v>4.7337278106508878</v>
      </c>
      <c r="G36" s="45">
        <f>(D36/J36)*100</f>
        <v>4.1420118343195274</v>
      </c>
      <c r="H36" s="45">
        <f>(E36/J36)*100</f>
        <v>8.8757396449704142</v>
      </c>
      <c r="I36">
        <f>RANK(H36, $H$5:$H$207,0)</f>
        <v>32</v>
      </c>
      <c r="J36">
        <f>IF(B36="Air Force",'Air Force'!$F$9,IF(B36="Albany",Albany!$F$9,IF(B36="Detroit",Detroit!$F$9,IF(B36="Binghamton",Binghamton!$F$9,IF(B36="Hartford",Hartford!$F$9,IF(B36="Stony Brook",'Stony Brook'!$F$9,IF(B36="UMBC",UMBC!$F$9,IF(B36="Vermont",Vermont!$F$9,IF(B36="Duke",Duke!$F$9,IF(B36="Maryland",Maryland!$F$9,IF(B36="North Carolina",'North Carolina'!$F$9,IF(B36="Virginia",Virginia!$F$9,IF(B36="Georgetown",Georgetown!$F$9,IF(B36="Notre Dame",'Notre Dame'!$F$9,IF(B36="Providence",Providence!$F$9,IF(B36="Rutgers",Rutgers!$F$9,IF(B36="St. Johns",'St. Johns'!$F$9,IF(B36="Syracuse",Syracuse!$F$9,IF(B36="Villanova",Villanova!$F$9,IF(B36="Drexel",Drexel!$F$9,IF(B36="Hofstra",Hofstra!$F$9,IF(B36="Penn State",'Penn State'!$F$9,IF(B36="Delaware",Delaware!$F$9,IF(B36="Massachusetts",Massachusetts!$F$9,IF(B36="Bellarmine",Bellarmine!$F$9,IF(B36="Fairfield",Fairfield!$F$9,IF(B36="Hobart",Hobart!$F$9,IF(B36="Loyola",Loyola!$F$9,IF(B36="Ohio State",'Ohio State'!$F$9,IF(B36="Denver",Denver!$F$9,IF(B36="Johns Hopkins",'Johns Hopkins'!$F$9,IF(B36="Mercer",Mercer!$F$9,IF(B36="Presbyterian",Presbyterian!$F$9,IF(B36="Brown",Brown!$F$9,IF(B36="Cornell",Cornell!$F$9,IF(B36="Dartmouth",Dartmouth!$F$9,IF(B36="Harvard",Harvard!$F$9,IF(B36="Pennsylvania",Pennsylvania!$F$9,IF(B36="Princeton",Princeton!$F$9,IF(B36="Yale",Yale!$F$9,IF(B36="Canisius",Canisius!$F$9,IF(B36="Jacksonville",Jacksonville!$F$9,IF(B36="Manhattan",Manhattan!$F$9,IF(B36="Marist",Marist!$F$9,IF(B36="St. Josephs",'St. Josephs'!$F$9,IF(B36="Siena",Siena!$F$9,IF(B36="VMI",VMI!$F$9,IF(B36="Bryant",Bryant!$F$9,IF(B36="Mt. St. Marys",'Mount St. Marys'!$F$9,IF(B36="Quinnipiac",Quinnipiac!$F$9,IF(B36="Robert Morris",'Robert Morris'!$F$9,IF(B36="Sacred Heart",'Sacred Heart'!$F$9,IF(B36="Wagner",Wagner!$F$9,IF(B36="Army",Army!$F$9,IF(B36="Bucknell",Bucknell!$F$9,IF(B36="Colgate",Colgate!$F$9,IF(B36="Towson",Towson!$F$9,IF(B36="Holy Cross",'Holy Cross'!$F$9,IF(B36="Lafayette",Lafayette!$F$9,IF(B36="Lehigh",Lehigh!$F$9,IF(B36="Navy",Navy!$F$9,0)))))))))))))))))))))))))))))))))))))))))))))))))))))))))))))</f>
        <v>507</v>
      </c>
    </row>
    <row r="37" spans="1:10">
      <c r="A37" t="s">
        <v>295</v>
      </c>
      <c r="B37" t="s">
        <v>31</v>
      </c>
      <c r="C37">
        <v>19</v>
      </c>
      <c r="D37">
        <v>27</v>
      </c>
      <c r="E37">
        <v>46</v>
      </c>
      <c r="F37" s="45">
        <f>(C37/J37)*100</f>
        <v>3.5781544256120528</v>
      </c>
      <c r="G37" s="45">
        <f>(D37/J37)*100</f>
        <v>5.0847457627118651</v>
      </c>
      <c r="H37" s="45">
        <f>(E37/J37)*100</f>
        <v>8.662900188323917</v>
      </c>
      <c r="I37">
        <f>RANK(H37, $H$5:$H$207,0)</f>
        <v>33</v>
      </c>
      <c r="J37">
        <f>IF(B37="Air Force",'Air Force'!$F$9,IF(B37="Albany",Albany!$F$9,IF(B37="Detroit",Detroit!$F$9,IF(B37="Binghamton",Binghamton!$F$9,IF(B37="Hartford",Hartford!$F$9,IF(B37="Stony Brook",'Stony Brook'!$F$9,IF(B37="UMBC",UMBC!$F$9,IF(B37="Vermont",Vermont!$F$9,IF(B37="Duke",Duke!$F$9,IF(B37="Maryland",Maryland!$F$9,IF(B37="North Carolina",'North Carolina'!$F$9,IF(B37="Virginia",Virginia!$F$9,IF(B37="Georgetown",Georgetown!$F$9,IF(B37="Notre Dame",'Notre Dame'!$F$9,IF(B37="Providence",Providence!$F$9,IF(B37="Rutgers",Rutgers!$F$9,IF(B37="St. Johns",'St. Johns'!$F$9,IF(B37="Syracuse",Syracuse!$F$9,IF(B37="Villanova",Villanova!$F$9,IF(B37="Drexel",Drexel!$F$9,IF(B37="Hofstra",Hofstra!$F$9,IF(B37="Penn State",'Penn State'!$F$9,IF(B37="Delaware",Delaware!$F$9,IF(B37="Massachusetts",Massachusetts!$F$9,IF(B37="Bellarmine",Bellarmine!$F$9,IF(B37="Fairfield",Fairfield!$F$9,IF(B37="Hobart",Hobart!$F$9,IF(B37="Loyola",Loyola!$F$9,IF(B37="Ohio State",'Ohio State'!$F$9,IF(B37="Denver",Denver!$F$9,IF(B37="Johns Hopkins",'Johns Hopkins'!$F$9,IF(B37="Mercer",Mercer!$F$9,IF(B37="Presbyterian",Presbyterian!$F$9,IF(B37="Brown",Brown!$F$9,IF(B37="Cornell",Cornell!$F$9,IF(B37="Dartmouth",Dartmouth!$F$9,IF(B37="Harvard",Harvard!$F$9,IF(B37="Pennsylvania",Pennsylvania!$F$9,IF(B37="Princeton",Princeton!$F$9,IF(B37="Yale",Yale!$F$9,IF(B37="Canisius",Canisius!$F$9,IF(B37="Jacksonville",Jacksonville!$F$9,IF(B37="Manhattan",Manhattan!$F$9,IF(B37="Marist",Marist!$F$9,IF(B37="St. Josephs",'St. Josephs'!$F$9,IF(B37="Siena",Siena!$F$9,IF(B37="VMI",VMI!$F$9,IF(B37="Bryant",Bryant!$F$9,IF(B37="Mt. St. Marys",'Mount St. Marys'!$F$9,IF(B37="Quinnipiac",Quinnipiac!$F$9,IF(B37="Robert Morris",'Robert Morris'!$F$9,IF(B37="Sacred Heart",'Sacred Heart'!$F$9,IF(B37="Wagner",Wagner!$F$9,IF(B37="Army",Army!$F$9,IF(B37="Bucknell",Bucknell!$F$9,IF(B37="Colgate",Colgate!$F$9,IF(B37="Towson",Towson!$F$9,IF(B37="Holy Cross",'Holy Cross'!$F$9,IF(B37="Lafayette",Lafayette!$F$9,IF(B37="Lehigh",Lehigh!$F$9,IF(B37="Navy",Navy!$F$9,0)))))))))))))))))))))))))))))))))))))))))))))))))))))))))))))</f>
        <v>531</v>
      </c>
    </row>
    <row r="38" spans="1:10">
      <c r="A38" t="s">
        <v>325</v>
      </c>
      <c r="B38" t="s">
        <v>44</v>
      </c>
      <c r="C38">
        <v>34</v>
      </c>
      <c r="D38">
        <v>13</v>
      </c>
      <c r="E38">
        <v>47</v>
      </c>
      <c r="F38" s="45">
        <f>(C38/J38)*100</f>
        <v>6.238532110091743</v>
      </c>
      <c r="G38" s="45">
        <f>(D38/J38)*100</f>
        <v>2.3853211009174311</v>
      </c>
      <c r="H38" s="45">
        <f>(E38/J38)*100</f>
        <v>8.623853211009175</v>
      </c>
      <c r="I38">
        <f>RANK(H38, $H$5:$H$207,0)</f>
        <v>34</v>
      </c>
      <c r="J38">
        <f>IF(B38="Air Force",'Air Force'!$F$9,IF(B38="Albany",Albany!$F$9,IF(B38="Detroit",Detroit!$F$9,IF(B38="Binghamton",Binghamton!$F$9,IF(B38="Hartford",Hartford!$F$9,IF(B38="Stony Brook",'Stony Brook'!$F$9,IF(B38="UMBC",UMBC!$F$9,IF(B38="Vermont",Vermont!$F$9,IF(B38="Duke",Duke!$F$9,IF(B38="Maryland",Maryland!$F$9,IF(B38="North Carolina",'North Carolina'!$F$9,IF(B38="Virginia",Virginia!$F$9,IF(B38="Georgetown",Georgetown!$F$9,IF(B38="Notre Dame",'Notre Dame'!$F$9,IF(B38="Providence",Providence!$F$9,IF(B38="Rutgers",Rutgers!$F$9,IF(B38="St. Johns",'St. Johns'!$F$9,IF(B38="Syracuse",Syracuse!$F$9,IF(B38="Villanova",Villanova!$F$9,IF(B38="Drexel",Drexel!$F$9,IF(B38="Hofstra",Hofstra!$F$9,IF(B38="Penn State",'Penn State'!$F$9,IF(B38="Delaware",Delaware!$F$9,IF(B38="Massachusetts",Massachusetts!$F$9,IF(B38="Bellarmine",Bellarmine!$F$9,IF(B38="Fairfield",Fairfield!$F$9,IF(B38="Hobart",Hobart!$F$9,IF(B38="Loyola",Loyola!$F$9,IF(B38="Ohio State",'Ohio State'!$F$9,IF(B38="Denver",Denver!$F$9,IF(B38="Johns Hopkins",'Johns Hopkins'!$F$9,IF(B38="Mercer",Mercer!$F$9,IF(B38="Presbyterian",Presbyterian!$F$9,IF(B38="Brown",Brown!$F$9,IF(B38="Cornell",Cornell!$F$9,IF(B38="Dartmouth",Dartmouth!$F$9,IF(B38="Harvard",Harvard!$F$9,IF(B38="Pennsylvania",Pennsylvania!$F$9,IF(B38="Princeton",Princeton!$F$9,IF(B38="Yale",Yale!$F$9,IF(B38="Canisius",Canisius!$F$9,IF(B38="Jacksonville",Jacksonville!$F$9,IF(B38="Manhattan",Manhattan!$F$9,IF(B38="Marist",Marist!$F$9,IF(B38="St. Josephs",'St. Josephs'!$F$9,IF(B38="Siena",Siena!$F$9,IF(B38="VMI",VMI!$F$9,IF(B38="Bryant",Bryant!$F$9,IF(B38="Mt. St. Marys",'Mount St. Marys'!$F$9,IF(B38="Quinnipiac",Quinnipiac!$F$9,IF(B38="Robert Morris",'Robert Morris'!$F$9,IF(B38="Sacred Heart",'Sacred Heart'!$F$9,IF(B38="Wagner",Wagner!$F$9,IF(B38="Army",Army!$F$9,IF(B38="Bucknell",Bucknell!$F$9,IF(B38="Colgate",Colgate!$F$9,IF(B38="Towson",Towson!$F$9,IF(B38="Holy Cross",'Holy Cross'!$F$9,IF(B38="Lafayette",Lafayette!$F$9,IF(B38="Lehigh",Lehigh!$F$9,IF(B38="Navy",Navy!$F$9,0)))))))))))))))))))))))))))))))))))))))))))))))))))))))))))))</f>
        <v>545</v>
      </c>
    </row>
    <row r="39" spans="1:10">
      <c r="A39" t="s">
        <v>323</v>
      </c>
      <c r="B39" t="s">
        <v>45</v>
      </c>
      <c r="C39">
        <v>13</v>
      </c>
      <c r="D39">
        <v>28</v>
      </c>
      <c r="E39">
        <v>41</v>
      </c>
      <c r="F39" s="45">
        <f>(C39/J39)*100</f>
        <v>2.73109243697479</v>
      </c>
      <c r="G39" s="45">
        <f>(D39/J39)*100</f>
        <v>5.8823529411764701</v>
      </c>
      <c r="H39" s="45">
        <f>(E39/J39)*100</f>
        <v>8.6134453781512601</v>
      </c>
      <c r="I39">
        <f>RANK(H39, $H$5:$H$207,0)</f>
        <v>35</v>
      </c>
      <c r="J39">
        <f>IF(B39="Air Force",'Air Force'!$F$9,IF(B39="Albany",Albany!$F$9,IF(B39="Detroit",Detroit!$F$9,IF(B39="Binghamton",Binghamton!$F$9,IF(B39="Hartford",Hartford!$F$9,IF(B39="Stony Brook",'Stony Brook'!$F$9,IF(B39="UMBC",UMBC!$F$9,IF(B39="Vermont",Vermont!$F$9,IF(B39="Duke",Duke!$F$9,IF(B39="Maryland",Maryland!$F$9,IF(B39="North Carolina",'North Carolina'!$F$9,IF(B39="Virginia",Virginia!$F$9,IF(B39="Georgetown",Georgetown!$F$9,IF(B39="Notre Dame",'Notre Dame'!$F$9,IF(B39="Providence",Providence!$F$9,IF(B39="Rutgers",Rutgers!$F$9,IF(B39="St. Johns",'St. Johns'!$F$9,IF(B39="Syracuse",Syracuse!$F$9,IF(B39="Villanova",Villanova!$F$9,IF(B39="Drexel",Drexel!$F$9,IF(B39="Hofstra",Hofstra!$F$9,IF(B39="Penn State",'Penn State'!$F$9,IF(B39="Delaware",Delaware!$F$9,IF(B39="Massachusetts",Massachusetts!$F$9,IF(B39="Bellarmine",Bellarmine!$F$9,IF(B39="Fairfield",Fairfield!$F$9,IF(B39="Hobart",Hobart!$F$9,IF(B39="Loyola",Loyola!$F$9,IF(B39="Ohio State",'Ohio State'!$F$9,IF(B39="Denver",Denver!$F$9,IF(B39="Johns Hopkins",'Johns Hopkins'!$F$9,IF(B39="Mercer",Mercer!$F$9,IF(B39="Presbyterian",Presbyterian!$F$9,IF(B39="Brown",Brown!$F$9,IF(B39="Cornell",Cornell!$F$9,IF(B39="Dartmouth",Dartmouth!$F$9,IF(B39="Harvard",Harvard!$F$9,IF(B39="Pennsylvania",Pennsylvania!$F$9,IF(B39="Princeton",Princeton!$F$9,IF(B39="Yale",Yale!$F$9,IF(B39="Canisius",Canisius!$F$9,IF(B39="Jacksonville",Jacksonville!$F$9,IF(B39="Manhattan",Manhattan!$F$9,IF(B39="Marist",Marist!$F$9,IF(B39="St. Josephs",'St. Josephs'!$F$9,IF(B39="Siena",Siena!$F$9,IF(B39="VMI",VMI!$F$9,IF(B39="Bryant",Bryant!$F$9,IF(B39="Mt. St. Marys",'Mount St. Marys'!$F$9,IF(B39="Quinnipiac",Quinnipiac!$F$9,IF(B39="Robert Morris",'Robert Morris'!$F$9,IF(B39="Sacred Heart",'Sacred Heart'!$F$9,IF(B39="Wagner",Wagner!$F$9,IF(B39="Army",Army!$F$9,IF(B39="Bucknell",Bucknell!$F$9,IF(B39="Colgate",Colgate!$F$9,IF(B39="Towson",Towson!$F$9,IF(B39="Holy Cross",'Holy Cross'!$F$9,IF(B39="Lafayette",Lafayette!$F$9,IF(B39="Lehigh",Lehigh!$F$9,IF(B39="Navy",Navy!$F$9,0)))))))))))))))))))))))))))))))))))))))))))))))))))))))))))))</f>
        <v>476</v>
      </c>
    </row>
    <row r="40" spans="1:10">
      <c r="A40" t="s">
        <v>279</v>
      </c>
      <c r="B40" t="s">
        <v>1</v>
      </c>
      <c r="C40">
        <v>31</v>
      </c>
      <c r="D40">
        <v>13</v>
      </c>
      <c r="E40">
        <v>44</v>
      </c>
      <c r="F40" s="45">
        <f>(C40/J40)*100</f>
        <v>6.0546875</v>
      </c>
      <c r="G40" s="45">
        <f>(D40/J40)*100</f>
        <v>2.5390625</v>
      </c>
      <c r="H40" s="45">
        <f>(E40/J40)*100</f>
        <v>8.59375</v>
      </c>
      <c r="I40">
        <f>RANK(H40, $H$5:$H$207,0)</f>
        <v>36</v>
      </c>
      <c r="J40">
        <f>IF(B40="Air Force",'Air Force'!$F$9,IF(B40="Albany",Albany!$F$9,IF(B40="Detroit",Detroit!$F$9,IF(B40="Binghamton",Binghamton!$F$9,IF(B40="Hartford",Hartford!$F$9,IF(B40="Stony Brook",'Stony Brook'!$F$9,IF(B40="UMBC",UMBC!$F$9,IF(B40="Vermont",Vermont!$F$9,IF(B40="Duke",Duke!$F$9,IF(B40="Maryland",Maryland!$F$9,IF(B40="North Carolina",'North Carolina'!$F$9,IF(B40="Virginia",Virginia!$F$9,IF(B40="Georgetown",Georgetown!$F$9,IF(B40="Notre Dame",'Notre Dame'!$F$9,IF(B40="Providence",Providence!$F$9,IF(B40="Rutgers",Rutgers!$F$9,IF(B40="St. Johns",'St. Johns'!$F$9,IF(B40="Syracuse",Syracuse!$F$9,IF(B40="Villanova",Villanova!$F$9,IF(B40="Drexel",Drexel!$F$9,IF(B40="Hofstra",Hofstra!$F$9,IF(B40="Penn State",'Penn State'!$F$9,IF(B40="Delaware",Delaware!$F$9,IF(B40="Massachusetts",Massachusetts!$F$9,IF(B40="Bellarmine",Bellarmine!$F$9,IF(B40="Fairfield",Fairfield!$F$9,IF(B40="Hobart",Hobart!$F$9,IF(B40="Loyola",Loyola!$F$9,IF(B40="Ohio State",'Ohio State'!$F$9,IF(B40="Denver",Denver!$F$9,IF(B40="Johns Hopkins",'Johns Hopkins'!$F$9,IF(B40="Mercer",Mercer!$F$9,IF(B40="Presbyterian",Presbyterian!$F$9,IF(B40="Brown",Brown!$F$9,IF(B40="Cornell",Cornell!$F$9,IF(B40="Dartmouth",Dartmouth!$F$9,IF(B40="Harvard",Harvard!$F$9,IF(B40="Pennsylvania",Pennsylvania!$F$9,IF(B40="Princeton",Princeton!$F$9,IF(B40="Yale",Yale!$F$9,IF(B40="Canisius",Canisius!$F$9,IF(B40="Jacksonville",Jacksonville!$F$9,IF(B40="Manhattan",Manhattan!$F$9,IF(B40="Marist",Marist!$F$9,IF(B40="St. Josephs",'St. Josephs'!$F$9,IF(B40="Siena",Siena!$F$9,IF(B40="VMI",VMI!$F$9,IF(B40="Bryant",Bryant!$F$9,IF(B40="Mt. St. Marys",'Mount St. Marys'!$F$9,IF(B40="Quinnipiac",Quinnipiac!$F$9,IF(B40="Robert Morris",'Robert Morris'!$F$9,IF(B40="Sacred Heart",'Sacred Heart'!$F$9,IF(B40="Wagner",Wagner!$F$9,IF(B40="Army",Army!$F$9,IF(B40="Bucknell",Bucknell!$F$9,IF(B40="Colgate",Colgate!$F$9,IF(B40="Towson",Towson!$F$9,IF(B40="Holy Cross",'Holy Cross'!$F$9,IF(B40="Lafayette",Lafayette!$F$9,IF(B40="Lehigh",Lehigh!$F$9,IF(B40="Navy",Navy!$F$9,0)))))))))))))))))))))))))))))))))))))))))))))))))))))))))))))</f>
        <v>512</v>
      </c>
    </row>
    <row r="41" spans="1:10">
      <c r="A41" t="s">
        <v>269</v>
      </c>
      <c r="B41" t="s">
        <v>16</v>
      </c>
      <c r="C41">
        <v>42</v>
      </c>
      <c r="D41">
        <v>16</v>
      </c>
      <c r="E41">
        <v>58</v>
      </c>
      <c r="F41" s="45">
        <f>(C41/J41)*100</f>
        <v>6.1946902654867255</v>
      </c>
      <c r="G41" s="45">
        <f>(D41/J41)*100</f>
        <v>2.359882005899705</v>
      </c>
      <c r="H41" s="45">
        <f>(E41/J41)*100</f>
        <v>8.5545722713864301</v>
      </c>
      <c r="I41">
        <f>RANK(H41, $H$5:$H$207,0)</f>
        <v>37</v>
      </c>
      <c r="J41">
        <f>IF(B41="Air Force",'Air Force'!$F$9,IF(B41="Albany",Albany!$F$9,IF(B41="Detroit",Detroit!$F$9,IF(B41="Binghamton",Binghamton!$F$9,IF(B41="Hartford",Hartford!$F$9,IF(B41="Stony Brook",'Stony Brook'!$F$9,IF(B41="UMBC",UMBC!$F$9,IF(B41="Vermont",Vermont!$F$9,IF(B41="Duke",Duke!$F$9,IF(B41="Maryland",Maryland!$F$9,IF(B41="North Carolina",'North Carolina'!$F$9,IF(B41="Virginia",Virginia!$F$9,IF(B41="Georgetown",Georgetown!$F$9,IF(B41="Notre Dame",'Notre Dame'!$F$9,IF(B41="Providence",Providence!$F$9,IF(B41="Rutgers",Rutgers!$F$9,IF(B41="St. Johns",'St. Johns'!$F$9,IF(B41="Syracuse",Syracuse!$F$9,IF(B41="Villanova",Villanova!$F$9,IF(B41="Drexel",Drexel!$F$9,IF(B41="Hofstra",Hofstra!$F$9,IF(B41="Penn State",'Penn State'!$F$9,IF(B41="Delaware",Delaware!$F$9,IF(B41="Massachusetts",Massachusetts!$F$9,IF(B41="Bellarmine",Bellarmine!$F$9,IF(B41="Fairfield",Fairfield!$F$9,IF(B41="Hobart",Hobart!$F$9,IF(B41="Loyola",Loyola!$F$9,IF(B41="Ohio State",'Ohio State'!$F$9,IF(B41="Denver",Denver!$F$9,IF(B41="Johns Hopkins",'Johns Hopkins'!$F$9,IF(B41="Mercer",Mercer!$F$9,IF(B41="Presbyterian",Presbyterian!$F$9,IF(B41="Brown",Brown!$F$9,IF(B41="Cornell",Cornell!$F$9,IF(B41="Dartmouth",Dartmouth!$F$9,IF(B41="Harvard",Harvard!$F$9,IF(B41="Pennsylvania",Pennsylvania!$F$9,IF(B41="Princeton",Princeton!$F$9,IF(B41="Yale",Yale!$F$9,IF(B41="Canisius",Canisius!$F$9,IF(B41="Jacksonville",Jacksonville!$F$9,IF(B41="Manhattan",Manhattan!$F$9,IF(B41="Marist",Marist!$F$9,IF(B41="St. Josephs",'St. Josephs'!$F$9,IF(B41="Siena",Siena!$F$9,IF(B41="VMI",VMI!$F$9,IF(B41="Bryant",Bryant!$F$9,IF(B41="Mt. St. Marys",'Mount St. Marys'!$F$9,IF(B41="Quinnipiac",Quinnipiac!$F$9,IF(B41="Robert Morris",'Robert Morris'!$F$9,IF(B41="Sacred Heart",'Sacred Heart'!$F$9,IF(B41="Wagner",Wagner!$F$9,IF(B41="Army",Army!$F$9,IF(B41="Bucknell",Bucknell!$F$9,IF(B41="Colgate",Colgate!$F$9,IF(B41="Towson",Towson!$F$9,IF(B41="Holy Cross",'Holy Cross'!$F$9,IF(B41="Lafayette",Lafayette!$F$9,IF(B41="Lehigh",Lehigh!$F$9,IF(B41="Navy",Navy!$F$9,0)))))))))))))))))))))))))))))))))))))))))))))))))))))))))))))</f>
        <v>678</v>
      </c>
    </row>
    <row r="42" spans="1:10">
      <c r="A42" t="s">
        <v>287</v>
      </c>
      <c r="B42" t="s">
        <v>27</v>
      </c>
      <c r="C42">
        <v>33</v>
      </c>
      <c r="D42">
        <v>14</v>
      </c>
      <c r="E42">
        <v>47</v>
      </c>
      <c r="F42" s="45">
        <f>(C42/J42)*100</f>
        <v>6</v>
      </c>
      <c r="G42" s="45">
        <f>(D42/J42)*100</f>
        <v>2.5454545454545454</v>
      </c>
      <c r="H42" s="45">
        <f>(E42/J42)*100</f>
        <v>8.545454545454545</v>
      </c>
      <c r="I42">
        <f>RANK(H42, $H$5:$H$207,0)</f>
        <v>38</v>
      </c>
      <c r="J42">
        <f>IF(B42="Air Force",'Air Force'!$F$9,IF(B42="Albany",Albany!$F$9,IF(B42="Detroit",Detroit!$F$9,IF(B42="Binghamton",Binghamton!$F$9,IF(B42="Hartford",Hartford!$F$9,IF(B42="Stony Brook",'Stony Brook'!$F$9,IF(B42="UMBC",UMBC!$F$9,IF(B42="Vermont",Vermont!$F$9,IF(B42="Duke",Duke!$F$9,IF(B42="Maryland",Maryland!$F$9,IF(B42="North Carolina",'North Carolina'!$F$9,IF(B42="Virginia",Virginia!$F$9,IF(B42="Georgetown",Georgetown!$F$9,IF(B42="Notre Dame",'Notre Dame'!$F$9,IF(B42="Providence",Providence!$F$9,IF(B42="Rutgers",Rutgers!$F$9,IF(B42="St. Johns",'St. Johns'!$F$9,IF(B42="Syracuse",Syracuse!$F$9,IF(B42="Villanova",Villanova!$F$9,IF(B42="Drexel",Drexel!$F$9,IF(B42="Hofstra",Hofstra!$F$9,IF(B42="Penn State",'Penn State'!$F$9,IF(B42="Delaware",Delaware!$F$9,IF(B42="Massachusetts",Massachusetts!$F$9,IF(B42="Bellarmine",Bellarmine!$F$9,IF(B42="Fairfield",Fairfield!$F$9,IF(B42="Hobart",Hobart!$F$9,IF(B42="Loyola",Loyola!$F$9,IF(B42="Ohio State",'Ohio State'!$F$9,IF(B42="Denver",Denver!$F$9,IF(B42="Johns Hopkins",'Johns Hopkins'!$F$9,IF(B42="Mercer",Mercer!$F$9,IF(B42="Presbyterian",Presbyterian!$F$9,IF(B42="Brown",Brown!$F$9,IF(B42="Cornell",Cornell!$F$9,IF(B42="Dartmouth",Dartmouth!$F$9,IF(B42="Harvard",Harvard!$F$9,IF(B42="Pennsylvania",Pennsylvania!$F$9,IF(B42="Princeton",Princeton!$F$9,IF(B42="Yale",Yale!$F$9,IF(B42="Canisius",Canisius!$F$9,IF(B42="Jacksonville",Jacksonville!$F$9,IF(B42="Manhattan",Manhattan!$F$9,IF(B42="Marist",Marist!$F$9,IF(B42="St. Josephs",'St. Josephs'!$F$9,IF(B42="Siena",Siena!$F$9,IF(B42="VMI",VMI!$F$9,IF(B42="Bryant",Bryant!$F$9,IF(B42="Mt. St. Marys",'Mount St. Marys'!$F$9,IF(B42="Quinnipiac",Quinnipiac!$F$9,IF(B42="Robert Morris",'Robert Morris'!$F$9,IF(B42="Sacred Heart",'Sacred Heart'!$F$9,IF(B42="Wagner",Wagner!$F$9,IF(B42="Army",Army!$F$9,IF(B42="Bucknell",Bucknell!$F$9,IF(B42="Colgate",Colgate!$F$9,IF(B42="Towson",Towson!$F$9,IF(B42="Holy Cross",'Holy Cross'!$F$9,IF(B42="Lafayette",Lafayette!$F$9,IF(B42="Lehigh",Lehigh!$F$9,IF(B42="Navy",Navy!$F$9,0)))))))))))))))))))))))))))))))))))))))))))))))))))))))))))))</f>
        <v>550</v>
      </c>
    </row>
    <row r="43" spans="1:10">
      <c r="A43" t="s">
        <v>450</v>
      </c>
      <c r="B43" t="s">
        <v>40</v>
      </c>
      <c r="C43">
        <v>25</v>
      </c>
      <c r="D43">
        <v>9</v>
      </c>
      <c r="E43">
        <v>34</v>
      </c>
      <c r="F43" s="45">
        <f>(C43/J43)*100</f>
        <v>6.2656641604010019</v>
      </c>
      <c r="G43" s="45">
        <f>(D43/J43)*100</f>
        <v>2.2556390977443606</v>
      </c>
      <c r="H43" s="45">
        <f>(E43/J43)*100</f>
        <v>8.5213032581453625</v>
      </c>
      <c r="I43">
        <f>RANK(H43, $H$5:$H$207,0)</f>
        <v>39</v>
      </c>
      <c r="J43">
        <f>IF(B43="Air Force",'Air Force'!$F$9,IF(B43="Albany",Albany!$F$9,IF(B43="Detroit",Detroit!$F$9,IF(B43="Binghamton",Binghamton!$F$9,IF(B43="Hartford",Hartford!$F$9,IF(B43="Stony Brook",'Stony Brook'!$F$9,IF(B43="UMBC",UMBC!$F$9,IF(B43="Vermont",Vermont!$F$9,IF(B43="Duke",Duke!$F$9,IF(B43="Maryland",Maryland!$F$9,IF(B43="North Carolina",'North Carolina'!$F$9,IF(B43="Virginia",Virginia!$F$9,IF(B43="Georgetown",Georgetown!$F$9,IF(B43="Notre Dame",'Notre Dame'!$F$9,IF(B43="Providence",Providence!$F$9,IF(B43="Rutgers",Rutgers!$F$9,IF(B43="St. Johns",'St. Johns'!$F$9,IF(B43="Syracuse",Syracuse!$F$9,IF(B43="Villanova",Villanova!$F$9,IF(B43="Drexel",Drexel!$F$9,IF(B43="Hofstra",Hofstra!$F$9,IF(B43="Penn State",'Penn State'!$F$9,IF(B43="Delaware",Delaware!$F$9,IF(B43="Massachusetts",Massachusetts!$F$9,IF(B43="Bellarmine",Bellarmine!$F$9,IF(B43="Fairfield",Fairfield!$F$9,IF(B43="Hobart",Hobart!$F$9,IF(B43="Loyola",Loyola!$F$9,IF(B43="Ohio State",'Ohio State'!$F$9,IF(B43="Denver",Denver!$F$9,IF(B43="Johns Hopkins",'Johns Hopkins'!$F$9,IF(B43="Mercer",Mercer!$F$9,IF(B43="Presbyterian",Presbyterian!$F$9,IF(B43="Brown",Brown!$F$9,IF(B43="Cornell",Cornell!$F$9,IF(B43="Dartmouth",Dartmouth!$F$9,IF(B43="Harvard",Harvard!$F$9,IF(B43="Pennsylvania",Pennsylvania!$F$9,IF(B43="Princeton",Princeton!$F$9,IF(B43="Yale",Yale!$F$9,IF(B43="Canisius",Canisius!$F$9,IF(B43="Jacksonville",Jacksonville!$F$9,IF(B43="Manhattan",Manhattan!$F$9,IF(B43="Marist",Marist!$F$9,IF(B43="St. Josephs",'St. Josephs'!$F$9,IF(B43="Siena",Siena!$F$9,IF(B43="VMI",VMI!$F$9,IF(B43="Bryant",Bryant!$F$9,IF(B43="Mt. St. Marys",'Mount St. Marys'!$F$9,IF(B43="Quinnipiac",Quinnipiac!$F$9,IF(B43="Robert Morris",'Robert Morris'!$F$9,IF(B43="Sacred Heart",'Sacred Heart'!$F$9,IF(B43="Wagner",Wagner!$F$9,IF(B43="Army",Army!$F$9,IF(B43="Bucknell",Bucknell!$F$9,IF(B43="Colgate",Colgate!$F$9,IF(B43="Towson",Towson!$F$9,IF(B43="Holy Cross",'Holy Cross'!$F$9,IF(B43="Lafayette",Lafayette!$F$9,IF(B43="Lehigh",Lehigh!$F$9,IF(B43="Navy",Navy!$F$9,0)))))))))))))))))))))))))))))))))))))))))))))))))))))))))))))</f>
        <v>399</v>
      </c>
    </row>
    <row r="44" spans="1:10">
      <c r="A44" t="s">
        <v>292</v>
      </c>
      <c r="B44" t="s">
        <v>32</v>
      </c>
      <c r="C44">
        <v>22</v>
      </c>
      <c r="D44">
        <v>23</v>
      </c>
      <c r="E44">
        <v>45</v>
      </c>
      <c r="F44" s="45">
        <f>(C44/J44)*100</f>
        <v>4.1587901701323249</v>
      </c>
      <c r="G44" s="45">
        <f>(D44/J44)*100</f>
        <v>4.3478260869565215</v>
      </c>
      <c r="H44" s="45">
        <f>(E44/J44)*100</f>
        <v>8.5066162570888455</v>
      </c>
      <c r="I44">
        <f>RANK(H44, $H$5:$H$207,0)</f>
        <v>40</v>
      </c>
      <c r="J44">
        <f>IF(B44="Air Force",'Air Force'!$F$9,IF(B44="Albany",Albany!$F$9,IF(B44="Detroit",Detroit!$F$9,IF(B44="Binghamton",Binghamton!$F$9,IF(B44="Hartford",Hartford!$F$9,IF(B44="Stony Brook",'Stony Brook'!$F$9,IF(B44="UMBC",UMBC!$F$9,IF(B44="Vermont",Vermont!$F$9,IF(B44="Duke",Duke!$F$9,IF(B44="Maryland",Maryland!$F$9,IF(B44="North Carolina",'North Carolina'!$F$9,IF(B44="Virginia",Virginia!$F$9,IF(B44="Georgetown",Georgetown!$F$9,IF(B44="Notre Dame",'Notre Dame'!$F$9,IF(B44="Providence",Providence!$F$9,IF(B44="Rutgers",Rutgers!$F$9,IF(B44="St. Johns",'St. Johns'!$F$9,IF(B44="Syracuse",Syracuse!$F$9,IF(B44="Villanova",Villanova!$F$9,IF(B44="Drexel",Drexel!$F$9,IF(B44="Hofstra",Hofstra!$F$9,IF(B44="Penn State",'Penn State'!$F$9,IF(B44="Delaware",Delaware!$F$9,IF(B44="Massachusetts",Massachusetts!$F$9,IF(B44="Bellarmine",Bellarmine!$F$9,IF(B44="Fairfield",Fairfield!$F$9,IF(B44="Hobart",Hobart!$F$9,IF(B44="Loyola",Loyola!$F$9,IF(B44="Ohio State",'Ohio State'!$F$9,IF(B44="Denver",Denver!$F$9,IF(B44="Johns Hopkins",'Johns Hopkins'!$F$9,IF(B44="Mercer",Mercer!$F$9,IF(B44="Presbyterian",Presbyterian!$F$9,IF(B44="Brown",Brown!$F$9,IF(B44="Cornell",Cornell!$F$9,IF(B44="Dartmouth",Dartmouth!$F$9,IF(B44="Harvard",Harvard!$F$9,IF(B44="Pennsylvania",Pennsylvania!$F$9,IF(B44="Princeton",Princeton!$F$9,IF(B44="Yale",Yale!$F$9,IF(B44="Canisius",Canisius!$F$9,IF(B44="Jacksonville",Jacksonville!$F$9,IF(B44="Manhattan",Manhattan!$F$9,IF(B44="Marist",Marist!$F$9,IF(B44="St. Josephs",'St. Josephs'!$F$9,IF(B44="Siena",Siena!$F$9,IF(B44="VMI",VMI!$F$9,IF(B44="Bryant",Bryant!$F$9,IF(B44="Mt. St. Marys",'Mount St. Marys'!$F$9,IF(B44="Quinnipiac",Quinnipiac!$F$9,IF(B44="Robert Morris",'Robert Morris'!$F$9,IF(B44="Sacred Heart",'Sacred Heart'!$F$9,IF(B44="Wagner",Wagner!$F$9,IF(B44="Army",Army!$F$9,IF(B44="Bucknell",Bucknell!$F$9,IF(B44="Colgate",Colgate!$F$9,IF(B44="Towson",Towson!$F$9,IF(B44="Holy Cross",'Holy Cross'!$F$9,IF(B44="Lafayette",Lafayette!$F$9,IF(B44="Lehigh",Lehigh!$F$9,IF(B44="Navy",Navy!$F$9,0)))))))))))))))))))))))))))))))))))))))))))))))))))))))))))))</f>
        <v>529</v>
      </c>
    </row>
    <row r="45" spans="1:10">
      <c r="A45" t="s">
        <v>344</v>
      </c>
      <c r="B45" t="s">
        <v>43</v>
      </c>
      <c r="C45">
        <v>21</v>
      </c>
      <c r="D45">
        <v>20</v>
      </c>
      <c r="E45">
        <v>41</v>
      </c>
      <c r="F45" s="45">
        <f>(C45/J45)*100</f>
        <v>4.338842975206612</v>
      </c>
      <c r="G45" s="45">
        <f>(D45/J45)*100</f>
        <v>4.1322314049586781</v>
      </c>
      <c r="H45" s="45">
        <f>(E45/J45)*100</f>
        <v>8.4710743801652892</v>
      </c>
      <c r="I45">
        <f>RANK(H45, $H$5:$H$207,0)</f>
        <v>41</v>
      </c>
      <c r="J45">
        <f>IF(B45="Air Force",'Air Force'!$F$9,IF(B45="Albany",Albany!$F$9,IF(B45="Detroit",Detroit!$F$9,IF(B45="Binghamton",Binghamton!$F$9,IF(B45="Hartford",Hartford!$F$9,IF(B45="Stony Brook",'Stony Brook'!$F$9,IF(B45="UMBC",UMBC!$F$9,IF(B45="Vermont",Vermont!$F$9,IF(B45="Duke",Duke!$F$9,IF(B45="Maryland",Maryland!$F$9,IF(B45="North Carolina",'North Carolina'!$F$9,IF(B45="Virginia",Virginia!$F$9,IF(B45="Georgetown",Georgetown!$F$9,IF(B45="Notre Dame",'Notre Dame'!$F$9,IF(B45="Providence",Providence!$F$9,IF(B45="Rutgers",Rutgers!$F$9,IF(B45="St. Johns",'St. Johns'!$F$9,IF(B45="Syracuse",Syracuse!$F$9,IF(B45="Villanova",Villanova!$F$9,IF(B45="Drexel",Drexel!$F$9,IF(B45="Hofstra",Hofstra!$F$9,IF(B45="Penn State",'Penn State'!$F$9,IF(B45="Delaware",Delaware!$F$9,IF(B45="Massachusetts",Massachusetts!$F$9,IF(B45="Bellarmine",Bellarmine!$F$9,IF(B45="Fairfield",Fairfield!$F$9,IF(B45="Hobart",Hobart!$F$9,IF(B45="Loyola",Loyola!$F$9,IF(B45="Ohio State",'Ohio State'!$F$9,IF(B45="Denver",Denver!$F$9,IF(B45="Johns Hopkins",'Johns Hopkins'!$F$9,IF(B45="Mercer",Mercer!$F$9,IF(B45="Presbyterian",Presbyterian!$F$9,IF(B45="Brown",Brown!$F$9,IF(B45="Cornell",Cornell!$F$9,IF(B45="Dartmouth",Dartmouth!$F$9,IF(B45="Harvard",Harvard!$F$9,IF(B45="Pennsylvania",Pennsylvania!$F$9,IF(B45="Princeton",Princeton!$F$9,IF(B45="Yale",Yale!$F$9,IF(B45="Canisius",Canisius!$F$9,IF(B45="Jacksonville",Jacksonville!$F$9,IF(B45="Manhattan",Manhattan!$F$9,IF(B45="Marist",Marist!$F$9,IF(B45="St. Josephs",'St. Josephs'!$F$9,IF(B45="Siena",Siena!$F$9,IF(B45="VMI",VMI!$F$9,IF(B45="Bryant",Bryant!$F$9,IF(B45="Mt. St. Marys",'Mount St. Marys'!$F$9,IF(B45="Quinnipiac",Quinnipiac!$F$9,IF(B45="Robert Morris",'Robert Morris'!$F$9,IF(B45="Sacred Heart",'Sacred Heart'!$F$9,IF(B45="Wagner",Wagner!$F$9,IF(B45="Army",Army!$F$9,IF(B45="Bucknell",Bucknell!$F$9,IF(B45="Colgate",Colgate!$F$9,IF(B45="Towson",Towson!$F$9,IF(B45="Holy Cross",'Holy Cross'!$F$9,IF(B45="Lafayette",Lafayette!$F$9,IF(B45="Lehigh",Lehigh!$F$9,IF(B45="Navy",Navy!$F$9,0)))))))))))))))))))))))))))))))))))))))))))))))))))))))))))))</f>
        <v>484</v>
      </c>
    </row>
    <row r="46" spans="1:10">
      <c r="A46" t="s">
        <v>322</v>
      </c>
      <c r="B46" t="s">
        <v>43</v>
      </c>
      <c r="C46">
        <v>26</v>
      </c>
      <c r="D46">
        <v>15</v>
      </c>
      <c r="E46">
        <v>41</v>
      </c>
      <c r="F46" s="45">
        <f>(C46/J46)*100</f>
        <v>5.3719008264462813</v>
      </c>
      <c r="G46" s="45">
        <f>(D46/J46)*100</f>
        <v>3.0991735537190084</v>
      </c>
      <c r="H46" s="45">
        <f>(E46/J46)*100</f>
        <v>8.4710743801652892</v>
      </c>
      <c r="I46">
        <f>RANK(H46, $H$5:$H$207,0)</f>
        <v>41</v>
      </c>
      <c r="J46">
        <f>IF(B46="Air Force",'Air Force'!$F$9,IF(B46="Albany",Albany!$F$9,IF(B46="Detroit",Detroit!$F$9,IF(B46="Binghamton",Binghamton!$F$9,IF(B46="Hartford",Hartford!$F$9,IF(B46="Stony Brook",'Stony Brook'!$F$9,IF(B46="UMBC",UMBC!$F$9,IF(B46="Vermont",Vermont!$F$9,IF(B46="Duke",Duke!$F$9,IF(B46="Maryland",Maryland!$F$9,IF(B46="North Carolina",'North Carolina'!$F$9,IF(B46="Virginia",Virginia!$F$9,IF(B46="Georgetown",Georgetown!$F$9,IF(B46="Notre Dame",'Notre Dame'!$F$9,IF(B46="Providence",Providence!$F$9,IF(B46="Rutgers",Rutgers!$F$9,IF(B46="St. Johns",'St. Johns'!$F$9,IF(B46="Syracuse",Syracuse!$F$9,IF(B46="Villanova",Villanova!$F$9,IF(B46="Drexel",Drexel!$F$9,IF(B46="Hofstra",Hofstra!$F$9,IF(B46="Penn State",'Penn State'!$F$9,IF(B46="Delaware",Delaware!$F$9,IF(B46="Massachusetts",Massachusetts!$F$9,IF(B46="Bellarmine",Bellarmine!$F$9,IF(B46="Fairfield",Fairfield!$F$9,IF(B46="Hobart",Hobart!$F$9,IF(B46="Loyola",Loyola!$F$9,IF(B46="Ohio State",'Ohio State'!$F$9,IF(B46="Denver",Denver!$F$9,IF(B46="Johns Hopkins",'Johns Hopkins'!$F$9,IF(B46="Mercer",Mercer!$F$9,IF(B46="Presbyterian",Presbyterian!$F$9,IF(B46="Brown",Brown!$F$9,IF(B46="Cornell",Cornell!$F$9,IF(B46="Dartmouth",Dartmouth!$F$9,IF(B46="Harvard",Harvard!$F$9,IF(B46="Pennsylvania",Pennsylvania!$F$9,IF(B46="Princeton",Princeton!$F$9,IF(B46="Yale",Yale!$F$9,IF(B46="Canisius",Canisius!$F$9,IF(B46="Jacksonville",Jacksonville!$F$9,IF(B46="Manhattan",Manhattan!$F$9,IF(B46="Marist",Marist!$F$9,IF(B46="St. Josephs",'St. Josephs'!$F$9,IF(B46="Siena",Siena!$F$9,IF(B46="VMI",VMI!$F$9,IF(B46="Bryant",Bryant!$F$9,IF(B46="Mt. St. Marys",'Mount St. Marys'!$F$9,IF(B46="Quinnipiac",Quinnipiac!$F$9,IF(B46="Robert Morris",'Robert Morris'!$F$9,IF(B46="Sacred Heart",'Sacred Heart'!$F$9,IF(B46="Wagner",Wagner!$F$9,IF(B46="Army",Army!$F$9,IF(B46="Bucknell",Bucknell!$F$9,IF(B46="Colgate",Colgate!$F$9,IF(B46="Towson",Towson!$F$9,IF(B46="Holy Cross",'Holy Cross'!$F$9,IF(B46="Lafayette",Lafayette!$F$9,IF(B46="Lehigh",Lehigh!$F$9,IF(B46="Navy",Navy!$F$9,0)))))))))))))))))))))))))))))))))))))))))))))))))))))))))))))</f>
        <v>484</v>
      </c>
    </row>
    <row r="47" spans="1:10">
      <c r="A47" t="s">
        <v>307</v>
      </c>
      <c r="B47" t="s">
        <v>28</v>
      </c>
      <c r="C47">
        <v>31</v>
      </c>
      <c r="D47">
        <v>5</v>
      </c>
      <c r="E47">
        <v>36</v>
      </c>
      <c r="F47" s="45">
        <f>(C47/J47)*100</f>
        <v>7.276995305164319</v>
      </c>
      <c r="G47" s="45">
        <f>(D47/J47)*100</f>
        <v>1.1737089201877933</v>
      </c>
      <c r="H47" s="45">
        <f>(E47/J47)*100</f>
        <v>8.4507042253521121</v>
      </c>
      <c r="I47">
        <f>RANK(H47, $H$5:$H$207,0)</f>
        <v>43</v>
      </c>
      <c r="J47">
        <f>IF(B47="Air Force",'Air Force'!$F$9,IF(B47="Albany",Albany!$F$9,IF(B47="Detroit",Detroit!$F$9,IF(B47="Binghamton",Binghamton!$F$9,IF(B47="Hartford",Hartford!$F$9,IF(B47="Stony Brook",'Stony Brook'!$F$9,IF(B47="UMBC",UMBC!$F$9,IF(B47="Vermont",Vermont!$F$9,IF(B47="Duke",Duke!$F$9,IF(B47="Maryland",Maryland!$F$9,IF(B47="North Carolina",'North Carolina'!$F$9,IF(B47="Virginia",Virginia!$F$9,IF(B47="Georgetown",Georgetown!$F$9,IF(B47="Notre Dame",'Notre Dame'!$F$9,IF(B47="Providence",Providence!$F$9,IF(B47="Rutgers",Rutgers!$F$9,IF(B47="St. Johns",'St. Johns'!$F$9,IF(B47="Syracuse",Syracuse!$F$9,IF(B47="Villanova",Villanova!$F$9,IF(B47="Drexel",Drexel!$F$9,IF(B47="Hofstra",Hofstra!$F$9,IF(B47="Penn State",'Penn State'!$F$9,IF(B47="Delaware",Delaware!$F$9,IF(B47="Massachusetts",Massachusetts!$F$9,IF(B47="Bellarmine",Bellarmine!$F$9,IF(B47="Fairfield",Fairfield!$F$9,IF(B47="Hobart",Hobart!$F$9,IF(B47="Loyola",Loyola!$F$9,IF(B47="Ohio State",'Ohio State'!$F$9,IF(B47="Denver",Denver!$F$9,IF(B47="Johns Hopkins",'Johns Hopkins'!$F$9,IF(B47="Mercer",Mercer!$F$9,IF(B47="Presbyterian",Presbyterian!$F$9,IF(B47="Brown",Brown!$F$9,IF(B47="Cornell",Cornell!$F$9,IF(B47="Dartmouth",Dartmouth!$F$9,IF(B47="Harvard",Harvard!$F$9,IF(B47="Pennsylvania",Pennsylvania!$F$9,IF(B47="Princeton",Princeton!$F$9,IF(B47="Yale",Yale!$F$9,IF(B47="Canisius",Canisius!$F$9,IF(B47="Jacksonville",Jacksonville!$F$9,IF(B47="Manhattan",Manhattan!$F$9,IF(B47="Marist",Marist!$F$9,IF(B47="St. Josephs",'St. Josephs'!$F$9,IF(B47="Siena",Siena!$F$9,IF(B47="VMI",VMI!$F$9,IF(B47="Bryant",Bryant!$F$9,IF(B47="Mt. St. Marys",'Mount St. Marys'!$F$9,IF(B47="Quinnipiac",Quinnipiac!$F$9,IF(B47="Robert Morris",'Robert Morris'!$F$9,IF(B47="Sacred Heart",'Sacred Heart'!$F$9,IF(B47="Wagner",Wagner!$F$9,IF(B47="Army",Army!$F$9,IF(B47="Bucknell",Bucknell!$F$9,IF(B47="Colgate",Colgate!$F$9,IF(B47="Towson",Towson!$F$9,IF(B47="Holy Cross",'Holy Cross'!$F$9,IF(B47="Lafayette",Lafayette!$F$9,IF(B47="Lehigh",Lehigh!$F$9,IF(B47="Navy",Navy!$F$9,0)))))))))))))))))))))))))))))))))))))))))))))))))))))))))))))</f>
        <v>426</v>
      </c>
    </row>
    <row r="48" spans="1:10">
      <c r="A48" t="s">
        <v>331</v>
      </c>
      <c r="B48" t="s">
        <v>53</v>
      </c>
      <c r="C48">
        <v>17</v>
      </c>
      <c r="D48">
        <v>18</v>
      </c>
      <c r="E48">
        <v>35</v>
      </c>
      <c r="F48" s="45">
        <f>(C48/J48)*100</f>
        <v>4.096385542168675</v>
      </c>
      <c r="G48" s="45">
        <f>(D48/J48)*100</f>
        <v>4.3373493975903612</v>
      </c>
      <c r="H48" s="45">
        <f>(E48/J48)*100</f>
        <v>8.4337349397590362</v>
      </c>
      <c r="I48">
        <f>RANK(H48, $H$5:$H$207,0)</f>
        <v>44</v>
      </c>
      <c r="J48">
        <f>IF(B48="Air Force",'Air Force'!$F$9,IF(B48="Albany",Albany!$F$9,IF(B48="Detroit",Detroit!$F$9,IF(B48="Binghamton",Binghamton!$F$9,IF(B48="Hartford",Hartford!$F$9,IF(B48="Stony Brook",'Stony Brook'!$F$9,IF(B48="UMBC",UMBC!$F$9,IF(B48="Vermont",Vermont!$F$9,IF(B48="Duke",Duke!$F$9,IF(B48="Maryland",Maryland!$F$9,IF(B48="North Carolina",'North Carolina'!$F$9,IF(B48="Virginia",Virginia!$F$9,IF(B48="Georgetown",Georgetown!$F$9,IF(B48="Notre Dame",'Notre Dame'!$F$9,IF(B48="Providence",Providence!$F$9,IF(B48="Rutgers",Rutgers!$F$9,IF(B48="St. Johns",'St. Johns'!$F$9,IF(B48="Syracuse",Syracuse!$F$9,IF(B48="Villanova",Villanova!$F$9,IF(B48="Drexel",Drexel!$F$9,IF(B48="Hofstra",Hofstra!$F$9,IF(B48="Penn State",'Penn State'!$F$9,IF(B48="Delaware",Delaware!$F$9,IF(B48="Massachusetts",Massachusetts!$F$9,IF(B48="Bellarmine",Bellarmine!$F$9,IF(B48="Fairfield",Fairfield!$F$9,IF(B48="Hobart",Hobart!$F$9,IF(B48="Loyola",Loyola!$F$9,IF(B48="Ohio State",'Ohio State'!$F$9,IF(B48="Denver",Denver!$F$9,IF(B48="Johns Hopkins",'Johns Hopkins'!$F$9,IF(B48="Mercer",Mercer!$F$9,IF(B48="Presbyterian",Presbyterian!$F$9,IF(B48="Brown",Brown!$F$9,IF(B48="Cornell",Cornell!$F$9,IF(B48="Dartmouth",Dartmouth!$F$9,IF(B48="Harvard",Harvard!$F$9,IF(B48="Pennsylvania",Pennsylvania!$F$9,IF(B48="Princeton",Princeton!$F$9,IF(B48="Yale",Yale!$F$9,IF(B48="Canisius",Canisius!$F$9,IF(B48="Jacksonville",Jacksonville!$F$9,IF(B48="Manhattan",Manhattan!$F$9,IF(B48="Marist",Marist!$F$9,IF(B48="St. Josephs",'St. Josephs'!$F$9,IF(B48="Siena",Siena!$F$9,IF(B48="VMI",VMI!$F$9,IF(B48="Bryant",Bryant!$F$9,IF(B48="Mt. St. Marys",'Mount St. Marys'!$F$9,IF(B48="Quinnipiac",Quinnipiac!$F$9,IF(B48="Robert Morris",'Robert Morris'!$F$9,IF(B48="Sacred Heart",'Sacred Heart'!$F$9,IF(B48="Wagner",Wagner!$F$9,IF(B48="Army",Army!$F$9,IF(B48="Bucknell",Bucknell!$F$9,IF(B48="Colgate",Colgate!$F$9,IF(B48="Towson",Towson!$F$9,IF(B48="Holy Cross",'Holy Cross'!$F$9,IF(B48="Lafayette",Lafayette!$F$9,IF(B48="Lehigh",Lehigh!$F$9,IF(B48="Navy",Navy!$F$9,0)))))))))))))))))))))))))))))))))))))))))))))))))))))))))))))</f>
        <v>415</v>
      </c>
    </row>
    <row r="49" spans="1:10">
      <c r="A49" t="s">
        <v>291</v>
      </c>
      <c r="B49" t="s">
        <v>45</v>
      </c>
      <c r="C49">
        <v>27</v>
      </c>
      <c r="D49">
        <v>13</v>
      </c>
      <c r="E49">
        <v>40</v>
      </c>
      <c r="F49" s="45">
        <f>(C49/J49)*100</f>
        <v>5.6722689075630255</v>
      </c>
      <c r="G49" s="45">
        <f>(D49/J49)*100</f>
        <v>2.73109243697479</v>
      </c>
      <c r="H49" s="45">
        <f>(E49/J49)*100</f>
        <v>8.4033613445378155</v>
      </c>
      <c r="I49">
        <f>RANK(H49, $H$5:$H$207,0)</f>
        <v>45</v>
      </c>
      <c r="J49">
        <f>IF(B49="Air Force",'Air Force'!$F$9,IF(B49="Albany",Albany!$F$9,IF(B49="Detroit",Detroit!$F$9,IF(B49="Binghamton",Binghamton!$F$9,IF(B49="Hartford",Hartford!$F$9,IF(B49="Stony Brook",'Stony Brook'!$F$9,IF(B49="UMBC",UMBC!$F$9,IF(B49="Vermont",Vermont!$F$9,IF(B49="Duke",Duke!$F$9,IF(B49="Maryland",Maryland!$F$9,IF(B49="North Carolina",'North Carolina'!$F$9,IF(B49="Virginia",Virginia!$F$9,IF(B49="Georgetown",Georgetown!$F$9,IF(B49="Notre Dame",'Notre Dame'!$F$9,IF(B49="Providence",Providence!$F$9,IF(B49="Rutgers",Rutgers!$F$9,IF(B49="St. Johns",'St. Johns'!$F$9,IF(B49="Syracuse",Syracuse!$F$9,IF(B49="Villanova",Villanova!$F$9,IF(B49="Drexel",Drexel!$F$9,IF(B49="Hofstra",Hofstra!$F$9,IF(B49="Penn State",'Penn State'!$F$9,IF(B49="Delaware",Delaware!$F$9,IF(B49="Massachusetts",Massachusetts!$F$9,IF(B49="Bellarmine",Bellarmine!$F$9,IF(B49="Fairfield",Fairfield!$F$9,IF(B49="Hobart",Hobart!$F$9,IF(B49="Loyola",Loyola!$F$9,IF(B49="Ohio State",'Ohio State'!$F$9,IF(B49="Denver",Denver!$F$9,IF(B49="Johns Hopkins",'Johns Hopkins'!$F$9,IF(B49="Mercer",Mercer!$F$9,IF(B49="Presbyterian",Presbyterian!$F$9,IF(B49="Brown",Brown!$F$9,IF(B49="Cornell",Cornell!$F$9,IF(B49="Dartmouth",Dartmouth!$F$9,IF(B49="Harvard",Harvard!$F$9,IF(B49="Pennsylvania",Pennsylvania!$F$9,IF(B49="Princeton",Princeton!$F$9,IF(B49="Yale",Yale!$F$9,IF(B49="Canisius",Canisius!$F$9,IF(B49="Jacksonville",Jacksonville!$F$9,IF(B49="Manhattan",Manhattan!$F$9,IF(B49="Marist",Marist!$F$9,IF(B49="St. Josephs",'St. Josephs'!$F$9,IF(B49="Siena",Siena!$F$9,IF(B49="VMI",VMI!$F$9,IF(B49="Bryant",Bryant!$F$9,IF(B49="Mt. St. Marys",'Mount St. Marys'!$F$9,IF(B49="Quinnipiac",Quinnipiac!$F$9,IF(B49="Robert Morris",'Robert Morris'!$F$9,IF(B49="Sacred Heart",'Sacred Heart'!$F$9,IF(B49="Wagner",Wagner!$F$9,IF(B49="Army",Army!$F$9,IF(B49="Bucknell",Bucknell!$F$9,IF(B49="Colgate",Colgate!$F$9,IF(B49="Towson",Towson!$F$9,IF(B49="Holy Cross",'Holy Cross'!$F$9,IF(B49="Lafayette",Lafayette!$F$9,IF(B49="Lehigh",Lehigh!$F$9,IF(B49="Navy",Navy!$F$9,0)))))))))))))))))))))))))))))))))))))))))))))))))))))))))))))</f>
        <v>476</v>
      </c>
    </row>
    <row r="50" spans="1:10">
      <c r="A50" t="s">
        <v>361</v>
      </c>
      <c r="B50" t="s">
        <v>6</v>
      </c>
      <c r="C50">
        <v>20</v>
      </c>
      <c r="D50">
        <v>30</v>
      </c>
      <c r="E50">
        <v>50</v>
      </c>
      <c r="F50" s="45">
        <f>(C50/J50)*100</f>
        <v>3.350083752093802</v>
      </c>
      <c r="G50" s="45">
        <f>(D50/J50)*100</f>
        <v>5.025125628140704</v>
      </c>
      <c r="H50" s="45">
        <f>(E50/J50)*100</f>
        <v>8.3752093802345069</v>
      </c>
      <c r="I50">
        <f>RANK(H50, $H$5:$H$207,0)</f>
        <v>46</v>
      </c>
      <c r="J50">
        <f>IF(B50="Air Force",'Air Force'!$F$9,IF(B50="Albany",Albany!$F$9,IF(B50="Detroit",Detroit!$F$9,IF(B50="Binghamton",Binghamton!$F$9,IF(B50="Hartford",Hartford!$F$9,IF(B50="Stony Brook",'Stony Brook'!$F$9,IF(B50="UMBC",UMBC!$F$9,IF(B50="Vermont",Vermont!$F$9,IF(B50="Duke",Duke!$F$9,IF(B50="Maryland",Maryland!$F$9,IF(B50="North Carolina",'North Carolina'!$F$9,IF(B50="Virginia",Virginia!$F$9,IF(B50="Georgetown",Georgetown!$F$9,IF(B50="Notre Dame",'Notre Dame'!$F$9,IF(B50="Providence",Providence!$F$9,IF(B50="Rutgers",Rutgers!$F$9,IF(B50="St. Johns",'St. Johns'!$F$9,IF(B50="Syracuse",Syracuse!$F$9,IF(B50="Villanova",Villanova!$F$9,IF(B50="Drexel",Drexel!$F$9,IF(B50="Hofstra",Hofstra!$F$9,IF(B50="Penn State",'Penn State'!$F$9,IF(B50="Delaware",Delaware!$F$9,IF(B50="Massachusetts",Massachusetts!$F$9,IF(B50="Bellarmine",Bellarmine!$F$9,IF(B50="Fairfield",Fairfield!$F$9,IF(B50="Hobart",Hobart!$F$9,IF(B50="Loyola",Loyola!$F$9,IF(B50="Ohio State",'Ohio State'!$F$9,IF(B50="Denver",Denver!$F$9,IF(B50="Johns Hopkins",'Johns Hopkins'!$F$9,IF(B50="Mercer",Mercer!$F$9,IF(B50="Presbyterian",Presbyterian!$F$9,IF(B50="Brown",Brown!$F$9,IF(B50="Cornell",Cornell!$F$9,IF(B50="Dartmouth",Dartmouth!$F$9,IF(B50="Harvard",Harvard!$F$9,IF(B50="Pennsylvania",Pennsylvania!$F$9,IF(B50="Princeton",Princeton!$F$9,IF(B50="Yale",Yale!$F$9,IF(B50="Canisius",Canisius!$F$9,IF(B50="Jacksonville",Jacksonville!$F$9,IF(B50="Manhattan",Manhattan!$F$9,IF(B50="Marist",Marist!$F$9,IF(B50="St. Josephs",'St. Josephs'!$F$9,IF(B50="Siena",Siena!$F$9,IF(B50="VMI",VMI!$F$9,IF(B50="Bryant",Bryant!$F$9,IF(B50="Mt. St. Marys",'Mount St. Marys'!$F$9,IF(B50="Quinnipiac",Quinnipiac!$F$9,IF(B50="Robert Morris",'Robert Morris'!$F$9,IF(B50="Sacred Heart",'Sacred Heart'!$F$9,IF(B50="Wagner",Wagner!$F$9,IF(B50="Army",Army!$F$9,IF(B50="Bucknell",Bucknell!$F$9,IF(B50="Colgate",Colgate!$F$9,IF(B50="Towson",Towson!$F$9,IF(B50="Holy Cross",'Holy Cross'!$F$9,IF(B50="Lafayette",Lafayette!$F$9,IF(B50="Lehigh",Lehigh!$F$9,IF(B50="Navy",Navy!$F$9,0)))))))))))))))))))))))))))))))))))))))))))))))))))))))))))))</f>
        <v>597</v>
      </c>
    </row>
    <row r="51" spans="1:10">
      <c r="A51" t="s">
        <v>271</v>
      </c>
      <c r="B51" t="s">
        <v>199</v>
      </c>
      <c r="C51">
        <v>24</v>
      </c>
      <c r="D51">
        <v>17</v>
      </c>
      <c r="E51">
        <v>41</v>
      </c>
      <c r="F51" s="45">
        <f>(C51/J51)*100</f>
        <v>4.8780487804878048</v>
      </c>
      <c r="G51" s="45">
        <f>(D51/J51)*100</f>
        <v>3.4552845528455287</v>
      </c>
      <c r="H51" s="45">
        <f>(E51/J51)*100</f>
        <v>8.3333333333333321</v>
      </c>
      <c r="I51">
        <f>RANK(H51, $H$5:$H$207,0)</f>
        <v>47</v>
      </c>
      <c r="J51">
        <f>IF(B51="Air Force",'Air Force'!$F$9,IF(B51="Albany",Albany!$F$9,IF(B51="Detroit",Detroit!$F$9,IF(B51="Binghamton",Binghamton!$F$9,IF(B51="Hartford",Hartford!$F$9,IF(B51="Stony Brook",'Stony Brook'!$F$9,IF(B51="UMBC",UMBC!$F$9,IF(B51="Vermont",Vermont!$F$9,IF(B51="Duke",Duke!$F$9,IF(B51="Maryland",Maryland!$F$9,IF(B51="North Carolina",'North Carolina'!$F$9,IF(B51="Virginia",Virginia!$F$9,IF(B51="Georgetown",Georgetown!$F$9,IF(B51="Notre Dame",'Notre Dame'!$F$9,IF(B51="Providence",Providence!$F$9,IF(B51="Rutgers",Rutgers!$F$9,IF(B51="St. Johns",'St. Johns'!$F$9,IF(B51="Syracuse",Syracuse!$F$9,IF(B51="Villanova",Villanova!$F$9,IF(B51="Drexel",Drexel!$F$9,IF(B51="Hofstra",Hofstra!$F$9,IF(B51="Penn State",'Penn State'!$F$9,IF(B51="Delaware",Delaware!$F$9,IF(B51="Massachusetts",Massachusetts!$F$9,IF(B51="Bellarmine",Bellarmine!$F$9,IF(B51="Fairfield",Fairfield!$F$9,IF(B51="Hobart",Hobart!$F$9,IF(B51="Loyola",Loyola!$F$9,IF(B51="Ohio State",'Ohio State'!$F$9,IF(B51="Denver",Denver!$F$9,IF(B51="Johns Hopkins",'Johns Hopkins'!$F$9,IF(B51="Mercer",Mercer!$F$9,IF(B51="Presbyterian",Presbyterian!$F$9,IF(B51="Brown",Brown!$F$9,IF(B51="Cornell",Cornell!$F$9,IF(B51="Dartmouth",Dartmouth!$F$9,IF(B51="Harvard",Harvard!$F$9,IF(B51="Pennsylvania",Pennsylvania!$F$9,IF(B51="Princeton",Princeton!$F$9,IF(B51="Yale",Yale!$F$9,IF(B51="Canisius",Canisius!$F$9,IF(B51="Jacksonville",Jacksonville!$F$9,IF(B51="Manhattan",Manhattan!$F$9,IF(B51="Marist",Marist!$F$9,IF(B51="St. Josephs",'St. Josephs'!$F$9,IF(B51="Siena",Siena!$F$9,IF(B51="VMI",VMI!$F$9,IF(B51="Bryant",Bryant!$F$9,IF(B51="Mt. St. Marys",'Mount St. Marys'!$F$9,IF(B51="Quinnipiac",Quinnipiac!$F$9,IF(B51="Robert Morris",'Robert Morris'!$F$9,IF(B51="Sacred Heart",'Sacred Heart'!$F$9,IF(B51="Wagner",Wagner!$F$9,IF(B51="Army",Army!$F$9,IF(B51="Bucknell",Bucknell!$F$9,IF(B51="Colgate",Colgate!$F$9,IF(B51="Towson",Towson!$F$9,IF(B51="Holy Cross",'Holy Cross'!$F$9,IF(B51="Lafayette",Lafayette!$F$9,IF(B51="Lehigh",Lehigh!$F$9,IF(B51="Navy",Navy!$F$9,0)))))))))))))))))))))))))))))))))))))))))))))))))))))))))))))</f>
        <v>492</v>
      </c>
    </row>
    <row r="52" spans="1:10">
      <c r="A52" t="s">
        <v>293</v>
      </c>
      <c r="B52" t="s">
        <v>25</v>
      </c>
      <c r="C52">
        <v>22</v>
      </c>
      <c r="D52">
        <v>25</v>
      </c>
      <c r="E52">
        <v>47</v>
      </c>
      <c r="F52" s="45">
        <f>(C52/J52)*100</f>
        <v>3.8938053097345131</v>
      </c>
      <c r="G52" s="45">
        <f>(D52/J52)*100</f>
        <v>4.4247787610619467</v>
      </c>
      <c r="H52" s="45">
        <f>(E52/J52)*100</f>
        <v>8.3185840707964598</v>
      </c>
      <c r="I52">
        <f>RANK(H52, $H$5:$H$207,0)</f>
        <v>48</v>
      </c>
      <c r="J52">
        <f>IF(B52="Air Force",'Air Force'!$F$9,IF(B52="Albany",Albany!$F$9,IF(B52="Detroit",Detroit!$F$9,IF(B52="Binghamton",Binghamton!$F$9,IF(B52="Hartford",Hartford!$F$9,IF(B52="Stony Brook",'Stony Brook'!$F$9,IF(B52="UMBC",UMBC!$F$9,IF(B52="Vermont",Vermont!$F$9,IF(B52="Duke",Duke!$F$9,IF(B52="Maryland",Maryland!$F$9,IF(B52="North Carolina",'North Carolina'!$F$9,IF(B52="Virginia",Virginia!$F$9,IF(B52="Georgetown",Georgetown!$F$9,IF(B52="Notre Dame",'Notre Dame'!$F$9,IF(B52="Providence",Providence!$F$9,IF(B52="Rutgers",Rutgers!$F$9,IF(B52="St. Johns",'St. Johns'!$F$9,IF(B52="Syracuse",Syracuse!$F$9,IF(B52="Villanova",Villanova!$F$9,IF(B52="Drexel",Drexel!$F$9,IF(B52="Hofstra",Hofstra!$F$9,IF(B52="Penn State",'Penn State'!$F$9,IF(B52="Delaware",Delaware!$F$9,IF(B52="Massachusetts",Massachusetts!$F$9,IF(B52="Bellarmine",Bellarmine!$F$9,IF(B52="Fairfield",Fairfield!$F$9,IF(B52="Hobart",Hobart!$F$9,IF(B52="Loyola",Loyola!$F$9,IF(B52="Ohio State",'Ohio State'!$F$9,IF(B52="Denver",Denver!$F$9,IF(B52="Johns Hopkins",'Johns Hopkins'!$F$9,IF(B52="Mercer",Mercer!$F$9,IF(B52="Presbyterian",Presbyterian!$F$9,IF(B52="Brown",Brown!$F$9,IF(B52="Cornell",Cornell!$F$9,IF(B52="Dartmouth",Dartmouth!$F$9,IF(B52="Harvard",Harvard!$F$9,IF(B52="Pennsylvania",Pennsylvania!$F$9,IF(B52="Princeton",Princeton!$F$9,IF(B52="Yale",Yale!$F$9,IF(B52="Canisius",Canisius!$F$9,IF(B52="Jacksonville",Jacksonville!$F$9,IF(B52="Manhattan",Manhattan!$F$9,IF(B52="Marist",Marist!$F$9,IF(B52="St. Josephs",'St. Josephs'!$F$9,IF(B52="Siena",Siena!$F$9,IF(B52="VMI",VMI!$F$9,IF(B52="Bryant",Bryant!$F$9,IF(B52="Mt. St. Marys",'Mount St. Marys'!$F$9,IF(B52="Quinnipiac",Quinnipiac!$F$9,IF(B52="Robert Morris",'Robert Morris'!$F$9,IF(B52="Sacred Heart",'Sacred Heart'!$F$9,IF(B52="Wagner",Wagner!$F$9,IF(B52="Army",Army!$F$9,IF(B52="Bucknell",Bucknell!$F$9,IF(B52="Colgate",Colgate!$F$9,IF(B52="Towson",Towson!$F$9,IF(B52="Holy Cross",'Holy Cross'!$F$9,IF(B52="Lafayette",Lafayette!$F$9,IF(B52="Lehigh",Lehigh!$F$9,IF(B52="Navy",Navy!$F$9,0)))))))))))))))))))))))))))))))))))))))))))))))))))))))))))))</f>
        <v>565</v>
      </c>
    </row>
    <row r="53" spans="1:10">
      <c r="A53" t="s">
        <v>278</v>
      </c>
      <c r="B53" t="s">
        <v>32</v>
      </c>
      <c r="C53">
        <v>28</v>
      </c>
      <c r="D53">
        <v>16</v>
      </c>
      <c r="E53">
        <v>44</v>
      </c>
      <c r="F53" s="45">
        <f>(C53/J53)*100</f>
        <v>5.2930056710775046</v>
      </c>
      <c r="G53" s="45">
        <f>(D53/J53)*100</f>
        <v>3.0245746691871456</v>
      </c>
      <c r="H53" s="45">
        <f>(E53/J53)*100</f>
        <v>8.3175803402646498</v>
      </c>
      <c r="I53">
        <f>RANK(H53, $H$5:$H$207,0)</f>
        <v>49</v>
      </c>
      <c r="J53">
        <f>IF(B53="Air Force",'Air Force'!$F$9,IF(B53="Albany",Albany!$F$9,IF(B53="Detroit",Detroit!$F$9,IF(B53="Binghamton",Binghamton!$F$9,IF(B53="Hartford",Hartford!$F$9,IF(B53="Stony Brook",'Stony Brook'!$F$9,IF(B53="UMBC",UMBC!$F$9,IF(B53="Vermont",Vermont!$F$9,IF(B53="Duke",Duke!$F$9,IF(B53="Maryland",Maryland!$F$9,IF(B53="North Carolina",'North Carolina'!$F$9,IF(B53="Virginia",Virginia!$F$9,IF(B53="Georgetown",Georgetown!$F$9,IF(B53="Notre Dame",'Notre Dame'!$F$9,IF(B53="Providence",Providence!$F$9,IF(B53="Rutgers",Rutgers!$F$9,IF(B53="St. Johns",'St. Johns'!$F$9,IF(B53="Syracuse",Syracuse!$F$9,IF(B53="Villanova",Villanova!$F$9,IF(B53="Drexel",Drexel!$F$9,IF(B53="Hofstra",Hofstra!$F$9,IF(B53="Penn State",'Penn State'!$F$9,IF(B53="Delaware",Delaware!$F$9,IF(B53="Massachusetts",Massachusetts!$F$9,IF(B53="Bellarmine",Bellarmine!$F$9,IF(B53="Fairfield",Fairfield!$F$9,IF(B53="Hobart",Hobart!$F$9,IF(B53="Loyola",Loyola!$F$9,IF(B53="Ohio State",'Ohio State'!$F$9,IF(B53="Denver",Denver!$F$9,IF(B53="Johns Hopkins",'Johns Hopkins'!$F$9,IF(B53="Mercer",Mercer!$F$9,IF(B53="Presbyterian",Presbyterian!$F$9,IF(B53="Brown",Brown!$F$9,IF(B53="Cornell",Cornell!$F$9,IF(B53="Dartmouth",Dartmouth!$F$9,IF(B53="Harvard",Harvard!$F$9,IF(B53="Pennsylvania",Pennsylvania!$F$9,IF(B53="Princeton",Princeton!$F$9,IF(B53="Yale",Yale!$F$9,IF(B53="Canisius",Canisius!$F$9,IF(B53="Jacksonville",Jacksonville!$F$9,IF(B53="Manhattan",Manhattan!$F$9,IF(B53="Marist",Marist!$F$9,IF(B53="St. Josephs",'St. Josephs'!$F$9,IF(B53="Siena",Siena!$F$9,IF(B53="VMI",VMI!$F$9,IF(B53="Bryant",Bryant!$F$9,IF(B53="Mt. St. Marys",'Mount St. Marys'!$F$9,IF(B53="Quinnipiac",Quinnipiac!$F$9,IF(B53="Robert Morris",'Robert Morris'!$F$9,IF(B53="Sacred Heart",'Sacred Heart'!$F$9,IF(B53="Wagner",Wagner!$F$9,IF(B53="Army",Army!$F$9,IF(B53="Bucknell",Bucknell!$F$9,IF(B53="Colgate",Colgate!$F$9,IF(B53="Towson",Towson!$F$9,IF(B53="Holy Cross",'Holy Cross'!$F$9,IF(B53="Lafayette",Lafayette!$F$9,IF(B53="Lehigh",Lehigh!$F$9,IF(B53="Navy",Navy!$F$9,0)))))))))))))))))))))))))))))))))))))))))))))))))))))))))))))</f>
        <v>529</v>
      </c>
    </row>
    <row r="54" spans="1:10">
      <c r="A54" t="s">
        <v>316</v>
      </c>
      <c r="B54" t="s">
        <v>197</v>
      </c>
      <c r="C54">
        <v>33</v>
      </c>
      <c r="D54">
        <v>10</v>
      </c>
      <c r="E54">
        <v>43</v>
      </c>
      <c r="F54" s="45">
        <f>(C54/J54)*100</f>
        <v>6.3829787234042552</v>
      </c>
      <c r="G54" s="45">
        <f>(D54/J54)*100</f>
        <v>1.9342359767891684</v>
      </c>
      <c r="H54" s="45">
        <f>(E54/J54)*100</f>
        <v>8.3172147001934231</v>
      </c>
      <c r="I54">
        <f>RANK(H54, $H$5:$H$207,0)</f>
        <v>50</v>
      </c>
      <c r="J54">
        <f>IF(B54="Air Force",'Air Force'!$F$9,IF(B54="Albany",Albany!$F$9,IF(B54="Detroit",Detroit!$F$9,IF(B54="Binghamton",Binghamton!$F$9,IF(B54="Hartford",Hartford!$F$9,IF(B54="Stony Brook",'Stony Brook'!$F$9,IF(B54="UMBC",UMBC!$F$9,IF(B54="Vermont",Vermont!$F$9,IF(B54="Duke",Duke!$F$9,IF(B54="Maryland",Maryland!$F$9,IF(B54="North Carolina",'North Carolina'!$F$9,IF(B54="Virginia",Virginia!$F$9,IF(B54="Georgetown",Georgetown!$F$9,IF(B54="Notre Dame",'Notre Dame'!$F$9,IF(B54="Providence",Providence!$F$9,IF(B54="Rutgers",Rutgers!$F$9,IF(B54="St. Johns",'St. Johns'!$F$9,IF(B54="Syracuse",Syracuse!$F$9,IF(B54="Villanova",Villanova!$F$9,IF(B54="Drexel",Drexel!$F$9,IF(B54="Hofstra",Hofstra!$F$9,IF(B54="Penn State",'Penn State'!$F$9,IF(B54="Delaware",Delaware!$F$9,IF(B54="Massachusetts",Massachusetts!$F$9,IF(B54="Bellarmine",Bellarmine!$F$9,IF(B54="Fairfield",Fairfield!$F$9,IF(B54="Hobart",Hobart!$F$9,IF(B54="Loyola",Loyola!$F$9,IF(B54="Ohio State",'Ohio State'!$F$9,IF(B54="Denver",Denver!$F$9,IF(B54="Johns Hopkins",'Johns Hopkins'!$F$9,IF(B54="Mercer",Mercer!$F$9,IF(B54="Presbyterian",Presbyterian!$F$9,IF(B54="Brown",Brown!$F$9,IF(B54="Cornell",Cornell!$F$9,IF(B54="Dartmouth",Dartmouth!$F$9,IF(B54="Harvard",Harvard!$F$9,IF(B54="Pennsylvania",Pennsylvania!$F$9,IF(B54="Princeton",Princeton!$F$9,IF(B54="Yale",Yale!$F$9,IF(B54="Canisius",Canisius!$F$9,IF(B54="Jacksonville",Jacksonville!$F$9,IF(B54="Manhattan",Manhattan!$F$9,IF(B54="Marist",Marist!$F$9,IF(B54="St. Josephs",'St. Josephs'!$F$9,IF(B54="Siena",Siena!$F$9,IF(B54="VMI",VMI!$F$9,IF(B54="Bryant",Bryant!$F$9,IF(B54="Mt. St. Marys",'Mount St. Marys'!$F$9,IF(B54="Quinnipiac",Quinnipiac!$F$9,IF(B54="Robert Morris",'Robert Morris'!$F$9,IF(B54="Sacred Heart",'Sacred Heart'!$F$9,IF(B54="Wagner",Wagner!$F$9,IF(B54="Army",Army!$F$9,IF(B54="Bucknell",Bucknell!$F$9,IF(B54="Colgate",Colgate!$F$9,IF(B54="Towson",Towson!$F$9,IF(B54="Holy Cross",'Holy Cross'!$F$9,IF(B54="Lafayette",Lafayette!$F$9,IF(B54="Lehigh",Lehigh!$F$9,IF(B54="Navy",Navy!$F$9,0)))))))))))))))))))))))))))))))))))))))))))))))))))))))))))))</f>
        <v>517</v>
      </c>
    </row>
    <row r="55" spans="1:10">
      <c r="A55" t="s">
        <v>338</v>
      </c>
      <c r="B55" t="s">
        <v>198</v>
      </c>
      <c r="C55">
        <v>17</v>
      </c>
      <c r="D55">
        <v>9</v>
      </c>
      <c r="E55">
        <v>26</v>
      </c>
      <c r="F55" s="45">
        <f>(C55/J55)*100</f>
        <v>5.4313099041533546</v>
      </c>
      <c r="G55" s="45">
        <f>(D55/J55)*100</f>
        <v>2.8753993610223643</v>
      </c>
      <c r="H55" s="45">
        <f>(E55/J55)*100</f>
        <v>8.3067092651757193</v>
      </c>
      <c r="I55">
        <f>RANK(H55, $H$5:$H$207,0)</f>
        <v>51</v>
      </c>
      <c r="J55">
        <f>IF(B55="Air Force",'Air Force'!$F$9,IF(B55="Albany",Albany!$F$9,IF(B55="Detroit",Detroit!$F$9,IF(B55="Binghamton",Binghamton!$F$9,IF(B55="Hartford",Hartford!$F$9,IF(B55="Stony Brook",'Stony Brook'!$F$9,IF(B55="UMBC",UMBC!$F$9,IF(B55="Vermont",Vermont!$F$9,IF(B55="Duke",Duke!$F$9,IF(B55="Maryland",Maryland!$F$9,IF(B55="North Carolina",'North Carolina'!$F$9,IF(B55="Virginia",Virginia!$F$9,IF(B55="Georgetown",Georgetown!$F$9,IF(B55="Notre Dame",'Notre Dame'!$F$9,IF(B55="Providence",Providence!$F$9,IF(B55="Rutgers",Rutgers!$F$9,IF(B55="St. Johns",'St. Johns'!$F$9,IF(B55="Syracuse",Syracuse!$F$9,IF(B55="Villanova",Villanova!$F$9,IF(B55="Drexel",Drexel!$F$9,IF(B55="Hofstra",Hofstra!$F$9,IF(B55="Penn State",'Penn State'!$F$9,IF(B55="Delaware",Delaware!$F$9,IF(B55="Massachusetts",Massachusetts!$F$9,IF(B55="Bellarmine",Bellarmine!$F$9,IF(B55="Fairfield",Fairfield!$F$9,IF(B55="Hobart",Hobart!$F$9,IF(B55="Loyola",Loyola!$F$9,IF(B55="Ohio State",'Ohio State'!$F$9,IF(B55="Denver",Denver!$F$9,IF(B55="Johns Hopkins",'Johns Hopkins'!$F$9,IF(B55="Mercer",Mercer!$F$9,IF(B55="Presbyterian",Presbyterian!$F$9,IF(B55="Brown",Brown!$F$9,IF(B55="Cornell",Cornell!$F$9,IF(B55="Dartmouth",Dartmouth!$F$9,IF(B55="Harvard",Harvard!$F$9,IF(B55="Pennsylvania",Pennsylvania!$F$9,IF(B55="Princeton",Princeton!$F$9,IF(B55="Yale",Yale!$F$9,IF(B55="Canisius",Canisius!$F$9,IF(B55="Jacksonville",Jacksonville!$F$9,IF(B55="Manhattan",Manhattan!$F$9,IF(B55="Marist",Marist!$F$9,IF(B55="St. Josephs",'St. Josephs'!$F$9,IF(B55="Siena",Siena!$F$9,IF(B55="VMI",VMI!$F$9,IF(B55="Bryant",Bryant!$F$9,IF(B55="Mt. St. Marys",'Mount St. Marys'!$F$9,IF(B55="Quinnipiac",Quinnipiac!$F$9,IF(B55="Robert Morris",'Robert Morris'!$F$9,IF(B55="Sacred Heart",'Sacred Heart'!$F$9,IF(B55="Wagner",Wagner!$F$9,IF(B55="Army",Army!$F$9,IF(B55="Bucknell",Bucknell!$F$9,IF(B55="Colgate",Colgate!$F$9,IF(B55="Towson",Towson!$F$9,IF(B55="Holy Cross",'Holy Cross'!$F$9,IF(B55="Lafayette",Lafayette!$F$9,IF(B55="Lehigh",Lehigh!$F$9,IF(B55="Navy",Navy!$F$9,0)))))))))))))))))))))))))))))))))))))))))))))))))))))))))))))</f>
        <v>313</v>
      </c>
    </row>
    <row r="56" spans="1:10">
      <c r="A56" t="s">
        <v>301</v>
      </c>
      <c r="B56" t="s">
        <v>13</v>
      </c>
      <c r="C56">
        <v>31</v>
      </c>
      <c r="D56">
        <v>18</v>
      </c>
      <c r="E56">
        <v>49</v>
      </c>
      <c r="F56" s="45">
        <f>(C56/J56)*100</f>
        <v>5.2100840336134455</v>
      </c>
      <c r="G56" s="45">
        <f>(D56/J56)*100</f>
        <v>3.0252100840336134</v>
      </c>
      <c r="H56" s="45">
        <f>(E56/J56)*100</f>
        <v>8.235294117647058</v>
      </c>
      <c r="I56">
        <f>RANK(H56, $H$5:$H$207,0)</f>
        <v>52</v>
      </c>
      <c r="J56">
        <f>IF(B56="Air Force",'Air Force'!$F$9,IF(B56="Albany",Albany!$F$9,IF(B56="Detroit",Detroit!$F$9,IF(B56="Binghamton",Binghamton!$F$9,IF(B56="Hartford",Hartford!$F$9,IF(B56="Stony Brook",'Stony Brook'!$F$9,IF(B56="UMBC",UMBC!$F$9,IF(B56="Vermont",Vermont!$F$9,IF(B56="Duke",Duke!$F$9,IF(B56="Maryland",Maryland!$F$9,IF(B56="North Carolina",'North Carolina'!$F$9,IF(B56="Virginia",Virginia!$F$9,IF(B56="Georgetown",Georgetown!$F$9,IF(B56="Notre Dame",'Notre Dame'!$F$9,IF(B56="Providence",Providence!$F$9,IF(B56="Rutgers",Rutgers!$F$9,IF(B56="St. Johns",'St. Johns'!$F$9,IF(B56="Syracuse",Syracuse!$F$9,IF(B56="Villanova",Villanova!$F$9,IF(B56="Drexel",Drexel!$F$9,IF(B56="Hofstra",Hofstra!$F$9,IF(B56="Penn State",'Penn State'!$F$9,IF(B56="Delaware",Delaware!$F$9,IF(B56="Massachusetts",Massachusetts!$F$9,IF(B56="Bellarmine",Bellarmine!$F$9,IF(B56="Fairfield",Fairfield!$F$9,IF(B56="Hobart",Hobart!$F$9,IF(B56="Loyola",Loyola!$F$9,IF(B56="Ohio State",'Ohio State'!$F$9,IF(B56="Denver",Denver!$F$9,IF(B56="Johns Hopkins",'Johns Hopkins'!$F$9,IF(B56="Mercer",Mercer!$F$9,IF(B56="Presbyterian",Presbyterian!$F$9,IF(B56="Brown",Brown!$F$9,IF(B56="Cornell",Cornell!$F$9,IF(B56="Dartmouth",Dartmouth!$F$9,IF(B56="Harvard",Harvard!$F$9,IF(B56="Pennsylvania",Pennsylvania!$F$9,IF(B56="Princeton",Princeton!$F$9,IF(B56="Yale",Yale!$F$9,IF(B56="Canisius",Canisius!$F$9,IF(B56="Jacksonville",Jacksonville!$F$9,IF(B56="Manhattan",Manhattan!$F$9,IF(B56="Marist",Marist!$F$9,IF(B56="St. Josephs",'St. Josephs'!$F$9,IF(B56="Siena",Siena!$F$9,IF(B56="VMI",VMI!$F$9,IF(B56="Bryant",Bryant!$F$9,IF(B56="Mt. St. Marys",'Mount St. Marys'!$F$9,IF(B56="Quinnipiac",Quinnipiac!$F$9,IF(B56="Robert Morris",'Robert Morris'!$F$9,IF(B56="Sacred Heart",'Sacred Heart'!$F$9,IF(B56="Wagner",Wagner!$F$9,IF(B56="Army",Army!$F$9,IF(B56="Bucknell",Bucknell!$F$9,IF(B56="Colgate",Colgate!$F$9,IF(B56="Towson",Towson!$F$9,IF(B56="Holy Cross",'Holy Cross'!$F$9,IF(B56="Lafayette",Lafayette!$F$9,IF(B56="Lehigh",Lehigh!$F$9,IF(B56="Navy",Navy!$F$9,0)))))))))))))))))))))))))))))))))))))))))))))))))))))))))))))</f>
        <v>595</v>
      </c>
    </row>
    <row r="57" spans="1:10">
      <c r="A57" t="s">
        <v>270</v>
      </c>
      <c r="B57" t="s">
        <v>59</v>
      </c>
      <c r="C57">
        <v>28</v>
      </c>
      <c r="D57">
        <v>15</v>
      </c>
      <c r="E57">
        <v>43</v>
      </c>
      <c r="F57" s="45">
        <f>(C57/J57)*100</f>
        <v>5.343511450381679</v>
      </c>
      <c r="G57" s="45">
        <f>(D57/J57)*100</f>
        <v>2.8625954198473282</v>
      </c>
      <c r="H57" s="45">
        <f>(E57/J57)*100</f>
        <v>8.2061068702290072</v>
      </c>
      <c r="I57">
        <f>RANK(H57, $H$5:$H$207,0)</f>
        <v>53</v>
      </c>
      <c r="J57">
        <f>IF(B57="Air Force",'Air Force'!$F$9,IF(B57="Albany",Albany!$F$9,IF(B57="Detroit",Detroit!$F$9,IF(B57="Binghamton",Binghamton!$F$9,IF(B57="Hartford",Hartford!$F$9,IF(B57="Stony Brook",'Stony Brook'!$F$9,IF(B57="UMBC",UMBC!$F$9,IF(B57="Vermont",Vermont!$F$9,IF(B57="Duke",Duke!$F$9,IF(B57="Maryland",Maryland!$F$9,IF(B57="North Carolina",'North Carolina'!$F$9,IF(B57="Virginia",Virginia!$F$9,IF(B57="Georgetown",Georgetown!$F$9,IF(B57="Notre Dame",'Notre Dame'!$F$9,IF(B57="Providence",Providence!$F$9,IF(B57="Rutgers",Rutgers!$F$9,IF(B57="St. Johns",'St. Johns'!$F$9,IF(B57="Syracuse",Syracuse!$F$9,IF(B57="Villanova",Villanova!$F$9,IF(B57="Drexel",Drexel!$F$9,IF(B57="Hofstra",Hofstra!$F$9,IF(B57="Penn State",'Penn State'!$F$9,IF(B57="Delaware",Delaware!$F$9,IF(B57="Massachusetts",Massachusetts!$F$9,IF(B57="Bellarmine",Bellarmine!$F$9,IF(B57="Fairfield",Fairfield!$F$9,IF(B57="Hobart",Hobart!$F$9,IF(B57="Loyola",Loyola!$F$9,IF(B57="Ohio State",'Ohio State'!$F$9,IF(B57="Denver",Denver!$F$9,IF(B57="Johns Hopkins",'Johns Hopkins'!$F$9,IF(B57="Mercer",Mercer!$F$9,IF(B57="Presbyterian",Presbyterian!$F$9,IF(B57="Brown",Brown!$F$9,IF(B57="Cornell",Cornell!$F$9,IF(B57="Dartmouth",Dartmouth!$F$9,IF(B57="Harvard",Harvard!$F$9,IF(B57="Pennsylvania",Pennsylvania!$F$9,IF(B57="Princeton",Princeton!$F$9,IF(B57="Yale",Yale!$F$9,IF(B57="Canisius",Canisius!$F$9,IF(B57="Jacksonville",Jacksonville!$F$9,IF(B57="Manhattan",Manhattan!$F$9,IF(B57="Marist",Marist!$F$9,IF(B57="St. Josephs",'St. Josephs'!$F$9,IF(B57="Siena",Siena!$F$9,IF(B57="VMI",VMI!$F$9,IF(B57="Bryant",Bryant!$F$9,IF(B57="Mt. St. Marys",'Mount St. Marys'!$F$9,IF(B57="Quinnipiac",Quinnipiac!$F$9,IF(B57="Robert Morris",'Robert Morris'!$F$9,IF(B57="Sacred Heart",'Sacred Heart'!$F$9,IF(B57="Wagner",Wagner!$F$9,IF(B57="Army",Army!$F$9,IF(B57="Bucknell",Bucknell!$F$9,IF(B57="Colgate",Colgate!$F$9,IF(B57="Towson",Towson!$F$9,IF(B57="Holy Cross",'Holy Cross'!$F$9,IF(B57="Lafayette",Lafayette!$F$9,IF(B57="Lehigh",Lehigh!$F$9,IF(B57="Navy",Navy!$F$9,0)))))))))))))))))))))))))))))))))))))))))))))))))))))))))))))</f>
        <v>524</v>
      </c>
    </row>
    <row r="58" spans="1:10">
      <c r="A58" t="s">
        <v>304</v>
      </c>
      <c r="B58" t="s">
        <v>39</v>
      </c>
      <c r="C58">
        <v>18</v>
      </c>
      <c r="D58">
        <v>16</v>
      </c>
      <c r="E58">
        <v>34</v>
      </c>
      <c r="F58" s="45">
        <f>(C58/J58)*100</f>
        <v>4.3269230769230766</v>
      </c>
      <c r="G58" s="45">
        <f>(D58/J58)*100</f>
        <v>3.8461538461538463</v>
      </c>
      <c r="H58" s="45">
        <f>(E58/J58)*100</f>
        <v>8.1730769230769234</v>
      </c>
      <c r="I58">
        <f>RANK(H58, $H$5:$H$207,0)</f>
        <v>54</v>
      </c>
      <c r="J58">
        <f>IF(B58="Air Force",'Air Force'!$F$9,IF(B58="Albany",Albany!$F$9,IF(B58="Detroit",Detroit!$F$9,IF(B58="Binghamton",Binghamton!$F$9,IF(B58="Hartford",Hartford!$F$9,IF(B58="Stony Brook",'Stony Brook'!$F$9,IF(B58="UMBC",UMBC!$F$9,IF(B58="Vermont",Vermont!$F$9,IF(B58="Duke",Duke!$F$9,IF(B58="Maryland",Maryland!$F$9,IF(B58="North Carolina",'North Carolina'!$F$9,IF(B58="Virginia",Virginia!$F$9,IF(B58="Georgetown",Georgetown!$F$9,IF(B58="Notre Dame",'Notre Dame'!$F$9,IF(B58="Providence",Providence!$F$9,IF(B58="Rutgers",Rutgers!$F$9,IF(B58="St. Johns",'St. Johns'!$F$9,IF(B58="Syracuse",Syracuse!$F$9,IF(B58="Villanova",Villanova!$F$9,IF(B58="Drexel",Drexel!$F$9,IF(B58="Hofstra",Hofstra!$F$9,IF(B58="Penn State",'Penn State'!$F$9,IF(B58="Delaware",Delaware!$F$9,IF(B58="Massachusetts",Massachusetts!$F$9,IF(B58="Bellarmine",Bellarmine!$F$9,IF(B58="Fairfield",Fairfield!$F$9,IF(B58="Hobart",Hobart!$F$9,IF(B58="Loyola",Loyola!$F$9,IF(B58="Ohio State",'Ohio State'!$F$9,IF(B58="Denver",Denver!$F$9,IF(B58="Johns Hopkins",'Johns Hopkins'!$F$9,IF(B58="Mercer",Mercer!$F$9,IF(B58="Presbyterian",Presbyterian!$F$9,IF(B58="Brown",Brown!$F$9,IF(B58="Cornell",Cornell!$F$9,IF(B58="Dartmouth",Dartmouth!$F$9,IF(B58="Harvard",Harvard!$F$9,IF(B58="Pennsylvania",Pennsylvania!$F$9,IF(B58="Princeton",Princeton!$F$9,IF(B58="Yale",Yale!$F$9,IF(B58="Canisius",Canisius!$F$9,IF(B58="Jacksonville",Jacksonville!$F$9,IF(B58="Manhattan",Manhattan!$F$9,IF(B58="Marist",Marist!$F$9,IF(B58="St. Josephs",'St. Josephs'!$F$9,IF(B58="Siena",Siena!$F$9,IF(B58="VMI",VMI!$F$9,IF(B58="Bryant",Bryant!$F$9,IF(B58="Mt. St. Marys",'Mount St. Marys'!$F$9,IF(B58="Quinnipiac",Quinnipiac!$F$9,IF(B58="Robert Morris",'Robert Morris'!$F$9,IF(B58="Sacred Heart",'Sacred Heart'!$F$9,IF(B58="Wagner",Wagner!$F$9,IF(B58="Army",Army!$F$9,IF(B58="Bucknell",Bucknell!$F$9,IF(B58="Colgate",Colgate!$F$9,IF(B58="Towson",Towson!$F$9,IF(B58="Holy Cross",'Holy Cross'!$F$9,IF(B58="Lafayette",Lafayette!$F$9,IF(B58="Lehigh",Lehigh!$F$9,IF(B58="Navy",Navy!$F$9,0)))))))))))))))))))))))))))))))))))))))))))))))))))))))))))))</f>
        <v>416</v>
      </c>
    </row>
    <row r="59" spans="1:10">
      <c r="A59" t="s">
        <v>314</v>
      </c>
      <c r="B59" t="s">
        <v>54</v>
      </c>
      <c r="C59">
        <v>30</v>
      </c>
      <c r="D59">
        <v>12</v>
      </c>
      <c r="E59">
        <v>42</v>
      </c>
      <c r="F59" s="45">
        <f>(C59/J59)*100</f>
        <v>5.7692307692307692</v>
      </c>
      <c r="G59" s="45">
        <f>(D59/J59)*100</f>
        <v>2.3076923076923079</v>
      </c>
      <c r="H59" s="45">
        <f>(E59/J59)*100</f>
        <v>8.0769230769230766</v>
      </c>
      <c r="I59">
        <f>RANK(H59, $H$5:$H$207,0)</f>
        <v>55</v>
      </c>
      <c r="J59">
        <f>IF(B59="Air Force",'Air Force'!$F$9,IF(B59="Albany",Albany!$F$9,IF(B59="Detroit",Detroit!$F$9,IF(B59="Binghamton",Binghamton!$F$9,IF(B59="Hartford",Hartford!$F$9,IF(B59="Stony Brook",'Stony Brook'!$F$9,IF(B59="UMBC",UMBC!$F$9,IF(B59="Vermont",Vermont!$F$9,IF(B59="Duke",Duke!$F$9,IF(B59="Maryland",Maryland!$F$9,IF(B59="North Carolina",'North Carolina'!$F$9,IF(B59="Virginia",Virginia!$F$9,IF(B59="Georgetown",Georgetown!$F$9,IF(B59="Notre Dame",'Notre Dame'!$F$9,IF(B59="Providence",Providence!$F$9,IF(B59="Rutgers",Rutgers!$F$9,IF(B59="St. Johns",'St. Johns'!$F$9,IF(B59="Syracuse",Syracuse!$F$9,IF(B59="Villanova",Villanova!$F$9,IF(B59="Drexel",Drexel!$F$9,IF(B59="Hofstra",Hofstra!$F$9,IF(B59="Penn State",'Penn State'!$F$9,IF(B59="Delaware",Delaware!$F$9,IF(B59="Massachusetts",Massachusetts!$F$9,IF(B59="Bellarmine",Bellarmine!$F$9,IF(B59="Fairfield",Fairfield!$F$9,IF(B59="Hobart",Hobart!$F$9,IF(B59="Loyola",Loyola!$F$9,IF(B59="Ohio State",'Ohio State'!$F$9,IF(B59="Denver",Denver!$F$9,IF(B59="Johns Hopkins",'Johns Hopkins'!$F$9,IF(B59="Mercer",Mercer!$F$9,IF(B59="Presbyterian",Presbyterian!$F$9,IF(B59="Brown",Brown!$F$9,IF(B59="Cornell",Cornell!$F$9,IF(B59="Dartmouth",Dartmouth!$F$9,IF(B59="Harvard",Harvard!$F$9,IF(B59="Pennsylvania",Pennsylvania!$F$9,IF(B59="Princeton",Princeton!$F$9,IF(B59="Yale",Yale!$F$9,IF(B59="Canisius",Canisius!$F$9,IF(B59="Jacksonville",Jacksonville!$F$9,IF(B59="Manhattan",Manhattan!$F$9,IF(B59="Marist",Marist!$F$9,IF(B59="St. Josephs",'St. Josephs'!$F$9,IF(B59="Siena",Siena!$F$9,IF(B59="VMI",VMI!$F$9,IF(B59="Bryant",Bryant!$F$9,IF(B59="Mt. St. Marys",'Mount St. Marys'!$F$9,IF(B59="Quinnipiac",Quinnipiac!$F$9,IF(B59="Robert Morris",'Robert Morris'!$F$9,IF(B59="Sacred Heart",'Sacred Heart'!$F$9,IF(B59="Wagner",Wagner!$F$9,IF(B59="Army",Army!$F$9,IF(B59="Bucknell",Bucknell!$F$9,IF(B59="Colgate",Colgate!$F$9,IF(B59="Towson",Towson!$F$9,IF(B59="Holy Cross",'Holy Cross'!$F$9,IF(B59="Lafayette",Lafayette!$F$9,IF(B59="Lehigh",Lehigh!$F$9,IF(B59="Navy",Navy!$F$9,0)))))))))))))))))))))))))))))))))))))))))))))))))))))))))))))</f>
        <v>520</v>
      </c>
    </row>
    <row r="60" spans="1:10">
      <c r="A60" t="s">
        <v>410</v>
      </c>
      <c r="B60" t="s">
        <v>43</v>
      </c>
      <c r="C60">
        <v>23</v>
      </c>
      <c r="D60">
        <v>16</v>
      </c>
      <c r="E60">
        <v>39</v>
      </c>
      <c r="F60" s="45">
        <f>(C60/J60)*100</f>
        <v>4.7520661157024797</v>
      </c>
      <c r="G60" s="45">
        <f>(D60/J60)*100</f>
        <v>3.3057851239669422</v>
      </c>
      <c r="H60" s="45">
        <f>(E60/J60)*100</f>
        <v>8.0578512396694215</v>
      </c>
      <c r="I60">
        <f>RANK(H60, $H$5:$H$207,0)</f>
        <v>56</v>
      </c>
      <c r="J60">
        <f>IF(B60="Air Force",'Air Force'!$F$9,IF(B60="Albany",Albany!$F$9,IF(B60="Detroit",Detroit!$F$9,IF(B60="Binghamton",Binghamton!$F$9,IF(B60="Hartford",Hartford!$F$9,IF(B60="Stony Brook",'Stony Brook'!$F$9,IF(B60="UMBC",UMBC!$F$9,IF(B60="Vermont",Vermont!$F$9,IF(B60="Duke",Duke!$F$9,IF(B60="Maryland",Maryland!$F$9,IF(B60="North Carolina",'North Carolina'!$F$9,IF(B60="Virginia",Virginia!$F$9,IF(B60="Georgetown",Georgetown!$F$9,IF(B60="Notre Dame",'Notre Dame'!$F$9,IF(B60="Providence",Providence!$F$9,IF(B60="Rutgers",Rutgers!$F$9,IF(B60="St. Johns",'St. Johns'!$F$9,IF(B60="Syracuse",Syracuse!$F$9,IF(B60="Villanova",Villanova!$F$9,IF(B60="Drexel",Drexel!$F$9,IF(B60="Hofstra",Hofstra!$F$9,IF(B60="Penn State",'Penn State'!$F$9,IF(B60="Delaware",Delaware!$F$9,IF(B60="Massachusetts",Massachusetts!$F$9,IF(B60="Bellarmine",Bellarmine!$F$9,IF(B60="Fairfield",Fairfield!$F$9,IF(B60="Hobart",Hobart!$F$9,IF(B60="Loyola",Loyola!$F$9,IF(B60="Ohio State",'Ohio State'!$F$9,IF(B60="Denver",Denver!$F$9,IF(B60="Johns Hopkins",'Johns Hopkins'!$F$9,IF(B60="Mercer",Mercer!$F$9,IF(B60="Presbyterian",Presbyterian!$F$9,IF(B60="Brown",Brown!$F$9,IF(B60="Cornell",Cornell!$F$9,IF(B60="Dartmouth",Dartmouth!$F$9,IF(B60="Harvard",Harvard!$F$9,IF(B60="Pennsylvania",Pennsylvania!$F$9,IF(B60="Princeton",Princeton!$F$9,IF(B60="Yale",Yale!$F$9,IF(B60="Canisius",Canisius!$F$9,IF(B60="Jacksonville",Jacksonville!$F$9,IF(B60="Manhattan",Manhattan!$F$9,IF(B60="Marist",Marist!$F$9,IF(B60="St. Josephs",'St. Josephs'!$F$9,IF(B60="Siena",Siena!$F$9,IF(B60="VMI",VMI!$F$9,IF(B60="Bryant",Bryant!$F$9,IF(B60="Mt. St. Marys",'Mount St. Marys'!$F$9,IF(B60="Quinnipiac",Quinnipiac!$F$9,IF(B60="Robert Morris",'Robert Morris'!$F$9,IF(B60="Sacred Heart",'Sacred Heart'!$F$9,IF(B60="Wagner",Wagner!$F$9,IF(B60="Army",Army!$F$9,IF(B60="Bucknell",Bucknell!$F$9,IF(B60="Colgate",Colgate!$F$9,IF(B60="Towson",Towson!$F$9,IF(B60="Holy Cross",'Holy Cross'!$F$9,IF(B60="Lafayette",Lafayette!$F$9,IF(B60="Lehigh",Lehigh!$F$9,IF(B60="Navy",Navy!$F$9,0)))))))))))))))))))))))))))))))))))))))))))))))))))))))))))))</f>
        <v>484</v>
      </c>
    </row>
    <row r="61" spans="1:10">
      <c r="A61" t="s">
        <v>371</v>
      </c>
      <c r="B61" t="s">
        <v>26</v>
      </c>
      <c r="C61">
        <v>29</v>
      </c>
      <c r="D61">
        <v>1</v>
      </c>
      <c r="E61">
        <v>30</v>
      </c>
      <c r="F61" s="45">
        <f>(C61/J61)*100</f>
        <v>7.7540106951871666</v>
      </c>
      <c r="G61" s="45">
        <f>(D61/J61)*100</f>
        <v>0.26737967914438499</v>
      </c>
      <c r="H61" s="45">
        <f>(E61/J61)*100</f>
        <v>8.0213903743315509</v>
      </c>
      <c r="I61">
        <f>RANK(H61, $H$5:$H$207,0)</f>
        <v>57</v>
      </c>
      <c r="J61">
        <f>IF(B61="Air Force",'Air Force'!$F$9,IF(B61="Albany",Albany!$F$9,IF(B61="Detroit",Detroit!$F$9,IF(B61="Binghamton",Binghamton!$F$9,IF(B61="Hartford",Hartford!$F$9,IF(B61="Stony Brook",'Stony Brook'!$F$9,IF(B61="UMBC",UMBC!$F$9,IF(B61="Vermont",Vermont!$F$9,IF(B61="Duke",Duke!$F$9,IF(B61="Maryland",Maryland!$F$9,IF(B61="North Carolina",'North Carolina'!$F$9,IF(B61="Virginia",Virginia!$F$9,IF(B61="Georgetown",Georgetown!$F$9,IF(B61="Notre Dame",'Notre Dame'!$F$9,IF(B61="Providence",Providence!$F$9,IF(B61="Rutgers",Rutgers!$F$9,IF(B61="St. Johns",'St. Johns'!$F$9,IF(B61="Syracuse",Syracuse!$F$9,IF(B61="Villanova",Villanova!$F$9,IF(B61="Drexel",Drexel!$F$9,IF(B61="Hofstra",Hofstra!$F$9,IF(B61="Penn State",'Penn State'!$F$9,IF(B61="Delaware",Delaware!$F$9,IF(B61="Massachusetts",Massachusetts!$F$9,IF(B61="Bellarmine",Bellarmine!$F$9,IF(B61="Fairfield",Fairfield!$F$9,IF(B61="Hobart",Hobart!$F$9,IF(B61="Loyola",Loyola!$F$9,IF(B61="Ohio State",'Ohio State'!$F$9,IF(B61="Denver",Denver!$F$9,IF(B61="Johns Hopkins",'Johns Hopkins'!$F$9,IF(B61="Mercer",Mercer!$F$9,IF(B61="Presbyterian",Presbyterian!$F$9,IF(B61="Brown",Brown!$F$9,IF(B61="Cornell",Cornell!$F$9,IF(B61="Dartmouth",Dartmouth!$F$9,IF(B61="Harvard",Harvard!$F$9,IF(B61="Pennsylvania",Pennsylvania!$F$9,IF(B61="Princeton",Princeton!$F$9,IF(B61="Yale",Yale!$F$9,IF(B61="Canisius",Canisius!$F$9,IF(B61="Jacksonville",Jacksonville!$F$9,IF(B61="Manhattan",Manhattan!$F$9,IF(B61="Marist",Marist!$F$9,IF(B61="St. Josephs",'St. Josephs'!$F$9,IF(B61="Siena",Siena!$F$9,IF(B61="VMI",VMI!$F$9,IF(B61="Bryant",Bryant!$F$9,IF(B61="Mt. St. Marys",'Mount St. Marys'!$F$9,IF(B61="Quinnipiac",Quinnipiac!$F$9,IF(B61="Robert Morris",'Robert Morris'!$F$9,IF(B61="Sacred Heart",'Sacred Heart'!$F$9,IF(B61="Wagner",Wagner!$F$9,IF(B61="Army",Army!$F$9,IF(B61="Bucknell",Bucknell!$F$9,IF(B61="Colgate",Colgate!$F$9,IF(B61="Towson",Towson!$F$9,IF(B61="Holy Cross",'Holy Cross'!$F$9,IF(B61="Lafayette",Lafayette!$F$9,IF(B61="Lehigh",Lehigh!$F$9,IF(B61="Navy",Navy!$F$9,0)))))))))))))))))))))))))))))))))))))))))))))))))))))))))))))</f>
        <v>374</v>
      </c>
    </row>
    <row r="62" spans="1:10">
      <c r="A62" t="s">
        <v>277</v>
      </c>
      <c r="B62" t="s">
        <v>19</v>
      </c>
      <c r="C62">
        <v>35</v>
      </c>
      <c r="D62">
        <v>17</v>
      </c>
      <c r="E62">
        <v>52</v>
      </c>
      <c r="F62" s="45">
        <f>(C62/J62)*100</f>
        <v>5.3929121725731894</v>
      </c>
      <c r="G62" s="45">
        <f>(D62/J62)*100</f>
        <v>2.6194144838212634</v>
      </c>
      <c r="H62" s="45">
        <f>(E62/J62)*100</f>
        <v>8.0123266563944533</v>
      </c>
      <c r="I62">
        <f>RANK(H62, $H$5:$H$207,0)</f>
        <v>58</v>
      </c>
      <c r="J62">
        <f>IF(B62="Air Force",'Air Force'!$F$9,IF(B62="Albany",Albany!$F$9,IF(B62="Detroit",Detroit!$F$9,IF(B62="Binghamton",Binghamton!$F$9,IF(B62="Hartford",Hartford!$F$9,IF(B62="Stony Brook",'Stony Brook'!$F$9,IF(B62="UMBC",UMBC!$F$9,IF(B62="Vermont",Vermont!$F$9,IF(B62="Duke",Duke!$F$9,IF(B62="Maryland",Maryland!$F$9,IF(B62="North Carolina",'North Carolina'!$F$9,IF(B62="Virginia",Virginia!$F$9,IF(B62="Georgetown",Georgetown!$F$9,IF(B62="Notre Dame",'Notre Dame'!$F$9,IF(B62="Providence",Providence!$F$9,IF(B62="Rutgers",Rutgers!$F$9,IF(B62="St. Johns",'St. Johns'!$F$9,IF(B62="Syracuse",Syracuse!$F$9,IF(B62="Villanova",Villanova!$F$9,IF(B62="Drexel",Drexel!$F$9,IF(B62="Hofstra",Hofstra!$F$9,IF(B62="Penn State",'Penn State'!$F$9,IF(B62="Delaware",Delaware!$F$9,IF(B62="Massachusetts",Massachusetts!$F$9,IF(B62="Bellarmine",Bellarmine!$F$9,IF(B62="Fairfield",Fairfield!$F$9,IF(B62="Hobart",Hobart!$F$9,IF(B62="Loyola",Loyola!$F$9,IF(B62="Ohio State",'Ohio State'!$F$9,IF(B62="Denver",Denver!$F$9,IF(B62="Johns Hopkins",'Johns Hopkins'!$F$9,IF(B62="Mercer",Mercer!$F$9,IF(B62="Presbyterian",Presbyterian!$F$9,IF(B62="Brown",Brown!$F$9,IF(B62="Cornell",Cornell!$F$9,IF(B62="Dartmouth",Dartmouth!$F$9,IF(B62="Harvard",Harvard!$F$9,IF(B62="Pennsylvania",Pennsylvania!$F$9,IF(B62="Princeton",Princeton!$F$9,IF(B62="Yale",Yale!$F$9,IF(B62="Canisius",Canisius!$F$9,IF(B62="Jacksonville",Jacksonville!$F$9,IF(B62="Manhattan",Manhattan!$F$9,IF(B62="Marist",Marist!$F$9,IF(B62="St. Josephs",'St. Josephs'!$F$9,IF(B62="Siena",Siena!$F$9,IF(B62="VMI",VMI!$F$9,IF(B62="Bryant",Bryant!$F$9,IF(B62="Mt. St. Marys",'Mount St. Marys'!$F$9,IF(B62="Quinnipiac",Quinnipiac!$F$9,IF(B62="Robert Morris",'Robert Morris'!$F$9,IF(B62="Sacred Heart",'Sacred Heart'!$F$9,IF(B62="Wagner",Wagner!$F$9,IF(B62="Army",Army!$F$9,IF(B62="Bucknell",Bucknell!$F$9,IF(B62="Colgate",Colgate!$F$9,IF(B62="Towson",Towson!$F$9,IF(B62="Holy Cross",'Holy Cross'!$F$9,IF(B62="Lafayette",Lafayette!$F$9,IF(B62="Lehigh",Lehigh!$F$9,IF(B62="Navy",Navy!$F$9,0)))))))))))))))))))))))))))))))))))))))))))))))))))))))))))))</f>
        <v>649</v>
      </c>
    </row>
    <row r="63" spans="1:10">
      <c r="A63" t="s">
        <v>369</v>
      </c>
      <c r="B63" t="s">
        <v>1</v>
      </c>
      <c r="C63">
        <v>29</v>
      </c>
      <c r="D63">
        <v>12</v>
      </c>
      <c r="E63">
        <v>41</v>
      </c>
      <c r="F63" s="45">
        <f>(C63/J63)*100</f>
        <v>5.6640625</v>
      </c>
      <c r="G63" s="45">
        <f>(D63/J63)*100</f>
        <v>2.34375</v>
      </c>
      <c r="H63" s="45">
        <f>(E63/J63)*100</f>
        <v>8.0078125</v>
      </c>
      <c r="I63">
        <f>RANK(H63, $H$5:$H$207,0)</f>
        <v>59</v>
      </c>
      <c r="J63">
        <f>IF(B63="Air Force",'Air Force'!$F$9,IF(B63="Albany",Albany!$F$9,IF(B63="Detroit",Detroit!$F$9,IF(B63="Binghamton",Binghamton!$F$9,IF(B63="Hartford",Hartford!$F$9,IF(B63="Stony Brook",'Stony Brook'!$F$9,IF(B63="UMBC",UMBC!$F$9,IF(B63="Vermont",Vermont!$F$9,IF(B63="Duke",Duke!$F$9,IF(B63="Maryland",Maryland!$F$9,IF(B63="North Carolina",'North Carolina'!$F$9,IF(B63="Virginia",Virginia!$F$9,IF(B63="Georgetown",Georgetown!$F$9,IF(B63="Notre Dame",'Notre Dame'!$F$9,IF(B63="Providence",Providence!$F$9,IF(B63="Rutgers",Rutgers!$F$9,IF(B63="St. Johns",'St. Johns'!$F$9,IF(B63="Syracuse",Syracuse!$F$9,IF(B63="Villanova",Villanova!$F$9,IF(B63="Drexel",Drexel!$F$9,IF(B63="Hofstra",Hofstra!$F$9,IF(B63="Penn State",'Penn State'!$F$9,IF(B63="Delaware",Delaware!$F$9,IF(B63="Massachusetts",Massachusetts!$F$9,IF(B63="Bellarmine",Bellarmine!$F$9,IF(B63="Fairfield",Fairfield!$F$9,IF(B63="Hobart",Hobart!$F$9,IF(B63="Loyola",Loyola!$F$9,IF(B63="Ohio State",'Ohio State'!$F$9,IF(B63="Denver",Denver!$F$9,IF(B63="Johns Hopkins",'Johns Hopkins'!$F$9,IF(B63="Mercer",Mercer!$F$9,IF(B63="Presbyterian",Presbyterian!$F$9,IF(B63="Brown",Brown!$F$9,IF(B63="Cornell",Cornell!$F$9,IF(B63="Dartmouth",Dartmouth!$F$9,IF(B63="Harvard",Harvard!$F$9,IF(B63="Pennsylvania",Pennsylvania!$F$9,IF(B63="Princeton",Princeton!$F$9,IF(B63="Yale",Yale!$F$9,IF(B63="Canisius",Canisius!$F$9,IF(B63="Jacksonville",Jacksonville!$F$9,IF(B63="Manhattan",Manhattan!$F$9,IF(B63="Marist",Marist!$F$9,IF(B63="St. Josephs",'St. Josephs'!$F$9,IF(B63="Siena",Siena!$F$9,IF(B63="VMI",VMI!$F$9,IF(B63="Bryant",Bryant!$F$9,IF(B63="Mt. St. Marys",'Mount St. Marys'!$F$9,IF(B63="Quinnipiac",Quinnipiac!$F$9,IF(B63="Robert Morris",'Robert Morris'!$F$9,IF(B63="Sacred Heart",'Sacred Heart'!$F$9,IF(B63="Wagner",Wagner!$F$9,IF(B63="Army",Army!$F$9,IF(B63="Bucknell",Bucknell!$F$9,IF(B63="Colgate",Colgate!$F$9,IF(B63="Towson",Towson!$F$9,IF(B63="Holy Cross",'Holy Cross'!$F$9,IF(B63="Lafayette",Lafayette!$F$9,IF(B63="Lehigh",Lehigh!$F$9,IF(B63="Navy",Navy!$F$9,0)))))))))))))))))))))))))))))))))))))))))))))))))))))))))))))</f>
        <v>512</v>
      </c>
    </row>
    <row r="64" spans="1:10">
      <c r="A64" t="s">
        <v>280</v>
      </c>
      <c r="B64" t="s">
        <v>34</v>
      </c>
      <c r="C64">
        <v>12</v>
      </c>
      <c r="D64">
        <v>21</v>
      </c>
      <c r="E64">
        <v>33</v>
      </c>
      <c r="F64" s="45">
        <f>(C64/J64)*100</f>
        <v>2.8985507246376812</v>
      </c>
      <c r="G64" s="45">
        <f>(D64/J64)*100</f>
        <v>5.0724637681159424</v>
      </c>
      <c r="H64" s="45">
        <f>(E64/J64)*100</f>
        <v>7.9710144927536222</v>
      </c>
      <c r="I64">
        <f>RANK(H64, $H$5:$H$207,0)</f>
        <v>60</v>
      </c>
      <c r="J64">
        <f>IF(B64="Air Force",'Air Force'!$F$9,IF(B64="Albany",Albany!$F$9,IF(B64="Detroit",Detroit!$F$9,IF(B64="Binghamton",Binghamton!$F$9,IF(B64="Hartford",Hartford!$F$9,IF(B64="Stony Brook",'Stony Brook'!$F$9,IF(B64="UMBC",UMBC!$F$9,IF(B64="Vermont",Vermont!$F$9,IF(B64="Duke",Duke!$F$9,IF(B64="Maryland",Maryland!$F$9,IF(B64="North Carolina",'North Carolina'!$F$9,IF(B64="Virginia",Virginia!$F$9,IF(B64="Georgetown",Georgetown!$F$9,IF(B64="Notre Dame",'Notre Dame'!$F$9,IF(B64="Providence",Providence!$F$9,IF(B64="Rutgers",Rutgers!$F$9,IF(B64="St. Johns",'St. Johns'!$F$9,IF(B64="Syracuse",Syracuse!$F$9,IF(B64="Villanova",Villanova!$F$9,IF(B64="Drexel",Drexel!$F$9,IF(B64="Hofstra",Hofstra!$F$9,IF(B64="Penn State",'Penn State'!$F$9,IF(B64="Delaware",Delaware!$F$9,IF(B64="Massachusetts",Massachusetts!$F$9,IF(B64="Bellarmine",Bellarmine!$F$9,IF(B64="Fairfield",Fairfield!$F$9,IF(B64="Hobart",Hobart!$F$9,IF(B64="Loyola",Loyola!$F$9,IF(B64="Ohio State",'Ohio State'!$F$9,IF(B64="Denver",Denver!$F$9,IF(B64="Johns Hopkins",'Johns Hopkins'!$F$9,IF(B64="Mercer",Mercer!$F$9,IF(B64="Presbyterian",Presbyterian!$F$9,IF(B64="Brown",Brown!$F$9,IF(B64="Cornell",Cornell!$F$9,IF(B64="Dartmouth",Dartmouth!$F$9,IF(B64="Harvard",Harvard!$F$9,IF(B64="Pennsylvania",Pennsylvania!$F$9,IF(B64="Princeton",Princeton!$F$9,IF(B64="Yale",Yale!$F$9,IF(B64="Canisius",Canisius!$F$9,IF(B64="Jacksonville",Jacksonville!$F$9,IF(B64="Manhattan",Manhattan!$F$9,IF(B64="Marist",Marist!$F$9,IF(B64="St. Josephs",'St. Josephs'!$F$9,IF(B64="Siena",Siena!$F$9,IF(B64="VMI",VMI!$F$9,IF(B64="Bryant",Bryant!$F$9,IF(B64="Mt. St. Marys",'Mount St. Marys'!$F$9,IF(B64="Quinnipiac",Quinnipiac!$F$9,IF(B64="Robert Morris",'Robert Morris'!$F$9,IF(B64="Sacred Heart",'Sacred Heart'!$F$9,IF(B64="Wagner",Wagner!$F$9,IF(B64="Army",Army!$F$9,IF(B64="Bucknell",Bucknell!$F$9,IF(B64="Colgate",Colgate!$F$9,IF(B64="Towson",Towson!$F$9,IF(B64="Holy Cross",'Holy Cross'!$F$9,IF(B64="Lafayette",Lafayette!$F$9,IF(B64="Lehigh",Lehigh!$F$9,IF(B64="Navy",Navy!$F$9,0)))))))))))))))))))))))))))))))))))))))))))))))))))))))))))))</f>
        <v>414</v>
      </c>
    </row>
    <row r="65" spans="1:10">
      <c r="A65" t="s">
        <v>388</v>
      </c>
      <c r="B65" t="s">
        <v>53</v>
      </c>
      <c r="C65">
        <v>23</v>
      </c>
      <c r="D65">
        <v>10</v>
      </c>
      <c r="E65">
        <v>33</v>
      </c>
      <c r="F65" s="45">
        <f>(C65/J65)*100</f>
        <v>5.5421686746987948</v>
      </c>
      <c r="G65" s="45">
        <f>(D65/J65)*100</f>
        <v>2.4096385542168677</v>
      </c>
      <c r="H65" s="45">
        <f>(E65/J65)*100</f>
        <v>7.9518072289156621</v>
      </c>
      <c r="I65">
        <f>RANK(H65, $H$5:$H$207,0)</f>
        <v>61</v>
      </c>
      <c r="J65">
        <f>IF(B65="Air Force",'Air Force'!$F$9,IF(B65="Albany",Albany!$F$9,IF(B65="Detroit",Detroit!$F$9,IF(B65="Binghamton",Binghamton!$F$9,IF(B65="Hartford",Hartford!$F$9,IF(B65="Stony Brook",'Stony Brook'!$F$9,IF(B65="UMBC",UMBC!$F$9,IF(B65="Vermont",Vermont!$F$9,IF(B65="Duke",Duke!$F$9,IF(B65="Maryland",Maryland!$F$9,IF(B65="North Carolina",'North Carolina'!$F$9,IF(B65="Virginia",Virginia!$F$9,IF(B65="Georgetown",Georgetown!$F$9,IF(B65="Notre Dame",'Notre Dame'!$F$9,IF(B65="Providence",Providence!$F$9,IF(B65="Rutgers",Rutgers!$F$9,IF(B65="St. Johns",'St. Johns'!$F$9,IF(B65="Syracuse",Syracuse!$F$9,IF(B65="Villanova",Villanova!$F$9,IF(B65="Drexel",Drexel!$F$9,IF(B65="Hofstra",Hofstra!$F$9,IF(B65="Penn State",'Penn State'!$F$9,IF(B65="Delaware",Delaware!$F$9,IF(B65="Massachusetts",Massachusetts!$F$9,IF(B65="Bellarmine",Bellarmine!$F$9,IF(B65="Fairfield",Fairfield!$F$9,IF(B65="Hobart",Hobart!$F$9,IF(B65="Loyola",Loyola!$F$9,IF(B65="Ohio State",'Ohio State'!$F$9,IF(B65="Denver",Denver!$F$9,IF(B65="Johns Hopkins",'Johns Hopkins'!$F$9,IF(B65="Mercer",Mercer!$F$9,IF(B65="Presbyterian",Presbyterian!$F$9,IF(B65="Brown",Brown!$F$9,IF(B65="Cornell",Cornell!$F$9,IF(B65="Dartmouth",Dartmouth!$F$9,IF(B65="Harvard",Harvard!$F$9,IF(B65="Pennsylvania",Pennsylvania!$F$9,IF(B65="Princeton",Princeton!$F$9,IF(B65="Yale",Yale!$F$9,IF(B65="Canisius",Canisius!$F$9,IF(B65="Jacksonville",Jacksonville!$F$9,IF(B65="Manhattan",Manhattan!$F$9,IF(B65="Marist",Marist!$F$9,IF(B65="St. Josephs",'St. Josephs'!$F$9,IF(B65="Siena",Siena!$F$9,IF(B65="VMI",VMI!$F$9,IF(B65="Bryant",Bryant!$F$9,IF(B65="Mt. St. Marys",'Mount St. Marys'!$F$9,IF(B65="Quinnipiac",Quinnipiac!$F$9,IF(B65="Robert Morris",'Robert Morris'!$F$9,IF(B65="Sacred Heart",'Sacred Heart'!$F$9,IF(B65="Wagner",Wagner!$F$9,IF(B65="Army",Army!$F$9,IF(B65="Bucknell",Bucknell!$F$9,IF(B65="Colgate",Colgate!$F$9,IF(B65="Towson",Towson!$F$9,IF(B65="Holy Cross",'Holy Cross'!$F$9,IF(B65="Lafayette",Lafayette!$F$9,IF(B65="Lehigh",Lehigh!$F$9,IF(B65="Navy",Navy!$F$9,0)))))))))))))))))))))))))))))))))))))))))))))))))))))))))))))</f>
        <v>415</v>
      </c>
    </row>
    <row r="66" spans="1:10">
      <c r="A66" t="s">
        <v>303</v>
      </c>
      <c r="B66" t="s">
        <v>199</v>
      </c>
      <c r="C66">
        <v>21</v>
      </c>
      <c r="D66">
        <v>18</v>
      </c>
      <c r="E66">
        <v>39</v>
      </c>
      <c r="F66" s="45">
        <f>(C66/J66)*100</f>
        <v>4.2682926829268295</v>
      </c>
      <c r="G66" s="45">
        <f>(D66/J66)*100</f>
        <v>3.6585365853658534</v>
      </c>
      <c r="H66" s="45">
        <f>(E66/J66)*100</f>
        <v>7.9268292682926829</v>
      </c>
      <c r="I66">
        <f>RANK(H66, $H$5:$H$207,0)</f>
        <v>62</v>
      </c>
      <c r="J66">
        <f>IF(B66="Air Force",'Air Force'!$F$9,IF(B66="Albany",Albany!$F$9,IF(B66="Detroit",Detroit!$F$9,IF(B66="Binghamton",Binghamton!$F$9,IF(B66="Hartford",Hartford!$F$9,IF(B66="Stony Brook",'Stony Brook'!$F$9,IF(B66="UMBC",UMBC!$F$9,IF(B66="Vermont",Vermont!$F$9,IF(B66="Duke",Duke!$F$9,IF(B66="Maryland",Maryland!$F$9,IF(B66="North Carolina",'North Carolina'!$F$9,IF(B66="Virginia",Virginia!$F$9,IF(B66="Georgetown",Georgetown!$F$9,IF(B66="Notre Dame",'Notre Dame'!$F$9,IF(B66="Providence",Providence!$F$9,IF(B66="Rutgers",Rutgers!$F$9,IF(B66="St. Johns",'St. Johns'!$F$9,IF(B66="Syracuse",Syracuse!$F$9,IF(B66="Villanova",Villanova!$F$9,IF(B66="Drexel",Drexel!$F$9,IF(B66="Hofstra",Hofstra!$F$9,IF(B66="Penn State",'Penn State'!$F$9,IF(B66="Delaware",Delaware!$F$9,IF(B66="Massachusetts",Massachusetts!$F$9,IF(B66="Bellarmine",Bellarmine!$F$9,IF(B66="Fairfield",Fairfield!$F$9,IF(B66="Hobart",Hobart!$F$9,IF(B66="Loyola",Loyola!$F$9,IF(B66="Ohio State",'Ohio State'!$F$9,IF(B66="Denver",Denver!$F$9,IF(B66="Johns Hopkins",'Johns Hopkins'!$F$9,IF(B66="Mercer",Mercer!$F$9,IF(B66="Presbyterian",Presbyterian!$F$9,IF(B66="Brown",Brown!$F$9,IF(B66="Cornell",Cornell!$F$9,IF(B66="Dartmouth",Dartmouth!$F$9,IF(B66="Harvard",Harvard!$F$9,IF(B66="Pennsylvania",Pennsylvania!$F$9,IF(B66="Princeton",Princeton!$F$9,IF(B66="Yale",Yale!$F$9,IF(B66="Canisius",Canisius!$F$9,IF(B66="Jacksonville",Jacksonville!$F$9,IF(B66="Manhattan",Manhattan!$F$9,IF(B66="Marist",Marist!$F$9,IF(B66="St. Josephs",'St. Josephs'!$F$9,IF(B66="Siena",Siena!$F$9,IF(B66="VMI",VMI!$F$9,IF(B66="Bryant",Bryant!$F$9,IF(B66="Mt. St. Marys",'Mount St. Marys'!$F$9,IF(B66="Quinnipiac",Quinnipiac!$F$9,IF(B66="Robert Morris",'Robert Morris'!$F$9,IF(B66="Sacred Heart",'Sacred Heart'!$F$9,IF(B66="Wagner",Wagner!$F$9,IF(B66="Army",Army!$F$9,IF(B66="Bucknell",Bucknell!$F$9,IF(B66="Colgate",Colgate!$F$9,IF(B66="Towson",Towson!$F$9,IF(B66="Holy Cross",'Holy Cross'!$F$9,IF(B66="Lafayette",Lafayette!$F$9,IF(B66="Lehigh",Lehigh!$F$9,IF(B66="Navy",Navy!$F$9,0)))))))))))))))))))))))))))))))))))))))))))))))))))))))))))))</f>
        <v>492</v>
      </c>
    </row>
    <row r="67" spans="1:10">
      <c r="A67" t="s">
        <v>328</v>
      </c>
      <c r="B67" t="s">
        <v>38</v>
      </c>
      <c r="C67">
        <v>8</v>
      </c>
      <c r="D67">
        <v>27</v>
      </c>
      <c r="E67">
        <v>35</v>
      </c>
      <c r="F67" s="45">
        <f>(C67/J67)*100</f>
        <v>1.809954751131222</v>
      </c>
      <c r="G67" s="45">
        <f>(D67/J67)*100</f>
        <v>6.1085972850678729</v>
      </c>
      <c r="H67" s="45">
        <f>(E67/J67)*100</f>
        <v>7.9185520361990944</v>
      </c>
      <c r="I67">
        <f>RANK(H67, $H$5:$H$207,0)</f>
        <v>63</v>
      </c>
      <c r="J67">
        <f>IF(B67="Air Force",'Air Force'!$F$9,IF(B67="Albany",Albany!$F$9,IF(B67="Detroit",Detroit!$F$9,IF(B67="Binghamton",Binghamton!$F$9,IF(B67="Hartford",Hartford!$F$9,IF(B67="Stony Brook",'Stony Brook'!$F$9,IF(B67="UMBC",UMBC!$F$9,IF(B67="Vermont",Vermont!$F$9,IF(B67="Duke",Duke!$F$9,IF(B67="Maryland",Maryland!$F$9,IF(B67="North Carolina",'North Carolina'!$F$9,IF(B67="Virginia",Virginia!$F$9,IF(B67="Georgetown",Georgetown!$F$9,IF(B67="Notre Dame",'Notre Dame'!$F$9,IF(B67="Providence",Providence!$F$9,IF(B67="Rutgers",Rutgers!$F$9,IF(B67="St. Johns",'St. Johns'!$F$9,IF(B67="Syracuse",Syracuse!$F$9,IF(B67="Villanova",Villanova!$F$9,IF(B67="Drexel",Drexel!$F$9,IF(B67="Hofstra",Hofstra!$F$9,IF(B67="Penn State",'Penn State'!$F$9,IF(B67="Delaware",Delaware!$F$9,IF(B67="Massachusetts",Massachusetts!$F$9,IF(B67="Bellarmine",Bellarmine!$F$9,IF(B67="Fairfield",Fairfield!$F$9,IF(B67="Hobart",Hobart!$F$9,IF(B67="Loyola",Loyola!$F$9,IF(B67="Ohio State",'Ohio State'!$F$9,IF(B67="Denver",Denver!$F$9,IF(B67="Johns Hopkins",'Johns Hopkins'!$F$9,IF(B67="Mercer",Mercer!$F$9,IF(B67="Presbyterian",Presbyterian!$F$9,IF(B67="Brown",Brown!$F$9,IF(B67="Cornell",Cornell!$F$9,IF(B67="Dartmouth",Dartmouth!$F$9,IF(B67="Harvard",Harvard!$F$9,IF(B67="Pennsylvania",Pennsylvania!$F$9,IF(B67="Princeton",Princeton!$F$9,IF(B67="Yale",Yale!$F$9,IF(B67="Canisius",Canisius!$F$9,IF(B67="Jacksonville",Jacksonville!$F$9,IF(B67="Manhattan",Manhattan!$F$9,IF(B67="Marist",Marist!$F$9,IF(B67="St. Josephs",'St. Josephs'!$F$9,IF(B67="Siena",Siena!$F$9,IF(B67="VMI",VMI!$F$9,IF(B67="Bryant",Bryant!$F$9,IF(B67="Mt. St. Marys",'Mount St. Marys'!$F$9,IF(B67="Quinnipiac",Quinnipiac!$F$9,IF(B67="Robert Morris",'Robert Morris'!$F$9,IF(B67="Sacred Heart",'Sacred Heart'!$F$9,IF(B67="Wagner",Wagner!$F$9,IF(B67="Army",Army!$F$9,IF(B67="Bucknell",Bucknell!$F$9,IF(B67="Colgate",Colgate!$F$9,IF(B67="Towson",Towson!$F$9,IF(B67="Holy Cross",'Holy Cross'!$F$9,IF(B67="Lafayette",Lafayette!$F$9,IF(B67="Lehigh",Lehigh!$F$9,IF(B67="Navy",Navy!$F$9,0)))))))))))))))))))))))))))))))))))))))))))))))))))))))))))))</f>
        <v>442</v>
      </c>
    </row>
    <row r="68" spans="1:10">
      <c r="A68" t="s">
        <v>296</v>
      </c>
      <c r="B68" t="s">
        <v>30</v>
      </c>
      <c r="C68">
        <v>31</v>
      </c>
      <c r="D68">
        <v>8</v>
      </c>
      <c r="E68">
        <v>39</v>
      </c>
      <c r="F68" s="45">
        <f>(C68/J68)*100</f>
        <v>6.2753036437246958</v>
      </c>
      <c r="G68" s="45">
        <f>(D68/J68)*100</f>
        <v>1.6194331983805668</v>
      </c>
      <c r="H68" s="45">
        <f>(E68/J68)*100</f>
        <v>7.8947368421052628</v>
      </c>
      <c r="I68">
        <f>RANK(H68, $H$5:$H$207,0)</f>
        <v>64</v>
      </c>
      <c r="J68">
        <f>IF(B68="Air Force",'Air Force'!$F$9,IF(B68="Albany",Albany!$F$9,IF(B68="Detroit",Detroit!$F$9,IF(B68="Binghamton",Binghamton!$F$9,IF(B68="Hartford",Hartford!$F$9,IF(B68="Stony Brook",'Stony Brook'!$F$9,IF(B68="UMBC",UMBC!$F$9,IF(B68="Vermont",Vermont!$F$9,IF(B68="Duke",Duke!$F$9,IF(B68="Maryland",Maryland!$F$9,IF(B68="North Carolina",'North Carolina'!$F$9,IF(B68="Virginia",Virginia!$F$9,IF(B68="Georgetown",Georgetown!$F$9,IF(B68="Notre Dame",'Notre Dame'!$F$9,IF(B68="Providence",Providence!$F$9,IF(B68="Rutgers",Rutgers!$F$9,IF(B68="St. Johns",'St. Johns'!$F$9,IF(B68="Syracuse",Syracuse!$F$9,IF(B68="Villanova",Villanova!$F$9,IF(B68="Drexel",Drexel!$F$9,IF(B68="Hofstra",Hofstra!$F$9,IF(B68="Penn State",'Penn State'!$F$9,IF(B68="Delaware",Delaware!$F$9,IF(B68="Massachusetts",Massachusetts!$F$9,IF(B68="Bellarmine",Bellarmine!$F$9,IF(B68="Fairfield",Fairfield!$F$9,IF(B68="Hobart",Hobart!$F$9,IF(B68="Loyola",Loyola!$F$9,IF(B68="Ohio State",'Ohio State'!$F$9,IF(B68="Denver",Denver!$F$9,IF(B68="Johns Hopkins",'Johns Hopkins'!$F$9,IF(B68="Mercer",Mercer!$F$9,IF(B68="Presbyterian",Presbyterian!$F$9,IF(B68="Brown",Brown!$F$9,IF(B68="Cornell",Cornell!$F$9,IF(B68="Dartmouth",Dartmouth!$F$9,IF(B68="Harvard",Harvard!$F$9,IF(B68="Pennsylvania",Pennsylvania!$F$9,IF(B68="Princeton",Princeton!$F$9,IF(B68="Yale",Yale!$F$9,IF(B68="Canisius",Canisius!$F$9,IF(B68="Jacksonville",Jacksonville!$F$9,IF(B68="Manhattan",Manhattan!$F$9,IF(B68="Marist",Marist!$F$9,IF(B68="St. Josephs",'St. Josephs'!$F$9,IF(B68="Siena",Siena!$F$9,IF(B68="VMI",VMI!$F$9,IF(B68="Bryant",Bryant!$F$9,IF(B68="Mt. St. Marys",'Mount St. Marys'!$F$9,IF(B68="Quinnipiac",Quinnipiac!$F$9,IF(B68="Robert Morris",'Robert Morris'!$F$9,IF(B68="Sacred Heart",'Sacred Heart'!$F$9,IF(B68="Wagner",Wagner!$F$9,IF(B68="Army",Army!$F$9,IF(B68="Bucknell",Bucknell!$F$9,IF(B68="Colgate",Colgate!$F$9,IF(B68="Towson",Towson!$F$9,IF(B68="Holy Cross",'Holy Cross'!$F$9,IF(B68="Lafayette",Lafayette!$F$9,IF(B68="Lehigh",Lehigh!$F$9,IF(B68="Navy",Navy!$F$9,0)))))))))))))))))))))))))))))))))))))))))))))))))))))))))))))</f>
        <v>494</v>
      </c>
    </row>
    <row r="69" spans="1:10">
      <c r="A69" t="s">
        <v>336</v>
      </c>
      <c r="B69" t="s">
        <v>5</v>
      </c>
      <c r="C69">
        <v>22</v>
      </c>
      <c r="D69">
        <v>18</v>
      </c>
      <c r="E69">
        <v>40</v>
      </c>
      <c r="F69" s="45">
        <f>(C69/J69)*100</f>
        <v>4.2718446601941746</v>
      </c>
      <c r="G69" s="45">
        <f>(D69/J69)*100</f>
        <v>3.4951456310679614</v>
      </c>
      <c r="H69" s="45">
        <f>(E69/J69)*100</f>
        <v>7.7669902912621351</v>
      </c>
      <c r="I69">
        <f>RANK(H69, $H$5:$H$207,0)</f>
        <v>65</v>
      </c>
      <c r="J69">
        <f>IF(B69="Air Force",'Air Force'!$F$9,IF(B69="Albany",Albany!$F$9,IF(B69="Detroit",Detroit!$F$9,IF(B69="Binghamton",Binghamton!$F$9,IF(B69="Hartford",Hartford!$F$9,IF(B69="Stony Brook",'Stony Brook'!$F$9,IF(B69="UMBC",UMBC!$F$9,IF(B69="Vermont",Vermont!$F$9,IF(B69="Duke",Duke!$F$9,IF(B69="Maryland",Maryland!$F$9,IF(B69="North Carolina",'North Carolina'!$F$9,IF(B69="Virginia",Virginia!$F$9,IF(B69="Georgetown",Georgetown!$F$9,IF(B69="Notre Dame",'Notre Dame'!$F$9,IF(B69="Providence",Providence!$F$9,IF(B69="Rutgers",Rutgers!$F$9,IF(B69="St. Johns",'St. Johns'!$F$9,IF(B69="Syracuse",Syracuse!$F$9,IF(B69="Villanova",Villanova!$F$9,IF(B69="Drexel",Drexel!$F$9,IF(B69="Hofstra",Hofstra!$F$9,IF(B69="Penn State",'Penn State'!$F$9,IF(B69="Delaware",Delaware!$F$9,IF(B69="Massachusetts",Massachusetts!$F$9,IF(B69="Bellarmine",Bellarmine!$F$9,IF(B69="Fairfield",Fairfield!$F$9,IF(B69="Hobart",Hobart!$F$9,IF(B69="Loyola",Loyola!$F$9,IF(B69="Ohio State",'Ohio State'!$F$9,IF(B69="Denver",Denver!$F$9,IF(B69="Johns Hopkins",'Johns Hopkins'!$F$9,IF(B69="Mercer",Mercer!$F$9,IF(B69="Presbyterian",Presbyterian!$F$9,IF(B69="Brown",Brown!$F$9,IF(B69="Cornell",Cornell!$F$9,IF(B69="Dartmouth",Dartmouth!$F$9,IF(B69="Harvard",Harvard!$F$9,IF(B69="Pennsylvania",Pennsylvania!$F$9,IF(B69="Princeton",Princeton!$F$9,IF(B69="Yale",Yale!$F$9,IF(B69="Canisius",Canisius!$F$9,IF(B69="Jacksonville",Jacksonville!$F$9,IF(B69="Manhattan",Manhattan!$F$9,IF(B69="Marist",Marist!$F$9,IF(B69="St. Josephs",'St. Josephs'!$F$9,IF(B69="Siena",Siena!$F$9,IF(B69="VMI",VMI!$F$9,IF(B69="Bryant",Bryant!$F$9,IF(B69="Mt. St. Marys",'Mount St. Marys'!$F$9,IF(B69="Quinnipiac",Quinnipiac!$F$9,IF(B69="Robert Morris",'Robert Morris'!$F$9,IF(B69="Sacred Heart",'Sacred Heart'!$F$9,IF(B69="Wagner",Wagner!$F$9,IF(B69="Army",Army!$F$9,IF(B69="Bucknell",Bucknell!$F$9,IF(B69="Colgate",Colgate!$F$9,IF(B69="Towson",Towson!$F$9,IF(B69="Holy Cross",'Holy Cross'!$F$9,IF(B69="Lafayette",Lafayette!$F$9,IF(B69="Lehigh",Lehigh!$F$9,IF(B69="Navy",Navy!$F$9,0)))))))))))))))))))))))))))))))))))))))))))))))))))))))))))))</f>
        <v>515</v>
      </c>
    </row>
    <row r="70" spans="1:10">
      <c r="A70" t="s">
        <v>313</v>
      </c>
      <c r="B70" t="s">
        <v>22</v>
      </c>
      <c r="C70">
        <v>29</v>
      </c>
      <c r="D70">
        <v>11</v>
      </c>
      <c r="E70">
        <v>40</v>
      </c>
      <c r="F70" s="45">
        <f>(C70/J70)*100</f>
        <v>5.6310679611650478</v>
      </c>
      <c r="G70" s="45">
        <f>(D70/J70)*100</f>
        <v>2.1359223300970873</v>
      </c>
      <c r="H70" s="45">
        <f>(E70/J70)*100</f>
        <v>7.7669902912621351</v>
      </c>
      <c r="I70">
        <f>RANK(H70, $H$5:$H$207,0)</f>
        <v>65</v>
      </c>
      <c r="J70">
        <f>IF(B70="Air Force",'Air Force'!$F$9,IF(B70="Albany",Albany!$F$9,IF(B70="Detroit",Detroit!$F$9,IF(B70="Binghamton",Binghamton!$F$9,IF(B70="Hartford",Hartford!$F$9,IF(B70="Stony Brook",'Stony Brook'!$F$9,IF(B70="UMBC",UMBC!$F$9,IF(B70="Vermont",Vermont!$F$9,IF(B70="Duke",Duke!$F$9,IF(B70="Maryland",Maryland!$F$9,IF(B70="North Carolina",'North Carolina'!$F$9,IF(B70="Virginia",Virginia!$F$9,IF(B70="Georgetown",Georgetown!$F$9,IF(B70="Notre Dame",'Notre Dame'!$F$9,IF(B70="Providence",Providence!$F$9,IF(B70="Rutgers",Rutgers!$F$9,IF(B70="St. Johns",'St. Johns'!$F$9,IF(B70="Syracuse",Syracuse!$F$9,IF(B70="Villanova",Villanova!$F$9,IF(B70="Drexel",Drexel!$F$9,IF(B70="Hofstra",Hofstra!$F$9,IF(B70="Penn State",'Penn State'!$F$9,IF(B70="Delaware",Delaware!$F$9,IF(B70="Massachusetts",Massachusetts!$F$9,IF(B70="Bellarmine",Bellarmine!$F$9,IF(B70="Fairfield",Fairfield!$F$9,IF(B70="Hobart",Hobart!$F$9,IF(B70="Loyola",Loyola!$F$9,IF(B70="Ohio State",'Ohio State'!$F$9,IF(B70="Denver",Denver!$F$9,IF(B70="Johns Hopkins",'Johns Hopkins'!$F$9,IF(B70="Mercer",Mercer!$F$9,IF(B70="Presbyterian",Presbyterian!$F$9,IF(B70="Brown",Brown!$F$9,IF(B70="Cornell",Cornell!$F$9,IF(B70="Dartmouth",Dartmouth!$F$9,IF(B70="Harvard",Harvard!$F$9,IF(B70="Pennsylvania",Pennsylvania!$F$9,IF(B70="Princeton",Princeton!$F$9,IF(B70="Yale",Yale!$F$9,IF(B70="Canisius",Canisius!$F$9,IF(B70="Jacksonville",Jacksonville!$F$9,IF(B70="Manhattan",Manhattan!$F$9,IF(B70="Marist",Marist!$F$9,IF(B70="St. Josephs",'St. Josephs'!$F$9,IF(B70="Siena",Siena!$F$9,IF(B70="VMI",VMI!$F$9,IF(B70="Bryant",Bryant!$F$9,IF(B70="Mt. St. Marys",'Mount St. Marys'!$F$9,IF(B70="Quinnipiac",Quinnipiac!$F$9,IF(B70="Robert Morris",'Robert Morris'!$F$9,IF(B70="Sacred Heart",'Sacred Heart'!$F$9,IF(B70="Wagner",Wagner!$F$9,IF(B70="Army",Army!$F$9,IF(B70="Bucknell",Bucknell!$F$9,IF(B70="Colgate",Colgate!$F$9,IF(B70="Towson",Towson!$F$9,IF(B70="Holy Cross",'Holy Cross'!$F$9,IF(B70="Lafayette",Lafayette!$F$9,IF(B70="Lehigh",Lehigh!$F$9,IF(B70="Navy",Navy!$F$9,0)))))))))))))))))))))))))))))))))))))))))))))))))))))))))))))</f>
        <v>515</v>
      </c>
    </row>
    <row r="71" spans="1:10">
      <c r="A71" t="s">
        <v>337</v>
      </c>
      <c r="B71" t="s">
        <v>10</v>
      </c>
      <c r="C71">
        <v>28</v>
      </c>
      <c r="D71">
        <v>21</v>
      </c>
      <c r="E71">
        <v>49</v>
      </c>
      <c r="F71" s="45">
        <f>(C71/J71)*100</f>
        <v>4.4374009508716323</v>
      </c>
      <c r="G71" s="45">
        <f>(D71/J71)*100</f>
        <v>3.3280507131537238</v>
      </c>
      <c r="H71" s="45">
        <f>(E71/J71)*100</f>
        <v>7.7654516640253561</v>
      </c>
      <c r="I71">
        <f>RANK(H71, $H$5:$H$207,0)</f>
        <v>67</v>
      </c>
      <c r="J71">
        <f>IF(B71="Air Force",'Air Force'!$F$9,IF(B71="Albany",Albany!$F$9,IF(B71="Detroit",Detroit!$F$9,IF(B71="Binghamton",Binghamton!$F$9,IF(B71="Hartford",Hartford!$F$9,IF(B71="Stony Brook",'Stony Brook'!$F$9,IF(B71="UMBC",UMBC!$F$9,IF(B71="Vermont",Vermont!$F$9,IF(B71="Duke",Duke!$F$9,IF(B71="Maryland",Maryland!$F$9,IF(B71="North Carolina",'North Carolina'!$F$9,IF(B71="Virginia",Virginia!$F$9,IF(B71="Georgetown",Georgetown!$F$9,IF(B71="Notre Dame",'Notre Dame'!$F$9,IF(B71="Providence",Providence!$F$9,IF(B71="Rutgers",Rutgers!$F$9,IF(B71="St. Johns",'St. Johns'!$F$9,IF(B71="Syracuse",Syracuse!$F$9,IF(B71="Villanova",Villanova!$F$9,IF(B71="Drexel",Drexel!$F$9,IF(B71="Hofstra",Hofstra!$F$9,IF(B71="Penn State",'Penn State'!$F$9,IF(B71="Delaware",Delaware!$F$9,IF(B71="Massachusetts",Massachusetts!$F$9,IF(B71="Bellarmine",Bellarmine!$F$9,IF(B71="Fairfield",Fairfield!$F$9,IF(B71="Hobart",Hobart!$F$9,IF(B71="Loyola",Loyola!$F$9,IF(B71="Ohio State",'Ohio State'!$F$9,IF(B71="Denver",Denver!$F$9,IF(B71="Johns Hopkins",'Johns Hopkins'!$F$9,IF(B71="Mercer",Mercer!$F$9,IF(B71="Presbyterian",Presbyterian!$F$9,IF(B71="Brown",Brown!$F$9,IF(B71="Cornell",Cornell!$F$9,IF(B71="Dartmouth",Dartmouth!$F$9,IF(B71="Harvard",Harvard!$F$9,IF(B71="Pennsylvania",Pennsylvania!$F$9,IF(B71="Princeton",Princeton!$F$9,IF(B71="Yale",Yale!$F$9,IF(B71="Canisius",Canisius!$F$9,IF(B71="Jacksonville",Jacksonville!$F$9,IF(B71="Manhattan",Manhattan!$F$9,IF(B71="Marist",Marist!$F$9,IF(B71="St. Josephs",'St. Josephs'!$F$9,IF(B71="Siena",Siena!$F$9,IF(B71="VMI",VMI!$F$9,IF(B71="Bryant",Bryant!$F$9,IF(B71="Mt. St. Marys",'Mount St. Marys'!$F$9,IF(B71="Quinnipiac",Quinnipiac!$F$9,IF(B71="Robert Morris",'Robert Morris'!$F$9,IF(B71="Sacred Heart",'Sacred Heart'!$F$9,IF(B71="Wagner",Wagner!$F$9,IF(B71="Army",Army!$F$9,IF(B71="Bucknell",Bucknell!$F$9,IF(B71="Colgate",Colgate!$F$9,IF(B71="Towson",Towson!$F$9,IF(B71="Holy Cross",'Holy Cross'!$F$9,IF(B71="Lafayette",Lafayette!$F$9,IF(B71="Lehigh",Lehigh!$F$9,IF(B71="Navy",Navy!$F$9,0)))))))))))))))))))))))))))))))))))))))))))))))))))))))))))))</f>
        <v>631</v>
      </c>
    </row>
    <row r="72" spans="1:10">
      <c r="A72" t="s">
        <v>363</v>
      </c>
      <c r="B72" t="s">
        <v>54</v>
      </c>
      <c r="C72">
        <v>22</v>
      </c>
      <c r="D72">
        <v>18</v>
      </c>
      <c r="E72">
        <v>40</v>
      </c>
      <c r="F72" s="45">
        <f>(C72/J72)*100</f>
        <v>4.2307692307692308</v>
      </c>
      <c r="G72" s="45">
        <f>(D72/J72)*100</f>
        <v>3.4615384615384617</v>
      </c>
      <c r="H72" s="45">
        <f>(E72/J72)*100</f>
        <v>7.6923076923076925</v>
      </c>
      <c r="I72">
        <f>RANK(H72, $H$5:$H$207,0)</f>
        <v>68</v>
      </c>
      <c r="J72">
        <f>IF(B72="Air Force",'Air Force'!$F$9,IF(B72="Albany",Albany!$F$9,IF(B72="Detroit",Detroit!$F$9,IF(B72="Binghamton",Binghamton!$F$9,IF(B72="Hartford",Hartford!$F$9,IF(B72="Stony Brook",'Stony Brook'!$F$9,IF(B72="UMBC",UMBC!$F$9,IF(B72="Vermont",Vermont!$F$9,IF(B72="Duke",Duke!$F$9,IF(B72="Maryland",Maryland!$F$9,IF(B72="North Carolina",'North Carolina'!$F$9,IF(B72="Virginia",Virginia!$F$9,IF(B72="Georgetown",Georgetown!$F$9,IF(B72="Notre Dame",'Notre Dame'!$F$9,IF(B72="Providence",Providence!$F$9,IF(B72="Rutgers",Rutgers!$F$9,IF(B72="St. Johns",'St. Johns'!$F$9,IF(B72="Syracuse",Syracuse!$F$9,IF(B72="Villanova",Villanova!$F$9,IF(B72="Drexel",Drexel!$F$9,IF(B72="Hofstra",Hofstra!$F$9,IF(B72="Penn State",'Penn State'!$F$9,IF(B72="Delaware",Delaware!$F$9,IF(B72="Massachusetts",Massachusetts!$F$9,IF(B72="Bellarmine",Bellarmine!$F$9,IF(B72="Fairfield",Fairfield!$F$9,IF(B72="Hobart",Hobart!$F$9,IF(B72="Loyola",Loyola!$F$9,IF(B72="Ohio State",'Ohio State'!$F$9,IF(B72="Denver",Denver!$F$9,IF(B72="Johns Hopkins",'Johns Hopkins'!$F$9,IF(B72="Mercer",Mercer!$F$9,IF(B72="Presbyterian",Presbyterian!$F$9,IF(B72="Brown",Brown!$F$9,IF(B72="Cornell",Cornell!$F$9,IF(B72="Dartmouth",Dartmouth!$F$9,IF(B72="Harvard",Harvard!$F$9,IF(B72="Pennsylvania",Pennsylvania!$F$9,IF(B72="Princeton",Princeton!$F$9,IF(B72="Yale",Yale!$F$9,IF(B72="Canisius",Canisius!$F$9,IF(B72="Jacksonville",Jacksonville!$F$9,IF(B72="Manhattan",Manhattan!$F$9,IF(B72="Marist",Marist!$F$9,IF(B72="St. Josephs",'St. Josephs'!$F$9,IF(B72="Siena",Siena!$F$9,IF(B72="VMI",VMI!$F$9,IF(B72="Bryant",Bryant!$F$9,IF(B72="Mt. St. Marys",'Mount St. Marys'!$F$9,IF(B72="Quinnipiac",Quinnipiac!$F$9,IF(B72="Robert Morris",'Robert Morris'!$F$9,IF(B72="Sacred Heart",'Sacred Heart'!$F$9,IF(B72="Wagner",Wagner!$F$9,IF(B72="Army",Army!$F$9,IF(B72="Bucknell",Bucknell!$F$9,IF(B72="Colgate",Colgate!$F$9,IF(B72="Towson",Towson!$F$9,IF(B72="Holy Cross",'Holy Cross'!$F$9,IF(B72="Lafayette",Lafayette!$F$9,IF(B72="Lehigh",Lehigh!$F$9,IF(B72="Navy",Navy!$F$9,0)))))))))))))))))))))))))))))))))))))))))))))))))))))))))))))</f>
        <v>520</v>
      </c>
    </row>
    <row r="73" spans="1:10">
      <c r="A73" t="s">
        <v>329</v>
      </c>
      <c r="B73" t="s">
        <v>48</v>
      </c>
      <c r="C73">
        <v>31</v>
      </c>
      <c r="D73">
        <v>22</v>
      </c>
      <c r="E73">
        <v>53</v>
      </c>
      <c r="F73" s="45">
        <f>(C73/J73)*100</f>
        <v>4.4927536231884062</v>
      </c>
      <c r="G73" s="45">
        <f>(D73/J73)*100</f>
        <v>3.1884057971014492</v>
      </c>
      <c r="H73" s="45">
        <f>(E73/J73)*100</f>
        <v>7.6811594202898554</v>
      </c>
      <c r="I73">
        <f>RANK(H73, $H$5:$H$207,0)</f>
        <v>69</v>
      </c>
      <c r="J73">
        <f>IF(B73="Air Force",'Air Force'!$F$9,IF(B73="Albany",Albany!$F$9,IF(B73="Detroit",Detroit!$F$9,IF(B73="Binghamton",Binghamton!$F$9,IF(B73="Hartford",Hartford!$F$9,IF(B73="Stony Brook",'Stony Brook'!$F$9,IF(B73="UMBC",UMBC!$F$9,IF(B73="Vermont",Vermont!$F$9,IF(B73="Duke",Duke!$F$9,IF(B73="Maryland",Maryland!$F$9,IF(B73="North Carolina",'North Carolina'!$F$9,IF(B73="Virginia",Virginia!$F$9,IF(B73="Georgetown",Georgetown!$F$9,IF(B73="Notre Dame",'Notre Dame'!$F$9,IF(B73="Providence",Providence!$F$9,IF(B73="Rutgers",Rutgers!$F$9,IF(B73="St. Johns",'St. Johns'!$F$9,IF(B73="Syracuse",Syracuse!$F$9,IF(B73="Villanova",Villanova!$F$9,IF(B73="Drexel",Drexel!$F$9,IF(B73="Hofstra",Hofstra!$F$9,IF(B73="Penn State",'Penn State'!$F$9,IF(B73="Delaware",Delaware!$F$9,IF(B73="Massachusetts",Massachusetts!$F$9,IF(B73="Bellarmine",Bellarmine!$F$9,IF(B73="Fairfield",Fairfield!$F$9,IF(B73="Hobart",Hobart!$F$9,IF(B73="Loyola",Loyola!$F$9,IF(B73="Ohio State",'Ohio State'!$F$9,IF(B73="Denver",Denver!$F$9,IF(B73="Johns Hopkins",'Johns Hopkins'!$F$9,IF(B73="Mercer",Mercer!$F$9,IF(B73="Presbyterian",Presbyterian!$F$9,IF(B73="Brown",Brown!$F$9,IF(B73="Cornell",Cornell!$F$9,IF(B73="Dartmouth",Dartmouth!$F$9,IF(B73="Harvard",Harvard!$F$9,IF(B73="Pennsylvania",Pennsylvania!$F$9,IF(B73="Princeton",Princeton!$F$9,IF(B73="Yale",Yale!$F$9,IF(B73="Canisius",Canisius!$F$9,IF(B73="Jacksonville",Jacksonville!$F$9,IF(B73="Manhattan",Manhattan!$F$9,IF(B73="Marist",Marist!$F$9,IF(B73="St. Josephs",'St. Josephs'!$F$9,IF(B73="Siena",Siena!$F$9,IF(B73="VMI",VMI!$F$9,IF(B73="Bryant",Bryant!$F$9,IF(B73="Mt. St. Marys",'Mount St. Marys'!$F$9,IF(B73="Quinnipiac",Quinnipiac!$F$9,IF(B73="Robert Morris",'Robert Morris'!$F$9,IF(B73="Sacred Heart",'Sacred Heart'!$F$9,IF(B73="Wagner",Wagner!$F$9,IF(B73="Army",Army!$F$9,IF(B73="Bucknell",Bucknell!$F$9,IF(B73="Colgate",Colgate!$F$9,IF(B73="Towson",Towson!$F$9,IF(B73="Holy Cross",'Holy Cross'!$F$9,IF(B73="Lafayette",Lafayette!$F$9,IF(B73="Lehigh",Lehigh!$F$9,IF(B73="Navy",Navy!$F$9,0)))))))))))))))))))))))))))))))))))))))))))))))))))))))))))))</f>
        <v>690</v>
      </c>
    </row>
    <row r="74" spans="1:10">
      <c r="A74" t="s">
        <v>422</v>
      </c>
      <c r="B74" t="s">
        <v>17</v>
      </c>
      <c r="C74">
        <v>9</v>
      </c>
      <c r="D74">
        <v>25</v>
      </c>
      <c r="E74">
        <v>34</v>
      </c>
      <c r="F74" s="45">
        <f>(C74/J74)*100</f>
        <v>2.0224719101123596</v>
      </c>
      <c r="G74" s="45">
        <f>(D74/J74)*100</f>
        <v>5.6179775280898872</v>
      </c>
      <c r="H74" s="45">
        <f>(E74/J74)*100</f>
        <v>7.6404494382022472</v>
      </c>
      <c r="I74">
        <f>RANK(H74, $H$5:$H$207,0)</f>
        <v>70</v>
      </c>
      <c r="J74">
        <f>IF(B74="Air Force",'Air Force'!$F$9,IF(B74="Albany",Albany!$F$9,IF(B74="Detroit",Detroit!$F$9,IF(B74="Binghamton",Binghamton!$F$9,IF(B74="Hartford",Hartford!$F$9,IF(B74="Stony Brook",'Stony Brook'!$F$9,IF(B74="UMBC",UMBC!$F$9,IF(B74="Vermont",Vermont!$F$9,IF(B74="Duke",Duke!$F$9,IF(B74="Maryland",Maryland!$F$9,IF(B74="North Carolina",'North Carolina'!$F$9,IF(B74="Virginia",Virginia!$F$9,IF(B74="Georgetown",Georgetown!$F$9,IF(B74="Notre Dame",'Notre Dame'!$F$9,IF(B74="Providence",Providence!$F$9,IF(B74="Rutgers",Rutgers!$F$9,IF(B74="St. Johns",'St. Johns'!$F$9,IF(B74="Syracuse",Syracuse!$F$9,IF(B74="Villanova",Villanova!$F$9,IF(B74="Drexel",Drexel!$F$9,IF(B74="Hofstra",Hofstra!$F$9,IF(B74="Penn State",'Penn State'!$F$9,IF(B74="Delaware",Delaware!$F$9,IF(B74="Massachusetts",Massachusetts!$F$9,IF(B74="Bellarmine",Bellarmine!$F$9,IF(B74="Fairfield",Fairfield!$F$9,IF(B74="Hobart",Hobart!$F$9,IF(B74="Loyola",Loyola!$F$9,IF(B74="Ohio State",'Ohio State'!$F$9,IF(B74="Denver",Denver!$F$9,IF(B74="Johns Hopkins",'Johns Hopkins'!$F$9,IF(B74="Mercer",Mercer!$F$9,IF(B74="Presbyterian",Presbyterian!$F$9,IF(B74="Brown",Brown!$F$9,IF(B74="Cornell",Cornell!$F$9,IF(B74="Dartmouth",Dartmouth!$F$9,IF(B74="Harvard",Harvard!$F$9,IF(B74="Pennsylvania",Pennsylvania!$F$9,IF(B74="Princeton",Princeton!$F$9,IF(B74="Yale",Yale!$F$9,IF(B74="Canisius",Canisius!$F$9,IF(B74="Jacksonville",Jacksonville!$F$9,IF(B74="Manhattan",Manhattan!$F$9,IF(B74="Marist",Marist!$F$9,IF(B74="St. Josephs",'St. Josephs'!$F$9,IF(B74="Siena",Siena!$F$9,IF(B74="VMI",VMI!$F$9,IF(B74="Bryant",Bryant!$F$9,IF(B74="Mt. St. Marys",'Mount St. Marys'!$F$9,IF(B74="Quinnipiac",Quinnipiac!$F$9,IF(B74="Robert Morris",'Robert Morris'!$F$9,IF(B74="Sacred Heart",'Sacred Heart'!$F$9,IF(B74="Wagner",Wagner!$F$9,IF(B74="Army",Army!$F$9,IF(B74="Bucknell",Bucknell!$F$9,IF(B74="Colgate",Colgate!$F$9,IF(B74="Towson",Towson!$F$9,IF(B74="Holy Cross",'Holy Cross'!$F$9,IF(B74="Lafayette",Lafayette!$F$9,IF(B74="Lehigh",Lehigh!$F$9,IF(B74="Navy",Navy!$F$9,0)))))))))))))))))))))))))))))))))))))))))))))))))))))))))))))</f>
        <v>445</v>
      </c>
    </row>
    <row r="75" spans="1:10">
      <c r="A75" t="s">
        <v>286</v>
      </c>
      <c r="B75" t="s">
        <v>57</v>
      </c>
      <c r="C75">
        <v>18</v>
      </c>
      <c r="D75">
        <v>22</v>
      </c>
      <c r="E75">
        <v>40</v>
      </c>
      <c r="F75" s="45">
        <f>(C75/J75)*100</f>
        <v>3.4026465028355388</v>
      </c>
      <c r="G75" s="45">
        <f>(D75/J75)*100</f>
        <v>4.1587901701323249</v>
      </c>
      <c r="H75" s="45">
        <f>(E75/J75)*100</f>
        <v>7.5614366729678641</v>
      </c>
      <c r="I75">
        <f>RANK(H75, $H$5:$H$207,0)</f>
        <v>71</v>
      </c>
      <c r="J75">
        <f>IF(B75="Air Force",'Air Force'!$F$9,IF(B75="Albany",Albany!$F$9,IF(B75="Detroit",Detroit!$F$9,IF(B75="Binghamton",Binghamton!$F$9,IF(B75="Hartford",Hartford!$F$9,IF(B75="Stony Brook",'Stony Brook'!$F$9,IF(B75="UMBC",UMBC!$F$9,IF(B75="Vermont",Vermont!$F$9,IF(B75="Duke",Duke!$F$9,IF(B75="Maryland",Maryland!$F$9,IF(B75="North Carolina",'North Carolina'!$F$9,IF(B75="Virginia",Virginia!$F$9,IF(B75="Georgetown",Georgetown!$F$9,IF(B75="Notre Dame",'Notre Dame'!$F$9,IF(B75="Providence",Providence!$F$9,IF(B75="Rutgers",Rutgers!$F$9,IF(B75="St. Johns",'St. Johns'!$F$9,IF(B75="Syracuse",Syracuse!$F$9,IF(B75="Villanova",Villanova!$F$9,IF(B75="Drexel",Drexel!$F$9,IF(B75="Hofstra",Hofstra!$F$9,IF(B75="Penn State",'Penn State'!$F$9,IF(B75="Delaware",Delaware!$F$9,IF(B75="Massachusetts",Massachusetts!$F$9,IF(B75="Bellarmine",Bellarmine!$F$9,IF(B75="Fairfield",Fairfield!$F$9,IF(B75="Hobart",Hobart!$F$9,IF(B75="Loyola",Loyola!$F$9,IF(B75="Ohio State",'Ohio State'!$F$9,IF(B75="Denver",Denver!$F$9,IF(B75="Johns Hopkins",'Johns Hopkins'!$F$9,IF(B75="Mercer",Mercer!$F$9,IF(B75="Presbyterian",Presbyterian!$F$9,IF(B75="Brown",Brown!$F$9,IF(B75="Cornell",Cornell!$F$9,IF(B75="Dartmouth",Dartmouth!$F$9,IF(B75="Harvard",Harvard!$F$9,IF(B75="Pennsylvania",Pennsylvania!$F$9,IF(B75="Princeton",Princeton!$F$9,IF(B75="Yale",Yale!$F$9,IF(B75="Canisius",Canisius!$F$9,IF(B75="Jacksonville",Jacksonville!$F$9,IF(B75="Manhattan",Manhattan!$F$9,IF(B75="Marist",Marist!$F$9,IF(B75="St. Josephs",'St. Josephs'!$F$9,IF(B75="Siena",Siena!$F$9,IF(B75="VMI",VMI!$F$9,IF(B75="Bryant",Bryant!$F$9,IF(B75="Mt. St. Marys",'Mount St. Marys'!$F$9,IF(B75="Quinnipiac",Quinnipiac!$F$9,IF(B75="Robert Morris",'Robert Morris'!$F$9,IF(B75="Sacred Heart",'Sacred Heart'!$F$9,IF(B75="Wagner",Wagner!$F$9,IF(B75="Army",Army!$F$9,IF(B75="Bucknell",Bucknell!$F$9,IF(B75="Colgate",Colgate!$F$9,IF(B75="Towson",Towson!$F$9,IF(B75="Holy Cross",'Holy Cross'!$F$9,IF(B75="Lafayette",Lafayette!$F$9,IF(B75="Lehigh",Lehigh!$F$9,IF(B75="Navy",Navy!$F$9,0)))))))))))))))))))))))))))))))))))))))))))))))))))))))))))))</f>
        <v>529</v>
      </c>
    </row>
    <row r="76" spans="1:10">
      <c r="A76" t="s">
        <v>300</v>
      </c>
      <c r="B76" t="s">
        <v>19</v>
      </c>
      <c r="C76">
        <v>22</v>
      </c>
      <c r="D76">
        <v>27</v>
      </c>
      <c r="E76">
        <v>49</v>
      </c>
      <c r="F76" s="45">
        <f>(C76/J76)*100</f>
        <v>3.3898305084745761</v>
      </c>
      <c r="G76" s="45">
        <f>(D76/J76)*100</f>
        <v>4.1602465331278893</v>
      </c>
      <c r="H76" s="45">
        <f>(E76/J76)*100</f>
        <v>7.5500770416024654</v>
      </c>
      <c r="I76">
        <f>RANK(H76, $H$5:$H$207,0)</f>
        <v>72</v>
      </c>
      <c r="J76">
        <f>IF(B76="Air Force",'Air Force'!$F$9,IF(B76="Albany",Albany!$F$9,IF(B76="Detroit",Detroit!$F$9,IF(B76="Binghamton",Binghamton!$F$9,IF(B76="Hartford",Hartford!$F$9,IF(B76="Stony Brook",'Stony Brook'!$F$9,IF(B76="UMBC",UMBC!$F$9,IF(B76="Vermont",Vermont!$F$9,IF(B76="Duke",Duke!$F$9,IF(B76="Maryland",Maryland!$F$9,IF(B76="North Carolina",'North Carolina'!$F$9,IF(B76="Virginia",Virginia!$F$9,IF(B76="Georgetown",Georgetown!$F$9,IF(B76="Notre Dame",'Notre Dame'!$F$9,IF(B76="Providence",Providence!$F$9,IF(B76="Rutgers",Rutgers!$F$9,IF(B76="St. Johns",'St. Johns'!$F$9,IF(B76="Syracuse",Syracuse!$F$9,IF(B76="Villanova",Villanova!$F$9,IF(B76="Drexel",Drexel!$F$9,IF(B76="Hofstra",Hofstra!$F$9,IF(B76="Penn State",'Penn State'!$F$9,IF(B76="Delaware",Delaware!$F$9,IF(B76="Massachusetts",Massachusetts!$F$9,IF(B76="Bellarmine",Bellarmine!$F$9,IF(B76="Fairfield",Fairfield!$F$9,IF(B76="Hobart",Hobart!$F$9,IF(B76="Loyola",Loyola!$F$9,IF(B76="Ohio State",'Ohio State'!$F$9,IF(B76="Denver",Denver!$F$9,IF(B76="Johns Hopkins",'Johns Hopkins'!$F$9,IF(B76="Mercer",Mercer!$F$9,IF(B76="Presbyterian",Presbyterian!$F$9,IF(B76="Brown",Brown!$F$9,IF(B76="Cornell",Cornell!$F$9,IF(B76="Dartmouth",Dartmouth!$F$9,IF(B76="Harvard",Harvard!$F$9,IF(B76="Pennsylvania",Pennsylvania!$F$9,IF(B76="Princeton",Princeton!$F$9,IF(B76="Yale",Yale!$F$9,IF(B76="Canisius",Canisius!$F$9,IF(B76="Jacksonville",Jacksonville!$F$9,IF(B76="Manhattan",Manhattan!$F$9,IF(B76="Marist",Marist!$F$9,IF(B76="St. Josephs",'St. Josephs'!$F$9,IF(B76="Siena",Siena!$F$9,IF(B76="VMI",VMI!$F$9,IF(B76="Bryant",Bryant!$F$9,IF(B76="Mt. St. Marys",'Mount St. Marys'!$F$9,IF(B76="Quinnipiac",Quinnipiac!$F$9,IF(B76="Robert Morris",'Robert Morris'!$F$9,IF(B76="Sacred Heart",'Sacred Heart'!$F$9,IF(B76="Wagner",Wagner!$F$9,IF(B76="Army",Army!$F$9,IF(B76="Bucknell",Bucknell!$F$9,IF(B76="Colgate",Colgate!$F$9,IF(B76="Towson",Towson!$F$9,IF(B76="Holy Cross",'Holy Cross'!$F$9,IF(B76="Lafayette",Lafayette!$F$9,IF(B76="Lehigh",Lehigh!$F$9,IF(B76="Navy",Navy!$F$9,0)))))))))))))))))))))))))))))))))))))))))))))))))))))))))))))</f>
        <v>649</v>
      </c>
    </row>
    <row r="77" spans="1:10">
      <c r="A77" t="s">
        <v>299</v>
      </c>
      <c r="B77" t="s">
        <v>16</v>
      </c>
      <c r="C77">
        <v>31</v>
      </c>
      <c r="D77">
        <v>20</v>
      </c>
      <c r="E77">
        <v>51</v>
      </c>
      <c r="F77" s="45">
        <f>(C77/J77)*100</f>
        <v>4.5722713864306783</v>
      </c>
      <c r="G77" s="45">
        <f>(D77/J77)*100</f>
        <v>2.9498525073746311</v>
      </c>
      <c r="H77" s="45">
        <f>(E77/J77)*100</f>
        <v>7.5221238938053103</v>
      </c>
      <c r="I77">
        <f>RANK(H77, $H$5:$H$207,0)</f>
        <v>73</v>
      </c>
      <c r="J77">
        <f>IF(B77="Air Force",'Air Force'!$F$9,IF(B77="Albany",Albany!$F$9,IF(B77="Detroit",Detroit!$F$9,IF(B77="Binghamton",Binghamton!$F$9,IF(B77="Hartford",Hartford!$F$9,IF(B77="Stony Brook",'Stony Brook'!$F$9,IF(B77="UMBC",UMBC!$F$9,IF(B77="Vermont",Vermont!$F$9,IF(B77="Duke",Duke!$F$9,IF(B77="Maryland",Maryland!$F$9,IF(B77="North Carolina",'North Carolina'!$F$9,IF(B77="Virginia",Virginia!$F$9,IF(B77="Georgetown",Georgetown!$F$9,IF(B77="Notre Dame",'Notre Dame'!$F$9,IF(B77="Providence",Providence!$F$9,IF(B77="Rutgers",Rutgers!$F$9,IF(B77="St. Johns",'St. Johns'!$F$9,IF(B77="Syracuse",Syracuse!$F$9,IF(B77="Villanova",Villanova!$F$9,IF(B77="Drexel",Drexel!$F$9,IF(B77="Hofstra",Hofstra!$F$9,IF(B77="Penn State",'Penn State'!$F$9,IF(B77="Delaware",Delaware!$F$9,IF(B77="Massachusetts",Massachusetts!$F$9,IF(B77="Bellarmine",Bellarmine!$F$9,IF(B77="Fairfield",Fairfield!$F$9,IF(B77="Hobart",Hobart!$F$9,IF(B77="Loyola",Loyola!$F$9,IF(B77="Ohio State",'Ohio State'!$F$9,IF(B77="Denver",Denver!$F$9,IF(B77="Johns Hopkins",'Johns Hopkins'!$F$9,IF(B77="Mercer",Mercer!$F$9,IF(B77="Presbyterian",Presbyterian!$F$9,IF(B77="Brown",Brown!$F$9,IF(B77="Cornell",Cornell!$F$9,IF(B77="Dartmouth",Dartmouth!$F$9,IF(B77="Harvard",Harvard!$F$9,IF(B77="Pennsylvania",Pennsylvania!$F$9,IF(B77="Princeton",Princeton!$F$9,IF(B77="Yale",Yale!$F$9,IF(B77="Canisius",Canisius!$F$9,IF(B77="Jacksonville",Jacksonville!$F$9,IF(B77="Manhattan",Manhattan!$F$9,IF(B77="Marist",Marist!$F$9,IF(B77="St. Josephs",'St. Josephs'!$F$9,IF(B77="Siena",Siena!$F$9,IF(B77="VMI",VMI!$F$9,IF(B77="Bryant",Bryant!$F$9,IF(B77="Mt. St. Marys",'Mount St. Marys'!$F$9,IF(B77="Quinnipiac",Quinnipiac!$F$9,IF(B77="Robert Morris",'Robert Morris'!$F$9,IF(B77="Sacred Heart",'Sacred Heart'!$F$9,IF(B77="Wagner",Wagner!$F$9,IF(B77="Army",Army!$F$9,IF(B77="Bucknell",Bucknell!$F$9,IF(B77="Colgate",Colgate!$F$9,IF(B77="Towson",Towson!$F$9,IF(B77="Holy Cross",'Holy Cross'!$F$9,IF(B77="Lafayette",Lafayette!$F$9,IF(B77="Lehigh",Lehigh!$F$9,IF(B77="Navy",Navy!$F$9,0)))))))))))))))))))))))))))))))))))))))))))))))))))))))))))))</f>
        <v>678</v>
      </c>
    </row>
    <row r="78" spans="1:10">
      <c r="A78" t="s">
        <v>276</v>
      </c>
      <c r="B78" t="s">
        <v>28</v>
      </c>
      <c r="C78">
        <v>15</v>
      </c>
      <c r="D78">
        <v>17</v>
      </c>
      <c r="E78">
        <v>32</v>
      </c>
      <c r="F78" s="45">
        <f>(C78/J78)*100</f>
        <v>3.5211267605633805</v>
      </c>
      <c r="G78" s="45">
        <f>(D78/J78)*100</f>
        <v>3.9906103286384975</v>
      </c>
      <c r="H78" s="45">
        <f>(E78/J78)*100</f>
        <v>7.511737089201878</v>
      </c>
      <c r="I78">
        <f>RANK(H78, $H$5:$H$207,0)</f>
        <v>74</v>
      </c>
      <c r="J78">
        <f>IF(B78="Air Force",'Air Force'!$F$9,IF(B78="Albany",Albany!$F$9,IF(B78="Detroit",Detroit!$F$9,IF(B78="Binghamton",Binghamton!$F$9,IF(B78="Hartford",Hartford!$F$9,IF(B78="Stony Brook",'Stony Brook'!$F$9,IF(B78="UMBC",UMBC!$F$9,IF(B78="Vermont",Vermont!$F$9,IF(B78="Duke",Duke!$F$9,IF(B78="Maryland",Maryland!$F$9,IF(B78="North Carolina",'North Carolina'!$F$9,IF(B78="Virginia",Virginia!$F$9,IF(B78="Georgetown",Georgetown!$F$9,IF(B78="Notre Dame",'Notre Dame'!$F$9,IF(B78="Providence",Providence!$F$9,IF(B78="Rutgers",Rutgers!$F$9,IF(B78="St. Johns",'St. Johns'!$F$9,IF(B78="Syracuse",Syracuse!$F$9,IF(B78="Villanova",Villanova!$F$9,IF(B78="Drexel",Drexel!$F$9,IF(B78="Hofstra",Hofstra!$F$9,IF(B78="Penn State",'Penn State'!$F$9,IF(B78="Delaware",Delaware!$F$9,IF(B78="Massachusetts",Massachusetts!$F$9,IF(B78="Bellarmine",Bellarmine!$F$9,IF(B78="Fairfield",Fairfield!$F$9,IF(B78="Hobart",Hobart!$F$9,IF(B78="Loyola",Loyola!$F$9,IF(B78="Ohio State",'Ohio State'!$F$9,IF(B78="Denver",Denver!$F$9,IF(B78="Johns Hopkins",'Johns Hopkins'!$F$9,IF(B78="Mercer",Mercer!$F$9,IF(B78="Presbyterian",Presbyterian!$F$9,IF(B78="Brown",Brown!$F$9,IF(B78="Cornell",Cornell!$F$9,IF(B78="Dartmouth",Dartmouth!$F$9,IF(B78="Harvard",Harvard!$F$9,IF(B78="Pennsylvania",Pennsylvania!$F$9,IF(B78="Princeton",Princeton!$F$9,IF(B78="Yale",Yale!$F$9,IF(B78="Canisius",Canisius!$F$9,IF(B78="Jacksonville",Jacksonville!$F$9,IF(B78="Manhattan",Manhattan!$F$9,IF(B78="Marist",Marist!$F$9,IF(B78="St. Josephs",'St. Josephs'!$F$9,IF(B78="Siena",Siena!$F$9,IF(B78="VMI",VMI!$F$9,IF(B78="Bryant",Bryant!$F$9,IF(B78="Mt. St. Marys",'Mount St. Marys'!$F$9,IF(B78="Quinnipiac",Quinnipiac!$F$9,IF(B78="Robert Morris",'Robert Morris'!$F$9,IF(B78="Sacred Heart",'Sacred Heart'!$F$9,IF(B78="Wagner",Wagner!$F$9,IF(B78="Army",Army!$F$9,IF(B78="Bucknell",Bucknell!$F$9,IF(B78="Colgate",Colgate!$F$9,IF(B78="Towson",Towson!$F$9,IF(B78="Holy Cross",'Holy Cross'!$F$9,IF(B78="Lafayette",Lafayette!$F$9,IF(B78="Lehigh",Lehigh!$F$9,IF(B78="Navy",Navy!$F$9,0)))))))))))))))))))))))))))))))))))))))))))))))))))))))))))))</f>
        <v>426</v>
      </c>
    </row>
    <row r="79" spans="1:10">
      <c r="A79" t="s">
        <v>383</v>
      </c>
      <c r="B79" t="s">
        <v>0</v>
      </c>
      <c r="C79">
        <v>27</v>
      </c>
      <c r="D79">
        <v>6</v>
      </c>
      <c r="E79">
        <v>33</v>
      </c>
      <c r="F79" s="45">
        <f>(C79/J79)*100</f>
        <v>6.0948081264108351</v>
      </c>
      <c r="G79" s="45">
        <f>(D79/J79)*100</f>
        <v>1.3544018058690745</v>
      </c>
      <c r="H79" s="45">
        <f>(E79/J79)*100</f>
        <v>7.4492099322799099</v>
      </c>
      <c r="I79">
        <f>RANK(H79, $H$5:$H$207,0)</f>
        <v>75</v>
      </c>
      <c r="J79">
        <f>IF(B79="Air Force",'Air Force'!$F$9,IF(B79="Albany",Albany!$F$9,IF(B79="Detroit",Detroit!$F$9,IF(B79="Binghamton",Binghamton!$F$9,IF(B79="Hartford",Hartford!$F$9,IF(B79="Stony Brook",'Stony Brook'!$F$9,IF(B79="UMBC",UMBC!$F$9,IF(B79="Vermont",Vermont!$F$9,IF(B79="Duke",Duke!$F$9,IF(B79="Maryland",Maryland!$F$9,IF(B79="North Carolina",'North Carolina'!$F$9,IF(B79="Virginia",Virginia!$F$9,IF(B79="Georgetown",Georgetown!$F$9,IF(B79="Notre Dame",'Notre Dame'!$F$9,IF(B79="Providence",Providence!$F$9,IF(B79="Rutgers",Rutgers!$F$9,IF(B79="St. Johns",'St. Johns'!$F$9,IF(B79="Syracuse",Syracuse!$F$9,IF(B79="Villanova",Villanova!$F$9,IF(B79="Drexel",Drexel!$F$9,IF(B79="Hofstra",Hofstra!$F$9,IF(B79="Penn State",'Penn State'!$F$9,IF(B79="Delaware",Delaware!$F$9,IF(B79="Massachusetts",Massachusetts!$F$9,IF(B79="Bellarmine",Bellarmine!$F$9,IF(B79="Fairfield",Fairfield!$F$9,IF(B79="Hobart",Hobart!$F$9,IF(B79="Loyola",Loyola!$F$9,IF(B79="Ohio State",'Ohio State'!$F$9,IF(B79="Denver",Denver!$F$9,IF(B79="Johns Hopkins",'Johns Hopkins'!$F$9,IF(B79="Mercer",Mercer!$F$9,IF(B79="Presbyterian",Presbyterian!$F$9,IF(B79="Brown",Brown!$F$9,IF(B79="Cornell",Cornell!$F$9,IF(B79="Dartmouth",Dartmouth!$F$9,IF(B79="Harvard",Harvard!$F$9,IF(B79="Pennsylvania",Pennsylvania!$F$9,IF(B79="Princeton",Princeton!$F$9,IF(B79="Yale",Yale!$F$9,IF(B79="Canisius",Canisius!$F$9,IF(B79="Jacksonville",Jacksonville!$F$9,IF(B79="Manhattan",Manhattan!$F$9,IF(B79="Marist",Marist!$F$9,IF(B79="St. Josephs",'St. Josephs'!$F$9,IF(B79="Siena",Siena!$F$9,IF(B79="VMI",VMI!$F$9,IF(B79="Bryant",Bryant!$F$9,IF(B79="Mt. St. Marys",'Mount St. Marys'!$F$9,IF(B79="Quinnipiac",Quinnipiac!$F$9,IF(B79="Robert Morris",'Robert Morris'!$F$9,IF(B79="Sacred Heart",'Sacred Heart'!$F$9,IF(B79="Wagner",Wagner!$F$9,IF(B79="Army",Army!$F$9,IF(B79="Bucknell",Bucknell!$F$9,IF(B79="Colgate",Colgate!$F$9,IF(B79="Towson",Towson!$F$9,IF(B79="Holy Cross",'Holy Cross'!$F$9,IF(B79="Lafayette",Lafayette!$F$9,IF(B79="Lehigh",Lehigh!$F$9,IF(B79="Navy",Navy!$F$9,0)))))))))))))))))))))))))))))))))))))))))))))))))))))))))))))</f>
        <v>443</v>
      </c>
    </row>
    <row r="80" spans="1:10">
      <c r="A80" t="s">
        <v>384</v>
      </c>
      <c r="B80" t="s">
        <v>25</v>
      </c>
      <c r="C80">
        <v>34</v>
      </c>
      <c r="D80">
        <v>8</v>
      </c>
      <c r="E80">
        <v>42</v>
      </c>
      <c r="F80" s="45">
        <f>(C80/J80)*100</f>
        <v>6.0176991150442474</v>
      </c>
      <c r="G80" s="45">
        <f>(D80/J80)*100</f>
        <v>1.415929203539823</v>
      </c>
      <c r="H80" s="45">
        <f>(E80/J80)*100</f>
        <v>7.4336283185840708</v>
      </c>
      <c r="I80">
        <f>RANK(H80, $H$5:$H$207,0)</f>
        <v>76</v>
      </c>
      <c r="J80">
        <f>IF(B80="Air Force",'Air Force'!$F$9,IF(B80="Albany",Albany!$F$9,IF(B80="Detroit",Detroit!$F$9,IF(B80="Binghamton",Binghamton!$F$9,IF(B80="Hartford",Hartford!$F$9,IF(B80="Stony Brook",'Stony Brook'!$F$9,IF(B80="UMBC",UMBC!$F$9,IF(B80="Vermont",Vermont!$F$9,IF(B80="Duke",Duke!$F$9,IF(B80="Maryland",Maryland!$F$9,IF(B80="North Carolina",'North Carolina'!$F$9,IF(B80="Virginia",Virginia!$F$9,IF(B80="Georgetown",Georgetown!$F$9,IF(B80="Notre Dame",'Notre Dame'!$F$9,IF(B80="Providence",Providence!$F$9,IF(B80="Rutgers",Rutgers!$F$9,IF(B80="St. Johns",'St. Johns'!$F$9,IF(B80="Syracuse",Syracuse!$F$9,IF(B80="Villanova",Villanova!$F$9,IF(B80="Drexel",Drexel!$F$9,IF(B80="Hofstra",Hofstra!$F$9,IF(B80="Penn State",'Penn State'!$F$9,IF(B80="Delaware",Delaware!$F$9,IF(B80="Massachusetts",Massachusetts!$F$9,IF(B80="Bellarmine",Bellarmine!$F$9,IF(B80="Fairfield",Fairfield!$F$9,IF(B80="Hobart",Hobart!$F$9,IF(B80="Loyola",Loyola!$F$9,IF(B80="Ohio State",'Ohio State'!$F$9,IF(B80="Denver",Denver!$F$9,IF(B80="Johns Hopkins",'Johns Hopkins'!$F$9,IF(B80="Mercer",Mercer!$F$9,IF(B80="Presbyterian",Presbyterian!$F$9,IF(B80="Brown",Brown!$F$9,IF(B80="Cornell",Cornell!$F$9,IF(B80="Dartmouth",Dartmouth!$F$9,IF(B80="Harvard",Harvard!$F$9,IF(B80="Pennsylvania",Pennsylvania!$F$9,IF(B80="Princeton",Princeton!$F$9,IF(B80="Yale",Yale!$F$9,IF(B80="Canisius",Canisius!$F$9,IF(B80="Jacksonville",Jacksonville!$F$9,IF(B80="Manhattan",Manhattan!$F$9,IF(B80="Marist",Marist!$F$9,IF(B80="St. Josephs",'St. Josephs'!$F$9,IF(B80="Siena",Siena!$F$9,IF(B80="VMI",VMI!$F$9,IF(B80="Bryant",Bryant!$F$9,IF(B80="Mt. St. Marys",'Mount St. Marys'!$F$9,IF(B80="Quinnipiac",Quinnipiac!$F$9,IF(B80="Robert Morris",'Robert Morris'!$F$9,IF(B80="Sacred Heart",'Sacred Heart'!$F$9,IF(B80="Wagner",Wagner!$F$9,IF(B80="Army",Army!$F$9,IF(B80="Bucknell",Bucknell!$F$9,IF(B80="Colgate",Colgate!$F$9,IF(B80="Towson",Towson!$F$9,IF(B80="Holy Cross",'Holy Cross'!$F$9,IF(B80="Lafayette",Lafayette!$F$9,IF(B80="Lehigh",Lehigh!$F$9,IF(B80="Navy",Navy!$F$9,0)))))))))))))))))))))))))))))))))))))))))))))))))))))))))))))</f>
        <v>565</v>
      </c>
    </row>
    <row r="81" spans="1:10">
      <c r="A81" t="s">
        <v>308</v>
      </c>
      <c r="B81" t="s">
        <v>14</v>
      </c>
      <c r="C81">
        <v>35</v>
      </c>
      <c r="D81">
        <v>6</v>
      </c>
      <c r="E81">
        <v>41</v>
      </c>
      <c r="F81" s="45">
        <f>(C81/J81)*100</f>
        <v>6.3405797101449277</v>
      </c>
      <c r="G81" s="45">
        <f>(D81/J81)*100</f>
        <v>1.0869565217391304</v>
      </c>
      <c r="H81" s="45">
        <f>(E81/J81)*100</f>
        <v>7.4275362318840576</v>
      </c>
      <c r="I81">
        <f>RANK(H81, $H$5:$H$207,0)</f>
        <v>77</v>
      </c>
      <c r="J81">
        <f>IF(B81="Air Force",'Air Force'!$F$9,IF(B81="Albany",Albany!$F$9,IF(B81="Detroit",Detroit!$F$9,IF(B81="Binghamton",Binghamton!$F$9,IF(B81="Hartford",Hartford!$F$9,IF(B81="Stony Brook",'Stony Brook'!$F$9,IF(B81="UMBC",UMBC!$F$9,IF(B81="Vermont",Vermont!$F$9,IF(B81="Duke",Duke!$F$9,IF(B81="Maryland",Maryland!$F$9,IF(B81="North Carolina",'North Carolina'!$F$9,IF(B81="Virginia",Virginia!$F$9,IF(B81="Georgetown",Georgetown!$F$9,IF(B81="Notre Dame",'Notre Dame'!$F$9,IF(B81="Providence",Providence!$F$9,IF(B81="Rutgers",Rutgers!$F$9,IF(B81="St. Johns",'St. Johns'!$F$9,IF(B81="Syracuse",Syracuse!$F$9,IF(B81="Villanova",Villanova!$F$9,IF(B81="Drexel",Drexel!$F$9,IF(B81="Hofstra",Hofstra!$F$9,IF(B81="Penn State",'Penn State'!$F$9,IF(B81="Delaware",Delaware!$F$9,IF(B81="Massachusetts",Massachusetts!$F$9,IF(B81="Bellarmine",Bellarmine!$F$9,IF(B81="Fairfield",Fairfield!$F$9,IF(B81="Hobart",Hobart!$F$9,IF(B81="Loyola",Loyola!$F$9,IF(B81="Ohio State",'Ohio State'!$F$9,IF(B81="Denver",Denver!$F$9,IF(B81="Johns Hopkins",'Johns Hopkins'!$F$9,IF(B81="Mercer",Mercer!$F$9,IF(B81="Presbyterian",Presbyterian!$F$9,IF(B81="Brown",Brown!$F$9,IF(B81="Cornell",Cornell!$F$9,IF(B81="Dartmouth",Dartmouth!$F$9,IF(B81="Harvard",Harvard!$F$9,IF(B81="Pennsylvania",Pennsylvania!$F$9,IF(B81="Princeton",Princeton!$F$9,IF(B81="Yale",Yale!$F$9,IF(B81="Canisius",Canisius!$F$9,IF(B81="Jacksonville",Jacksonville!$F$9,IF(B81="Manhattan",Manhattan!$F$9,IF(B81="Marist",Marist!$F$9,IF(B81="St. Josephs",'St. Josephs'!$F$9,IF(B81="Siena",Siena!$F$9,IF(B81="VMI",VMI!$F$9,IF(B81="Bryant",Bryant!$F$9,IF(B81="Mt. St. Marys",'Mount St. Marys'!$F$9,IF(B81="Quinnipiac",Quinnipiac!$F$9,IF(B81="Robert Morris",'Robert Morris'!$F$9,IF(B81="Sacred Heart",'Sacred Heart'!$F$9,IF(B81="Wagner",Wagner!$F$9,IF(B81="Army",Army!$F$9,IF(B81="Bucknell",Bucknell!$F$9,IF(B81="Colgate",Colgate!$F$9,IF(B81="Towson",Towson!$F$9,IF(B81="Holy Cross",'Holy Cross'!$F$9,IF(B81="Lafayette",Lafayette!$F$9,IF(B81="Lehigh",Lehigh!$F$9,IF(B81="Navy",Navy!$F$9,0)))))))))))))))))))))))))))))))))))))))))))))))))))))))))))))</f>
        <v>552</v>
      </c>
    </row>
    <row r="82" spans="1:10">
      <c r="A82" t="s">
        <v>309</v>
      </c>
      <c r="B82" t="s">
        <v>56</v>
      </c>
      <c r="C82">
        <v>41</v>
      </c>
      <c r="D82">
        <v>5</v>
      </c>
      <c r="E82">
        <v>46</v>
      </c>
      <c r="F82" s="45">
        <f>(C82/J82)*100</f>
        <v>6.612903225806452</v>
      </c>
      <c r="G82" s="45">
        <f>(D82/J82)*100</f>
        <v>0.80645161290322576</v>
      </c>
      <c r="H82" s="45">
        <f>(E82/J82)*100</f>
        <v>7.419354838709677</v>
      </c>
      <c r="I82">
        <f>RANK(H82, $H$5:$H$207,0)</f>
        <v>78</v>
      </c>
      <c r="J82">
        <f>IF(B82="Air Force",'Air Force'!$F$9,IF(B82="Albany",Albany!$F$9,IF(B82="Detroit",Detroit!$F$9,IF(B82="Binghamton",Binghamton!$F$9,IF(B82="Hartford",Hartford!$F$9,IF(B82="Stony Brook",'Stony Brook'!$F$9,IF(B82="UMBC",UMBC!$F$9,IF(B82="Vermont",Vermont!$F$9,IF(B82="Duke",Duke!$F$9,IF(B82="Maryland",Maryland!$F$9,IF(B82="North Carolina",'North Carolina'!$F$9,IF(B82="Virginia",Virginia!$F$9,IF(B82="Georgetown",Georgetown!$F$9,IF(B82="Notre Dame",'Notre Dame'!$F$9,IF(B82="Providence",Providence!$F$9,IF(B82="Rutgers",Rutgers!$F$9,IF(B82="St. Johns",'St. Johns'!$F$9,IF(B82="Syracuse",Syracuse!$F$9,IF(B82="Villanova",Villanova!$F$9,IF(B82="Drexel",Drexel!$F$9,IF(B82="Hofstra",Hofstra!$F$9,IF(B82="Penn State",'Penn State'!$F$9,IF(B82="Delaware",Delaware!$F$9,IF(B82="Massachusetts",Massachusetts!$F$9,IF(B82="Bellarmine",Bellarmine!$F$9,IF(B82="Fairfield",Fairfield!$F$9,IF(B82="Hobart",Hobart!$F$9,IF(B82="Loyola",Loyola!$F$9,IF(B82="Ohio State",'Ohio State'!$F$9,IF(B82="Denver",Denver!$F$9,IF(B82="Johns Hopkins",'Johns Hopkins'!$F$9,IF(B82="Mercer",Mercer!$F$9,IF(B82="Presbyterian",Presbyterian!$F$9,IF(B82="Brown",Brown!$F$9,IF(B82="Cornell",Cornell!$F$9,IF(B82="Dartmouth",Dartmouth!$F$9,IF(B82="Harvard",Harvard!$F$9,IF(B82="Pennsylvania",Pennsylvania!$F$9,IF(B82="Princeton",Princeton!$F$9,IF(B82="Yale",Yale!$F$9,IF(B82="Canisius",Canisius!$F$9,IF(B82="Jacksonville",Jacksonville!$F$9,IF(B82="Manhattan",Manhattan!$F$9,IF(B82="Marist",Marist!$F$9,IF(B82="St. Josephs",'St. Josephs'!$F$9,IF(B82="Siena",Siena!$F$9,IF(B82="VMI",VMI!$F$9,IF(B82="Bryant",Bryant!$F$9,IF(B82="Mt. St. Marys",'Mount St. Marys'!$F$9,IF(B82="Quinnipiac",Quinnipiac!$F$9,IF(B82="Robert Morris",'Robert Morris'!$F$9,IF(B82="Sacred Heart",'Sacred Heart'!$F$9,IF(B82="Wagner",Wagner!$F$9,IF(B82="Army",Army!$F$9,IF(B82="Bucknell",Bucknell!$F$9,IF(B82="Colgate",Colgate!$F$9,IF(B82="Towson",Towson!$F$9,IF(B82="Holy Cross",'Holy Cross'!$F$9,IF(B82="Lafayette",Lafayette!$F$9,IF(B82="Lehigh",Lehigh!$F$9,IF(B82="Navy",Navy!$F$9,0)))))))))))))))))))))))))))))))))))))))))))))))))))))))))))))</f>
        <v>620</v>
      </c>
    </row>
    <row r="83" spans="1:10">
      <c r="A83" t="s">
        <v>320</v>
      </c>
      <c r="B83" t="s">
        <v>49</v>
      </c>
      <c r="C83">
        <v>17</v>
      </c>
      <c r="D83">
        <v>18</v>
      </c>
      <c r="E83">
        <v>35</v>
      </c>
      <c r="F83" s="45">
        <f>(C83/J83)*100</f>
        <v>3.5940803382663846</v>
      </c>
      <c r="G83" s="45">
        <f>(D83/J83)*100</f>
        <v>3.8054968287526427</v>
      </c>
      <c r="H83" s="45">
        <f>(E83/J83)*100</f>
        <v>7.3995771670190278</v>
      </c>
      <c r="I83">
        <f>RANK(H83, $H$5:$H$207,0)</f>
        <v>79</v>
      </c>
      <c r="J83">
        <f>IF(B83="Air Force",'Air Force'!$F$9,IF(B83="Albany",Albany!$F$9,IF(B83="Detroit",Detroit!$F$9,IF(B83="Binghamton",Binghamton!$F$9,IF(B83="Hartford",Hartford!$F$9,IF(B83="Stony Brook",'Stony Brook'!$F$9,IF(B83="UMBC",UMBC!$F$9,IF(B83="Vermont",Vermont!$F$9,IF(B83="Duke",Duke!$F$9,IF(B83="Maryland",Maryland!$F$9,IF(B83="North Carolina",'North Carolina'!$F$9,IF(B83="Virginia",Virginia!$F$9,IF(B83="Georgetown",Georgetown!$F$9,IF(B83="Notre Dame",'Notre Dame'!$F$9,IF(B83="Providence",Providence!$F$9,IF(B83="Rutgers",Rutgers!$F$9,IF(B83="St. Johns",'St. Johns'!$F$9,IF(B83="Syracuse",Syracuse!$F$9,IF(B83="Villanova",Villanova!$F$9,IF(B83="Drexel",Drexel!$F$9,IF(B83="Hofstra",Hofstra!$F$9,IF(B83="Penn State",'Penn State'!$F$9,IF(B83="Delaware",Delaware!$F$9,IF(B83="Massachusetts",Massachusetts!$F$9,IF(B83="Bellarmine",Bellarmine!$F$9,IF(B83="Fairfield",Fairfield!$F$9,IF(B83="Hobart",Hobart!$F$9,IF(B83="Loyola",Loyola!$F$9,IF(B83="Ohio State",'Ohio State'!$F$9,IF(B83="Denver",Denver!$F$9,IF(B83="Johns Hopkins",'Johns Hopkins'!$F$9,IF(B83="Mercer",Mercer!$F$9,IF(B83="Presbyterian",Presbyterian!$F$9,IF(B83="Brown",Brown!$F$9,IF(B83="Cornell",Cornell!$F$9,IF(B83="Dartmouth",Dartmouth!$F$9,IF(B83="Harvard",Harvard!$F$9,IF(B83="Pennsylvania",Pennsylvania!$F$9,IF(B83="Princeton",Princeton!$F$9,IF(B83="Yale",Yale!$F$9,IF(B83="Canisius",Canisius!$F$9,IF(B83="Jacksonville",Jacksonville!$F$9,IF(B83="Manhattan",Manhattan!$F$9,IF(B83="Marist",Marist!$F$9,IF(B83="St. Josephs",'St. Josephs'!$F$9,IF(B83="Siena",Siena!$F$9,IF(B83="VMI",VMI!$F$9,IF(B83="Bryant",Bryant!$F$9,IF(B83="Mt. St. Marys",'Mount St. Marys'!$F$9,IF(B83="Quinnipiac",Quinnipiac!$F$9,IF(B83="Robert Morris",'Robert Morris'!$F$9,IF(B83="Sacred Heart",'Sacred Heart'!$F$9,IF(B83="Wagner",Wagner!$F$9,IF(B83="Army",Army!$F$9,IF(B83="Bucknell",Bucknell!$F$9,IF(B83="Colgate",Colgate!$F$9,IF(B83="Towson",Towson!$F$9,IF(B83="Holy Cross",'Holy Cross'!$F$9,IF(B83="Lafayette",Lafayette!$F$9,IF(B83="Lehigh",Lehigh!$F$9,IF(B83="Navy",Navy!$F$9,0)))))))))))))))))))))))))))))))))))))))))))))))))))))))))))))</f>
        <v>473</v>
      </c>
    </row>
    <row r="84" spans="1:10">
      <c r="A84" t="s">
        <v>364</v>
      </c>
      <c r="B84" t="s">
        <v>55</v>
      </c>
      <c r="C84">
        <v>34</v>
      </c>
      <c r="D84">
        <v>3</v>
      </c>
      <c r="E84">
        <v>37</v>
      </c>
      <c r="F84" s="45">
        <f>(C84/J84)*100</f>
        <v>6.7061143984220903</v>
      </c>
      <c r="G84" s="45">
        <f>(D84/J84)*100</f>
        <v>0.59171597633136097</v>
      </c>
      <c r="H84" s="45">
        <f>(E84/J84)*100</f>
        <v>7.2978303747534516</v>
      </c>
      <c r="I84">
        <f>RANK(H84, $H$5:$H$207,0)</f>
        <v>80</v>
      </c>
      <c r="J84">
        <f>IF(B84="Air Force",'Air Force'!$F$9,IF(B84="Albany",Albany!$F$9,IF(B84="Detroit",Detroit!$F$9,IF(B84="Binghamton",Binghamton!$F$9,IF(B84="Hartford",Hartford!$F$9,IF(B84="Stony Brook",'Stony Brook'!$F$9,IF(B84="UMBC",UMBC!$F$9,IF(B84="Vermont",Vermont!$F$9,IF(B84="Duke",Duke!$F$9,IF(B84="Maryland",Maryland!$F$9,IF(B84="North Carolina",'North Carolina'!$F$9,IF(B84="Virginia",Virginia!$F$9,IF(B84="Georgetown",Georgetown!$F$9,IF(B84="Notre Dame",'Notre Dame'!$F$9,IF(B84="Providence",Providence!$F$9,IF(B84="Rutgers",Rutgers!$F$9,IF(B84="St. Johns",'St. Johns'!$F$9,IF(B84="Syracuse",Syracuse!$F$9,IF(B84="Villanova",Villanova!$F$9,IF(B84="Drexel",Drexel!$F$9,IF(B84="Hofstra",Hofstra!$F$9,IF(B84="Penn State",'Penn State'!$F$9,IF(B84="Delaware",Delaware!$F$9,IF(B84="Massachusetts",Massachusetts!$F$9,IF(B84="Bellarmine",Bellarmine!$F$9,IF(B84="Fairfield",Fairfield!$F$9,IF(B84="Hobart",Hobart!$F$9,IF(B84="Loyola",Loyola!$F$9,IF(B84="Ohio State",'Ohio State'!$F$9,IF(B84="Denver",Denver!$F$9,IF(B84="Johns Hopkins",'Johns Hopkins'!$F$9,IF(B84="Mercer",Mercer!$F$9,IF(B84="Presbyterian",Presbyterian!$F$9,IF(B84="Brown",Brown!$F$9,IF(B84="Cornell",Cornell!$F$9,IF(B84="Dartmouth",Dartmouth!$F$9,IF(B84="Harvard",Harvard!$F$9,IF(B84="Pennsylvania",Pennsylvania!$F$9,IF(B84="Princeton",Princeton!$F$9,IF(B84="Yale",Yale!$F$9,IF(B84="Canisius",Canisius!$F$9,IF(B84="Jacksonville",Jacksonville!$F$9,IF(B84="Manhattan",Manhattan!$F$9,IF(B84="Marist",Marist!$F$9,IF(B84="St. Josephs",'St. Josephs'!$F$9,IF(B84="Siena",Siena!$F$9,IF(B84="VMI",VMI!$F$9,IF(B84="Bryant",Bryant!$F$9,IF(B84="Mt. St. Marys",'Mount St. Marys'!$F$9,IF(B84="Quinnipiac",Quinnipiac!$F$9,IF(B84="Robert Morris",'Robert Morris'!$F$9,IF(B84="Sacred Heart",'Sacred Heart'!$F$9,IF(B84="Wagner",Wagner!$F$9,IF(B84="Army",Army!$F$9,IF(B84="Bucknell",Bucknell!$F$9,IF(B84="Colgate",Colgate!$F$9,IF(B84="Towson",Towson!$F$9,IF(B84="Holy Cross",'Holy Cross'!$F$9,IF(B84="Lafayette",Lafayette!$F$9,IF(B84="Lehigh",Lehigh!$F$9,IF(B84="Navy",Navy!$F$9,0)))))))))))))))))))))))))))))))))))))))))))))))))))))))))))))</f>
        <v>507</v>
      </c>
    </row>
    <row r="85" spans="1:10">
      <c r="A85" t="s">
        <v>346</v>
      </c>
      <c r="B85" t="s">
        <v>35</v>
      </c>
      <c r="C85">
        <v>25</v>
      </c>
      <c r="D85">
        <v>14</v>
      </c>
      <c r="E85">
        <v>39</v>
      </c>
      <c r="F85" s="45">
        <f>(C85/J85)*100</f>
        <v>4.6728971962616823</v>
      </c>
      <c r="G85" s="45">
        <f>(D85/J85)*100</f>
        <v>2.6168224299065423</v>
      </c>
      <c r="H85" s="45">
        <f>(E85/J85)*100</f>
        <v>7.2897196261682247</v>
      </c>
      <c r="I85">
        <f>RANK(H85, $H$5:$H$207,0)</f>
        <v>81</v>
      </c>
      <c r="J85">
        <f>IF(B85="Air Force",'Air Force'!$F$9,IF(B85="Albany",Albany!$F$9,IF(B85="Detroit",Detroit!$F$9,IF(B85="Binghamton",Binghamton!$F$9,IF(B85="Hartford",Hartford!$F$9,IF(B85="Stony Brook",'Stony Brook'!$F$9,IF(B85="UMBC",UMBC!$F$9,IF(B85="Vermont",Vermont!$F$9,IF(B85="Duke",Duke!$F$9,IF(B85="Maryland",Maryland!$F$9,IF(B85="North Carolina",'North Carolina'!$F$9,IF(B85="Virginia",Virginia!$F$9,IF(B85="Georgetown",Georgetown!$F$9,IF(B85="Notre Dame",'Notre Dame'!$F$9,IF(B85="Providence",Providence!$F$9,IF(B85="Rutgers",Rutgers!$F$9,IF(B85="St. Johns",'St. Johns'!$F$9,IF(B85="Syracuse",Syracuse!$F$9,IF(B85="Villanova",Villanova!$F$9,IF(B85="Drexel",Drexel!$F$9,IF(B85="Hofstra",Hofstra!$F$9,IF(B85="Penn State",'Penn State'!$F$9,IF(B85="Delaware",Delaware!$F$9,IF(B85="Massachusetts",Massachusetts!$F$9,IF(B85="Bellarmine",Bellarmine!$F$9,IF(B85="Fairfield",Fairfield!$F$9,IF(B85="Hobart",Hobart!$F$9,IF(B85="Loyola",Loyola!$F$9,IF(B85="Ohio State",'Ohio State'!$F$9,IF(B85="Denver",Denver!$F$9,IF(B85="Johns Hopkins",'Johns Hopkins'!$F$9,IF(B85="Mercer",Mercer!$F$9,IF(B85="Presbyterian",Presbyterian!$F$9,IF(B85="Brown",Brown!$F$9,IF(B85="Cornell",Cornell!$F$9,IF(B85="Dartmouth",Dartmouth!$F$9,IF(B85="Harvard",Harvard!$F$9,IF(B85="Pennsylvania",Pennsylvania!$F$9,IF(B85="Princeton",Princeton!$F$9,IF(B85="Yale",Yale!$F$9,IF(B85="Canisius",Canisius!$F$9,IF(B85="Jacksonville",Jacksonville!$F$9,IF(B85="Manhattan",Manhattan!$F$9,IF(B85="Marist",Marist!$F$9,IF(B85="St. Josephs",'St. Josephs'!$F$9,IF(B85="Siena",Siena!$F$9,IF(B85="VMI",VMI!$F$9,IF(B85="Bryant",Bryant!$F$9,IF(B85="Mt. St. Marys",'Mount St. Marys'!$F$9,IF(B85="Quinnipiac",Quinnipiac!$F$9,IF(B85="Robert Morris",'Robert Morris'!$F$9,IF(B85="Sacred Heart",'Sacred Heart'!$F$9,IF(B85="Wagner",Wagner!$F$9,IF(B85="Army",Army!$F$9,IF(B85="Bucknell",Bucknell!$F$9,IF(B85="Colgate",Colgate!$F$9,IF(B85="Towson",Towson!$F$9,IF(B85="Holy Cross",'Holy Cross'!$F$9,IF(B85="Lafayette",Lafayette!$F$9,IF(B85="Lehigh",Lehigh!$F$9,IF(B85="Navy",Navy!$F$9,0)))))))))))))))))))))))))))))))))))))))))))))))))))))))))))))</f>
        <v>535</v>
      </c>
    </row>
    <row r="86" spans="1:10">
      <c r="A86" t="s">
        <v>333</v>
      </c>
      <c r="B86" t="s">
        <v>46</v>
      </c>
      <c r="C86">
        <v>28</v>
      </c>
      <c r="D86">
        <v>10</v>
      </c>
      <c r="E86">
        <v>38</v>
      </c>
      <c r="F86" s="45">
        <f>(C86/J86)*100</f>
        <v>5.353728489483748</v>
      </c>
      <c r="G86" s="45">
        <f>(D86/J86)*100</f>
        <v>1.9120458891013385</v>
      </c>
      <c r="H86" s="45">
        <f>(E86/J86)*100</f>
        <v>7.2657743785850863</v>
      </c>
      <c r="I86">
        <f>RANK(H86, $H$5:$H$207,0)</f>
        <v>82</v>
      </c>
      <c r="J86">
        <f>IF(B86="Air Force",'Air Force'!$F$9,IF(B86="Albany",Albany!$F$9,IF(B86="Detroit",Detroit!$F$9,IF(B86="Binghamton",Binghamton!$F$9,IF(B86="Hartford",Hartford!$F$9,IF(B86="Stony Brook",'Stony Brook'!$F$9,IF(B86="UMBC",UMBC!$F$9,IF(B86="Vermont",Vermont!$F$9,IF(B86="Duke",Duke!$F$9,IF(B86="Maryland",Maryland!$F$9,IF(B86="North Carolina",'North Carolina'!$F$9,IF(B86="Virginia",Virginia!$F$9,IF(B86="Georgetown",Georgetown!$F$9,IF(B86="Notre Dame",'Notre Dame'!$F$9,IF(B86="Providence",Providence!$F$9,IF(B86="Rutgers",Rutgers!$F$9,IF(B86="St. Johns",'St. Johns'!$F$9,IF(B86="Syracuse",Syracuse!$F$9,IF(B86="Villanova",Villanova!$F$9,IF(B86="Drexel",Drexel!$F$9,IF(B86="Hofstra",Hofstra!$F$9,IF(B86="Penn State",'Penn State'!$F$9,IF(B86="Delaware",Delaware!$F$9,IF(B86="Massachusetts",Massachusetts!$F$9,IF(B86="Bellarmine",Bellarmine!$F$9,IF(B86="Fairfield",Fairfield!$F$9,IF(B86="Hobart",Hobart!$F$9,IF(B86="Loyola",Loyola!$F$9,IF(B86="Ohio State",'Ohio State'!$F$9,IF(B86="Denver",Denver!$F$9,IF(B86="Johns Hopkins",'Johns Hopkins'!$F$9,IF(B86="Mercer",Mercer!$F$9,IF(B86="Presbyterian",Presbyterian!$F$9,IF(B86="Brown",Brown!$F$9,IF(B86="Cornell",Cornell!$F$9,IF(B86="Dartmouth",Dartmouth!$F$9,IF(B86="Harvard",Harvard!$F$9,IF(B86="Pennsylvania",Pennsylvania!$F$9,IF(B86="Princeton",Princeton!$F$9,IF(B86="Yale",Yale!$F$9,IF(B86="Canisius",Canisius!$F$9,IF(B86="Jacksonville",Jacksonville!$F$9,IF(B86="Manhattan",Manhattan!$F$9,IF(B86="Marist",Marist!$F$9,IF(B86="St. Josephs",'St. Josephs'!$F$9,IF(B86="Siena",Siena!$F$9,IF(B86="VMI",VMI!$F$9,IF(B86="Bryant",Bryant!$F$9,IF(B86="Mt. St. Marys",'Mount St. Marys'!$F$9,IF(B86="Quinnipiac",Quinnipiac!$F$9,IF(B86="Robert Morris",'Robert Morris'!$F$9,IF(B86="Sacred Heart",'Sacred Heart'!$F$9,IF(B86="Wagner",Wagner!$F$9,IF(B86="Army",Army!$F$9,IF(B86="Bucknell",Bucknell!$F$9,IF(B86="Colgate",Colgate!$F$9,IF(B86="Towson",Towson!$F$9,IF(B86="Holy Cross",'Holy Cross'!$F$9,IF(B86="Lafayette",Lafayette!$F$9,IF(B86="Lehigh",Lehigh!$F$9,IF(B86="Navy",Navy!$F$9,0)))))))))))))))))))))))))))))))))))))))))))))))))))))))))))))</f>
        <v>523</v>
      </c>
    </row>
    <row r="87" spans="1:10">
      <c r="A87" t="s">
        <v>394</v>
      </c>
      <c r="B87" t="s">
        <v>39</v>
      </c>
      <c r="C87">
        <v>20</v>
      </c>
      <c r="D87">
        <v>10</v>
      </c>
      <c r="E87">
        <v>30</v>
      </c>
      <c r="F87" s="45">
        <f>(C87/J87)*100</f>
        <v>4.8076923076923084</v>
      </c>
      <c r="G87" s="45">
        <f>(D87/J87)*100</f>
        <v>2.4038461538461542</v>
      </c>
      <c r="H87" s="45">
        <f>(E87/J87)*100</f>
        <v>7.2115384615384608</v>
      </c>
      <c r="I87">
        <f>RANK(H87, $H$5:$H$207,0)</f>
        <v>83</v>
      </c>
      <c r="J87">
        <f>IF(B87="Air Force",'Air Force'!$F$9,IF(B87="Albany",Albany!$F$9,IF(B87="Detroit",Detroit!$F$9,IF(B87="Binghamton",Binghamton!$F$9,IF(B87="Hartford",Hartford!$F$9,IF(B87="Stony Brook",'Stony Brook'!$F$9,IF(B87="UMBC",UMBC!$F$9,IF(B87="Vermont",Vermont!$F$9,IF(B87="Duke",Duke!$F$9,IF(B87="Maryland",Maryland!$F$9,IF(B87="North Carolina",'North Carolina'!$F$9,IF(B87="Virginia",Virginia!$F$9,IF(B87="Georgetown",Georgetown!$F$9,IF(B87="Notre Dame",'Notre Dame'!$F$9,IF(B87="Providence",Providence!$F$9,IF(B87="Rutgers",Rutgers!$F$9,IF(B87="St. Johns",'St. Johns'!$F$9,IF(B87="Syracuse",Syracuse!$F$9,IF(B87="Villanova",Villanova!$F$9,IF(B87="Drexel",Drexel!$F$9,IF(B87="Hofstra",Hofstra!$F$9,IF(B87="Penn State",'Penn State'!$F$9,IF(B87="Delaware",Delaware!$F$9,IF(B87="Massachusetts",Massachusetts!$F$9,IF(B87="Bellarmine",Bellarmine!$F$9,IF(B87="Fairfield",Fairfield!$F$9,IF(B87="Hobart",Hobart!$F$9,IF(B87="Loyola",Loyola!$F$9,IF(B87="Ohio State",'Ohio State'!$F$9,IF(B87="Denver",Denver!$F$9,IF(B87="Johns Hopkins",'Johns Hopkins'!$F$9,IF(B87="Mercer",Mercer!$F$9,IF(B87="Presbyterian",Presbyterian!$F$9,IF(B87="Brown",Brown!$F$9,IF(B87="Cornell",Cornell!$F$9,IF(B87="Dartmouth",Dartmouth!$F$9,IF(B87="Harvard",Harvard!$F$9,IF(B87="Pennsylvania",Pennsylvania!$F$9,IF(B87="Princeton",Princeton!$F$9,IF(B87="Yale",Yale!$F$9,IF(B87="Canisius",Canisius!$F$9,IF(B87="Jacksonville",Jacksonville!$F$9,IF(B87="Manhattan",Manhattan!$F$9,IF(B87="Marist",Marist!$F$9,IF(B87="St. Josephs",'St. Josephs'!$F$9,IF(B87="Siena",Siena!$F$9,IF(B87="VMI",VMI!$F$9,IF(B87="Bryant",Bryant!$F$9,IF(B87="Mt. St. Marys",'Mount St. Marys'!$F$9,IF(B87="Quinnipiac",Quinnipiac!$F$9,IF(B87="Robert Morris",'Robert Morris'!$F$9,IF(B87="Sacred Heart",'Sacred Heart'!$F$9,IF(B87="Wagner",Wagner!$F$9,IF(B87="Army",Army!$F$9,IF(B87="Bucknell",Bucknell!$F$9,IF(B87="Colgate",Colgate!$F$9,IF(B87="Towson",Towson!$F$9,IF(B87="Holy Cross",'Holy Cross'!$F$9,IF(B87="Lafayette",Lafayette!$F$9,IF(B87="Lehigh",Lehigh!$F$9,IF(B87="Navy",Navy!$F$9,0)))))))))))))))))))))))))))))))))))))))))))))))))))))))))))))</f>
        <v>416</v>
      </c>
    </row>
    <row r="88" spans="1:10">
      <c r="A88" t="s">
        <v>332</v>
      </c>
      <c r="B88" t="s">
        <v>22</v>
      </c>
      <c r="C88">
        <v>23</v>
      </c>
      <c r="D88">
        <v>14</v>
      </c>
      <c r="E88">
        <v>37</v>
      </c>
      <c r="F88" s="45">
        <f>(C88/J88)*100</f>
        <v>4.4660194174757279</v>
      </c>
      <c r="G88" s="45">
        <f>(D88/J88)*100</f>
        <v>2.7184466019417477</v>
      </c>
      <c r="H88" s="45">
        <f>(E88/J88)*100</f>
        <v>7.1844660194174752</v>
      </c>
      <c r="I88">
        <f>RANK(H88, $H$5:$H$207,0)</f>
        <v>84</v>
      </c>
      <c r="J88">
        <f>IF(B88="Air Force",'Air Force'!$F$9,IF(B88="Albany",Albany!$F$9,IF(B88="Detroit",Detroit!$F$9,IF(B88="Binghamton",Binghamton!$F$9,IF(B88="Hartford",Hartford!$F$9,IF(B88="Stony Brook",'Stony Brook'!$F$9,IF(B88="UMBC",UMBC!$F$9,IF(B88="Vermont",Vermont!$F$9,IF(B88="Duke",Duke!$F$9,IF(B88="Maryland",Maryland!$F$9,IF(B88="North Carolina",'North Carolina'!$F$9,IF(B88="Virginia",Virginia!$F$9,IF(B88="Georgetown",Georgetown!$F$9,IF(B88="Notre Dame",'Notre Dame'!$F$9,IF(B88="Providence",Providence!$F$9,IF(B88="Rutgers",Rutgers!$F$9,IF(B88="St. Johns",'St. Johns'!$F$9,IF(B88="Syracuse",Syracuse!$F$9,IF(B88="Villanova",Villanova!$F$9,IF(B88="Drexel",Drexel!$F$9,IF(B88="Hofstra",Hofstra!$F$9,IF(B88="Penn State",'Penn State'!$F$9,IF(B88="Delaware",Delaware!$F$9,IF(B88="Massachusetts",Massachusetts!$F$9,IF(B88="Bellarmine",Bellarmine!$F$9,IF(B88="Fairfield",Fairfield!$F$9,IF(B88="Hobart",Hobart!$F$9,IF(B88="Loyola",Loyola!$F$9,IF(B88="Ohio State",'Ohio State'!$F$9,IF(B88="Denver",Denver!$F$9,IF(B88="Johns Hopkins",'Johns Hopkins'!$F$9,IF(B88="Mercer",Mercer!$F$9,IF(B88="Presbyterian",Presbyterian!$F$9,IF(B88="Brown",Brown!$F$9,IF(B88="Cornell",Cornell!$F$9,IF(B88="Dartmouth",Dartmouth!$F$9,IF(B88="Harvard",Harvard!$F$9,IF(B88="Pennsylvania",Pennsylvania!$F$9,IF(B88="Princeton",Princeton!$F$9,IF(B88="Yale",Yale!$F$9,IF(B88="Canisius",Canisius!$F$9,IF(B88="Jacksonville",Jacksonville!$F$9,IF(B88="Manhattan",Manhattan!$F$9,IF(B88="Marist",Marist!$F$9,IF(B88="St. Josephs",'St. Josephs'!$F$9,IF(B88="Siena",Siena!$F$9,IF(B88="VMI",VMI!$F$9,IF(B88="Bryant",Bryant!$F$9,IF(B88="Mt. St. Marys",'Mount St. Marys'!$F$9,IF(B88="Quinnipiac",Quinnipiac!$F$9,IF(B88="Robert Morris",'Robert Morris'!$F$9,IF(B88="Sacred Heart",'Sacred Heart'!$F$9,IF(B88="Wagner",Wagner!$F$9,IF(B88="Army",Army!$F$9,IF(B88="Bucknell",Bucknell!$F$9,IF(B88="Colgate",Colgate!$F$9,IF(B88="Towson",Towson!$F$9,IF(B88="Holy Cross",'Holy Cross'!$F$9,IF(B88="Lafayette",Lafayette!$F$9,IF(B88="Lehigh",Lehigh!$F$9,IF(B88="Navy",Navy!$F$9,0)))))))))))))))))))))))))))))))))))))))))))))))))))))))))))))</f>
        <v>515</v>
      </c>
    </row>
    <row r="89" spans="1:10">
      <c r="A89" t="s">
        <v>347</v>
      </c>
      <c r="B89" t="s">
        <v>57</v>
      </c>
      <c r="C89">
        <v>31</v>
      </c>
      <c r="D89">
        <v>7</v>
      </c>
      <c r="E89">
        <v>38</v>
      </c>
      <c r="F89" s="45">
        <f>(C89/J89)*100</f>
        <v>5.8601134215500945</v>
      </c>
      <c r="G89" s="45">
        <f>(D89/J89)*100</f>
        <v>1.3232514177693762</v>
      </c>
      <c r="H89" s="45">
        <f>(E89/J89)*100</f>
        <v>7.1833648393194709</v>
      </c>
      <c r="I89">
        <f>RANK(H89, $H$5:$H$207,0)</f>
        <v>85</v>
      </c>
      <c r="J89">
        <f>IF(B89="Air Force",'Air Force'!$F$9,IF(B89="Albany",Albany!$F$9,IF(B89="Detroit",Detroit!$F$9,IF(B89="Binghamton",Binghamton!$F$9,IF(B89="Hartford",Hartford!$F$9,IF(B89="Stony Brook",'Stony Brook'!$F$9,IF(B89="UMBC",UMBC!$F$9,IF(B89="Vermont",Vermont!$F$9,IF(B89="Duke",Duke!$F$9,IF(B89="Maryland",Maryland!$F$9,IF(B89="North Carolina",'North Carolina'!$F$9,IF(B89="Virginia",Virginia!$F$9,IF(B89="Georgetown",Georgetown!$F$9,IF(B89="Notre Dame",'Notre Dame'!$F$9,IF(B89="Providence",Providence!$F$9,IF(B89="Rutgers",Rutgers!$F$9,IF(B89="St. Johns",'St. Johns'!$F$9,IF(B89="Syracuse",Syracuse!$F$9,IF(B89="Villanova",Villanova!$F$9,IF(B89="Drexel",Drexel!$F$9,IF(B89="Hofstra",Hofstra!$F$9,IF(B89="Penn State",'Penn State'!$F$9,IF(B89="Delaware",Delaware!$F$9,IF(B89="Massachusetts",Massachusetts!$F$9,IF(B89="Bellarmine",Bellarmine!$F$9,IF(B89="Fairfield",Fairfield!$F$9,IF(B89="Hobart",Hobart!$F$9,IF(B89="Loyola",Loyola!$F$9,IF(B89="Ohio State",'Ohio State'!$F$9,IF(B89="Denver",Denver!$F$9,IF(B89="Johns Hopkins",'Johns Hopkins'!$F$9,IF(B89="Mercer",Mercer!$F$9,IF(B89="Presbyterian",Presbyterian!$F$9,IF(B89="Brown",Brown!$F$9,IF(B89="Cornell",Cornell!$F$9,IF(B89="Dartmouth",Dartmouth!$F$9,IF(B89="Harvard",Harvard!$F$9,IF(B89="Pennsylvania",Pennsylvania!$F$9,IF(B89="Princeton",Princeton!$F$9,IF(B89="Yale",Yale!$F$9,IF(B89="Canisius",Canisius!$F$9,IF(B89="Jacksonville",Jacksonville!$F$9,IF(B89="Manhattan",Manhattan!$F$9,IF(B89="Marist",Marist!$F$9,IF(B89="St. Josephs",'St. Josephs'!$F$9,IF(B89="Siena",Siena!$F$9,IF(B89="VMI",VMI!$F$9,IF(B89="Bryant",Bryant!$F$9,IF(B89="Mt. St. Marys",'Mount St. Marys'!$F$9,IF(B89="Quinnipiac",Quinnipiac!$F$9,IF(B89="Robert Morris",'Robert Morris'!$F$9,IF(B89="Sacred Heart",'Sacred Heart'!$F$9,IF(B89="Wagner",Wagner!$F$9,IF(B89="Army",Army!$F$9,IF(B89="Bucknell",Bucknell!$F$9,IF(B89="Colgate",Colgate!$F$9,IF(B89="Towson",Towson!$F$9,IF(B89="Holy Cross",'Holy Cross'!$F$9,IF(B89="Lafayette",Lafayette!$F$9,IF(B89="Lehigh",Lehigh!$F$9,IF(B89="Navy",Navy!$F$9,0)))))))))))))))))))))))))))))))))))))))))))))))))))))))))))))</f>
        <v>529</v>
      </c>
    </row>
    <row r="90" spans="1:10">
      <c r="A90" t="s">
        <v>397</v>
      </c>
      <c r="B90" t="s">
        <v>8</v>
      </c>
      <c r="C90">
        <v>17</v>
      </c>
      <c r="D90">
        <v>10</v>
      </c>
      <c r="E90">
        <v>27</v>
      </c>
      <c r="F90" s="45">
        <f>(C90/J90)*100</f>
        <v>4.4854881266490763</v>
      </c>
      <c r="G90" s="45">
        <f>(D90/J90)*100</f>
        <v>2.6385224274406331</v>
      </c>
      <c r="H90" s="45">
        <f>(E90/J90)*100</f>
        <v>7.1240105540897103</v>
      </c>
      <c r="I90">
        <f>RANK(H90, $H$5:$H$207,0)</f>
        <v>86</v>
      </c>
      <c r="J90">
        <f>IF(B90="Air Force",'Air Force'!$F$9,IF(B90="Albany",Albany!$F$9,IF(B90="Detroit",Detroit!$F$9,IF(B90="Binghamton",Binghamton!$F$9,IF(B90="Hartford",Hartford!$F$9,IF(B90="Stony Brook",'Stony Brook'!$F$9,IF(B90="UMBC",UMBC!$F$9,IF(B90="Vermont",Vermont!$F$9,IF(B90="Duke",Duke!$F$9,IF(B90="Maryland",Maryland!$F$9,IF(B90="North Carolina",'North Carolina'!$F$9,IF(B90="Virginia",Virginia!$F$9,IF(B90="Georgetown",Georgetown!$F$9,IF(B90="Notre Dame",'Notre Dame'!$F$9,IF(B90="Providence",Providence!$F$9,IF(B90="Rutgers",Rutgers!$F$9,IF(B90="St. Johns",'St. Johns'!$F$9,IF(B90="Syracuse",Syracuse!$F$9,IF(B90="Villanova",Villanova!$F$9,IF(B90="Drexel",Drexel!$F$9,IF(B90="Hofstra",Hofstra!$F$9,IF(B90="Penn State",'Penn State'!$F$9,IF(B90="Delaware",Delaware!$F$9,IF(B90="Massachusetts",Massachusetts!$F$9,IF(B90="Bellarmine",Bellarmine!$F$9,IF(B90="Fairfield",Fairfield!$F$9,IF(B90="Hobart",Hobart!$F$9,IF(B90="Loyola",Loyola!$F$9,IF(B90="Ohio State",'Ohio State'!$F$9,IF(B90="Denver",Denver!$F$9,IF(B90="Johns Hopkins",'Johns Hopkins'!$F$9,IF(B90="Mercer",Mercer!$F$9,IF(B90="Presbyterian",Presbyterian!$F$9,IF(B90="Brown",Brown!$F$9,IF(B90="Cornell",Cornell!$F$9,IF(B90="Dartmouth",Dartmouth!$F$9,IF(B90="Harvard",Harvard!$F$9,IF(B90="Pennsylvania",Pennsylvania!$F$9,IF(B90="Princeton",Princeton!$F$9,IF(B90="Yale",Yale!$F$9,IF(B90="Canisius",Canisius!$F$9,IF(B90="Jacksonville",Jacksonville!$F$9,IF(B90="Manhattan",Manhattan!$F$9,IF(B90="Marist",Marist!$F$9,IF(B90="St. Josephs",'St. Josephs'!$F$9,IF(B90="Siena",Siena!$F$9,IF(B90="VMI",VMI!$F$9,IF(B90="Bryant",Bryant!$F$9,IF(B90="Mt. St. Marys",'Mount St. Marys'!$F$9,IF(B90="Quinnipiac",Quinnipiac!$F$9,IF(B90="Robert Morris",'Robert Morris'!$F$9,IF(B90="Sacred Heart",'Sacred Heart'!$F$9,IF(B90="Wagner",Wagner!$F$9,IF(B90="Army",Army!$F$9,IF(B90="Bucknell",Bucknell!$F$9,IF(B90="Colgate",Colgate!$F$9,IF(B90="Towson",Towson!$F$9,IF(B90="Holy Cross",'Holy Cross'!$F$9,IF(B90="Lafayette",Lafayette!$F$9,IF(B90="Lehigh",Lehigh!$F$9,IF(B90="Navy",Navy!$F$9,0)))))))))))))))))))))))))))))))))))))))))))))))))))))))))))))</f>
        <v>379</v>
      </c>
    </row>
    <row r="91" spans="1:10">
      <c r="A91" t="s">
        <v>327</v>
      </c>
      <c r="B91" t="s">
        <v>12</v>
      </c>
      <c r="C91">
        <v>15</v>
      </c>
      <c r="D91">
        <v>30</v>
      </c>
      <c r="E91">
        <v>45</v>
      </c>
      <c r="F91" s="45">
        <f>(C91/J91)*100</f>
        <v>2.3622047244094486</v>
      </c>
      <c r="G91" s="45">
        <f>(D91/J91)*100</f>
        <v>4.7244094488188972</v>
      </c>
      <c r="H91" s="45">
        <f>(E91/J91)*100</f>
        <v>7.0866141732283463</v>
      </c>
      <c r="I91">
        <f>RANK(H91, $H$5:$H$207,0)</f>
        <v>87</v>
      </c>
      <c r="J91">
        <f>IF(B91="Air Force",'Air Force'!$F$9,IF(B91="Albany",Albany!$F$9,IF(B91="Detroit",Detroit!$F$9,IF(B91="Binghamton",Binghamton!$F$9,IF(B91="Hartford",Hartford!$F$9,IF(B91="Stony Brook",'Stony Brook'!$F$9,IF(B91="UMBC",UMBC!$F$9,IF(B91="Vermont",Vermont!$F$9,IF(B91="Duke",Duke!$F$9,IF(B91="Maryland",Maryland!$F$9,IF(B91="North Carolina",'North Carolina'!$F$9,IF(B91="Virginia",Virginia!$F$9,IF(B91="Georgetown",Georgetown!$F$9,IF(B91="Notre Dame",'Notre Dame'!$F$9,IF(B91="Providence",Providence!$F$9,IF(B91="Rutgers",Rutgers!$F$9,IF(B91="St. Johns",'St. Johns'!$F$9,IF(B91="Syracuse",Syracuse!$F$9,IF(B91="Villanova",Villanova!$F$9,IF(B91="Drexel",Drexel!$F$9,IF(B91="Hofstra",Hofstra!$F$9,IF(B91="Penn State",'Penn State'!$F$9,IF(B91="Delaware",Delaware!$F$9,IF(B91="Massachusetts",Massachusetts!$F$9,IF(B91="Bellarmine",Bellarmine!$F$9,IF(B91="Fairfield",Fairfield!$F$9,IF(B91="Hobart",Hobart!$F$9,IF(B91="Loyola",Loyola!$F$9,IF(B91="Ohio State",'Ohio State'!$F$9,IF(B91="Denver",Denver!$F$9,IF(B91="Johns Hopkins",'Johns Hopkins'!$F$9,IF(B91="Mercer",Mercer!$F$9,IF(B91="Presbyterian",Presbyterian!$F$9,IF(B91="Brown",Brown!$F$9,IF(B91="Cornell",Cornell!$F$9,IF(B91="Dartmouth",Dartmouth!$F$9,IF(B91="Harvard",Harvard!$F$9,IF(B91="Pennsylvania",Pennsylvania!$F$9,IF(B91="Princeton",Princeton!$F$9,IF(B91="Yale",Yale!$F$9,IF(B91="Canisius",Canisius!$F$9,IF(B91="Jacksonville",Jacksonville!$F$9,IF(B91="Manhattan",Manhattan!$F$9,IF(B91="Marist",Marist!$F$9,IF(B91="St. Josephs",'St. Josephs'!$F$9,IF(B91="Siena",Siena!$F$9,IF(B91="VMI",VMI!$F$9,IF(B91="Bryant",Bryant!$F$9,IF(B91="Mt. St. Marys",'Mount St. Marys'!$F$9,IF(B91="Quinnipiac",Quinnipiac!$F$9,IF(B91="Robert Morris",'Robert Morris'!$F$9,IF(B91="Sacred Heart",'Sacred Heart'!$F$9,IF(B91="Wagner",Wagner!$F$9,IF(B91="Army",Army!$F$9,IF(B91="Bucknell",Bucknell!$F$9,IF(B91="Colgate",Colgate!$F$9,IF(B91="Towson",Towson!$F$9,IF(B91="Holy Cross",'Holy Cross'!$F$9,IF(B91="Lafayette",Lafayette!$F$9,IF(B91="Lehigh",Lehigh!$F$9,IF(B91="Navy",Navy!$F$9,0)))))))))))))))))))))))))))))))))))))))))))))))))))))))))))))</f>
        <v>635</v>
      </c>
    </row>
    <row r="92" spans="1:10">
      <c r="A92" t="s">
        <v>310</v>
      </c>
      <c r="B92" t="s">
        <v>12</v>
      </c>
      <c r="C92">
        <v>25</v>
      </c>
      <c r="D92">
        <v>20</v>
      </c>
      <c r="E92">
        <v>45</v>
      </c>
      <c r="F92" s="45">
        <f>(C92/J92)*100</f>
        <v>3.9370078740157481</v>
      </c>
      <c r="G92" s="45">
        <f>(D92/J92)*100</f>
        <v>3.1496062992125982</v>
      </c>
      <c r="H92" s="45">
        <f>(E92/J92)*100</f>
        <v>7.0866141732283463</v>
      </c>
      <c r="I92">
        <f>RANK(H92, $H$5:$H$207,0)</f>
        <v>87</v>
      </c>
      <c r="J92">
        <f>IF(B92="Air Force",'Air Force'!$F$9,IF(B92="Albany",Albany!$F$9,IF(B92="Detroit",Detroit!$F$9,IF(B92="Binghamton",Binghamton!$F$9,IF(B92="Hartford",Hartford!$F$9,IF(B92="Stony Brook",'Stony Brook'!$F$9,IF(B92="UMBC",UMBC!$F$9,IF(B92="Vermont",Vermont!$F$9,IF(B92="Duke",Duke!$F$9,IF(B92="Maryland",Maryland!$F$9,IF(B92="North Carolina",'North Carolina'!$F$9,IF(B92="Virginia",Virginia!$F$9,IF(B92="Georgetown",Georgetown!$F$9,IF(B92="Notre Dame",'Notre Dame'!$F$9,IF(B92="Providence",Providence!$F$9,IF(B92="Rutgers",Rutgers!$F$9,IF(B92="St. Johns",'St. Johns'!$F$9,IF(B92="Syracuse",Syracuse!$F$9,IF(B92="Villanova",Villanova!$F$9,IF(B92="Drexel",Drexel!$F$9,IF(B92="Hofstra",Hofstra!$F$9,IF(B92="Penn State",'Penn State'!$F$9,IF(B92="Delaware",Delaware!$F$9,IF(B92="Massachusetts",Massachusetts!$F$9,IF(B92="Bellarmine",Bellarmine!$F$9,IF(B92="Fairfield",Fairfield!$F$9,IF(B92="Hobart",Hobart!$F$9,IF(B92="Loyola",Loyola!$F$9,IF(B92="Ohio State",'Ohio State'!$F$9,IF(B92="Denver",Denver!$F$9,IF(B92="Johns Hopkins",'Johns Hopkins'!$F$9,IF(B92="Mercer",Mercer!$F$9,IF(B92="Presbyterian",Presbyterian!$F$9,IF(B92="Brown",Brown!$F$9,IF(B92="Cornell",Cornell!$F$9,IF(B92="Dartmouth",Dartmouth!$F$9,IF(B92="Harvard",Harvard!$F$9,IF(B92="Pennsylvania",Pennsylvania!$F$9,IF(B92="Princeton",Princeton!$F$9,IF(B92="Yale",Yale!$F$9,IF(B92="Canisius",Canisius!$F$9,IF(B92="Jacksonville",Jacksonville!$F$9,IF(B92="Manhattan",Manhattan!$F$9,IF(B92="Marist",Marist!$F$9,IF(B92="St. Josephs",'St. Josephs'!$F$9,IF(B92="Siena",Siena!$F$9,IF(B92="VMI",VMI!$F$9,IF(B92="Bryant",Bryant!$F$9,IF(B92="Mt. St. Marys",'Mount St. Marys'!$F$9,IF(B92="Quinnipiac",Quinnipiac!$F$9,IF(B92="Robert Morris",'Robert Morris'!$F$9,IF(B92="Sacred Heart",'Sacred Heart'!$F$9,IF(B92="Wagner",Wagner!$F$9,IF(B92="Army",Army!$F$9,IF(B92="Bucknell",Bucknell!$F$9,IF(B92="Colgate",Colgate!$F$9,IF(B92="Towson",Towson!$F$9,IF(B92="Holy Cross",'Holy Cross'!$F$9,IF(B92="Lafayette",Lafayette!$F$9,IF(B92="Lehigh",Lehigh!$F$9,IF(B92="Navy",Navy!$F$9,0)))))))))))))))))))))))))))))))))))))))))))))))))))))))))))))</f>
        <v>635</v>
      </c>
    </row>
    <row r="93" spans="1:10">
      <c r="A93" t="s">
        <v>334</v>
      </c>
      <c r="B93" t="s">
        <v>4</v>
      </c>
      <c r="C93">
        <v>29</v>
      </c>
      <c r="D93">
        <v>2</v>
      </c>
      <c r="E93">
        <v>31</v>
      </c>
      <c r="F93" s="45">
        <f>(C93/J93)*100</f>
        <v>6.6210045662100452</v>
      </c>
      <c r="G93" s="45">
        <f>(D93/J93)*100</f>
        <v>0.45662100456621002</v>
      </c>
      <c r="H93" s="45">
        <f>(E93/J93)*100</f>
        <v>7.077625570776255</v>
      </c>
      <c r="I93">
        <f>RANK(H93, $H$5:$H$207,0)</f>
        <v>89</v>
      </c>
      <c r="J93">
        <f>IF(B93="Air Force",'Air Force'!$F$9,IF(B93="Albany",Albany!$F$9,IF(B93="Detroit",Detroit!$F$9,IF(B93="Binghamton",Binghamton!$F$9,IF(B93="Hartford",Hartford!$F$9,IF(B93="Stony Brook",'Stony Brook'!$F$9,IF(B93="UMBC",UMBC!$F$9,IF(B93="Vermont",Vermont!$F$9,IF(B93="Duke",Duke!$F$9,IF(B93="Maryland",Maryland!$F$9,IF(B93="North Carolina",'North Carolina'!$F$9,IF(B93="Virginia",Virginia!$F$9,IF(B93="Georgetown",Georgetown!$F$9,IF(B93="Notre Dame",'Notre Dame'!$F$9,IF(B93="Providence",Providence!$F$9,IF(B93="Rutgers",Rutgers!$F$9,IF(B93="St. Johns",'St. Johns'!$F$9,IF(B93="Syracuse",Syracuse!$F$9,IF(B93="Villanova",Villanova!$F$9,IF(B93="Drexel",Drexel!$F$9,IF(B93="Hofstra",Hofstra!$F$9,IF(B93="Penn State",'Penn State'!$F$9,IF(B93="Delaware",Delaware!$F$9,IF(B93="Massachusetts",Massachusetts!$F$9,IF(B93="Bellarmine",Bellarmine!$F$9,IF(B93="Fairfield",Fairfield!$F$9,IF(B93="Hobart",Hobart!$F$9,IF(B93="Loyola",Loyola!$F$9,IF(B93="Ohio State",'Ohio State'!$F$9,IF(B93="Denver",Denver!$F$9,IF(B93="Johns Hopkins",'Johns Hopkins'!$F$9,IF(B93="Mercer",Mercer!$F$9,IF(B93="Presbyterian",Presbyterian!$F$9,IF(B93="Brown",Brown!$F$9,IF(B93="Cornell",Cornell!$F$9,IF(B93="Dartmouth",Dartmouth!$F$9,IF(B93="Harvard",Harvard!$F$9,IF(B93="Pennsylvania",Pennsylvania!$F$9,IF(B93="Princeton",Princeton!$F$9,IF(B93="Yale",Yale!$F$9,IF(B93="Canisius",Canisius!$F$9,IF(B93="Jacksonville",Jacksonville!$F$9,IF(B93="Manhattan",Manhattan!$F$9,IF(B93="Marist",Marist!$F$9,IF(B93="St. Josephs",'St. Josephs'!$F$9,IF(B93="Siena",Siena!$F$9,IF(B93="VMI",VMI!$F$9,IF(B93="Bryant",Bryant!$F$9,IF(B93="Mt. St. Marys",'Mount St. Marys'!$F$9,IF(B93="Quinnipiac",Quinnipiac!$F$9,IF(B93="Robert Morris",'Robert Morris'!$F$9,IF(B93="Sacred Heart",'Sacred Heart'!$F$9,IF(B93="Wagner",Wagner!$F$9,IF(B93="Army",Army!$F$9,IF(B93="Bucknell",Bucknell!$F$9,IF(B93="Colgate",Colgate!$F$9,IF(B93="Towson",Towson!$F$9,IF(B93="Holy Cross",'Holy Cross'!$F$9,IF(B93="Lafayette",Lafayette!$F$9,IF(B93="Lehigh",Lehigh!$F$9,IF(B93="Navy",Navy!$F$9,0)))))))))))))))))))))))))))))))))))))))))))))))))))))))))))))</f>
        <v>438</v>
      </c>
    </row>
    <row r="94" spans="1:10">
      <c r="A94" t="s">
        <v>350</v>
      </c>
      <c r="B94" t="s">
        <v>14</v>
      </c>
      <c r="C94">
        <v>19</v>
      </c>
      <c r="D94">
        <v>20</v>
      </c>
      <c r="E94">
        <v>39</v>
      </c>
      <c r="F94" s="45">
        <f>(C94/J94)*100</f>
        <v>3.4420289855072466</v>
      </c>
      <c r="G94" s="45">
        <f>(D94/J94)*100</f>
        <v>3.6231884057971016</v>
      </c>
      <c r="H94" s="45">
        <f>(E94/J94)*100</f>
        <v>7.0652173913043477</v>
      </c>
      <c r="I94">
        <f>RANK(H94, $H$5:$H$207,0)</f>
        <v>90</v>
      </c>
      <c r="J94">
        <f>IF(B94="Air Force",'Air Force'!$F$9,IF(B94="Albany",Albany!$F$9,IF(B94="Detroit",Detroit!$F$9,IF(B94="Binghamton",Binghamton!$F$9,IF(B94="Hartford",Hartford!$F$9,IF(B94="Stony Brook",'Stony Brook'!$F$9,IF(B94="UMBC",UMBC!$F$9,IF(B94="Vermont",Vermont!$F$9,IF(B94="Duke",Duke!$F$9,IF(B94="Maryland",Maryland!$F$9,IF(B94="North Carolina",'North Carolina'!$F$9,IF(B94="Virginia",Virginia!$F$9,IF(B94="Georgetown",Georgetown!$F$9,IF(B94="Notre Dame",'Notre Dame'!$F$9,IF(B94="Providence",Providence!$F$9,IF(B94="Rutgers",Rutgers!$F$9,IF(B94="St. Johns",'St. Johns'!$F$9,IF(B94="Syracuse",Syracuse!$F$9,IF(B94="Villanova",Villanova!$F$9,IF(B94="Drexel",Drexel!$F$9,IF(B94="Hofstra",Hofstra!$F$9,IF(B94="Penn State",'Penn State'!$F$9,IF(B94="Delaware",Delaware!$F$9,IF(B94="Massachusetts",Massachusetts!$F$9,IF(B94="Bellarmine",Bellarmine!$F$9,IF(B94="Fairfield",Fairfield!$F$9,IF(B94="Hobart",Hobart!$F$9,IF(B94="Loyola",Loyola!$F$9,IF(B94="Ohio State",'Ohio State'!$F$9,IF(B94="Denver",Denver!$F$9,IF(B94="Johns Hopkins",'Johns Hopkins'!$F$9,IF(B94="Mercer",Mercer!$F$9,IF(B94="Presbyterian",Presbyterian!$F$9,IF(B94="Brown",Brown!$F$9,IF(B94="Cornell",Cornell!$F$9,IF(B94="Dartmouth",Dartmouth!$F$9,IF(B94="Harvard",Harvard!$F$9,IF(B94="Pennsylvania",Pennsylvania!$F$9,IF(B94="Princeton",Princeton!$F$9,IF(B94="Yale",Yale!$F$9,IF(B94="Canisius",Canisius!$F$9,IF(B94="Jacksonville",Jacksonville!$F$9,IF(B94="Manhattan",Manhattan!$F$9,IF(B94="Marist",Marist!$F$9,IF(B94="St. Josephs",'St. Josephs'!$F$9,IF(B94="Siena",Siena!$F$9,IF(B94="VMI",VMI!$F$9,IF(B94="Bryant",Bryant!$F$9,IF(B94="Mt. St. Marys",'Mount St. Marys'!$F$9,IF(B94="Quinnipiac",Quinnipiac!$F$9,IF(B94="Robert Morris",'Robert Morris'!$F$9,IF(B94="Sacred Heart",'Sacred Heart'!$F$9,IF(B94="Wagner",Wagner!$F$9,IF(B94="Army",Army!$F$9,IF(B94="Bucknell",Bucknell!$F$9,IF(B94="Colgate",Colgate!$F$9,IF(B94="Towson",Towson!$F$9,IF(B94="Holy Cross",'Holy Cross'!$F$9,IF(B94="Lafayette",Lafayette!$F$9,IF(B94="Lehigh",Lehigh!$F$9,IF(B94="Navy",Navy!$F$9,0)))))))))))))))))))))))))))))))))))))))))))))))))))))))))))))</f>
        <v>552</v>
      </c>
    </row>
    <row r="95" spans="1:10">
      <c r="A95" t="s">
        <v>382</v>
      </c>
      <c r="B95" t="s">
        <v>23</v>
      </c>
      <c r="C95">
        <v>20</v>
      </c>
      <c r="D95">
        <v>13</v>
      </c>
      <c r="E95">
        <v>33</v>
      </c>
      <c r="F95" s="45">
        <f>(C95/J95)*100</f>
        <v>4.2462845010615711</v>
      </c>
      <c r="G95" s="45">
        <f>(D95/J95)*100</f>
        <v>2.7600849256900215</v>
      </c>
      <c r="H95" s="45">
        <f>(E95/J95)*100</f>
        <v>7.0063694267515926</v>
      </c>
      <c r="I95">
        <f>RANK(H95, $H$5:$H$207,0)</f>
        <v>91</v>
      </c>
      <c r="J95">
        <f>IF(B95="Air Force",'Air Force'!$F$9,IF(B95="Albany",Albany!$F$9,IF(B95="Detroit",Detroit!$F$9,IF(B95="Binghamton",Binghamton!$F$9,IF(B95="Hartford",Hartford!$F$9,IF(B95="Stony Brook",'Stony Brook'!$F$9,IF(B95="UMBC",UMBC!$F$9,IF(B95="Vermont",Vermont!$F$9,IF(B95="Duke",Duke!$F$9,IF(B95="Maryland",Maryland!$F$9,IF(B95="North Carolina",'North Carolina'!$F$9,IF(B95="Virginia",Virginia!$F$9,IF(B95="Georgetown",Georgetown!$F$9,IF(B95="Notre Dame",'Notre Dame'!$F$9,IF(B95="Providence",Providence!$F$9,IF(B95="Rutgers",Rutgers!$F$9,IF(B95="St. Johns",'St. Johns'!$F$9,IF(B95="Syracuse",Syracuse!$F$9,IF(B95="Villanova",Villanova!$F$9,IF(B95="Drexel",Drexel!$F$9,IF(B95="Hofstra",Hofstra!$F$9,IF(B95="Penn State",'Penn State'!$F$9,IF(B95="Delaware",Delaware!$F$9,IF(B95="Massachusetts",Massachusetts!$F$9,IF(B95="Bellarmine",Bellarmine!$F$9,IF(B95="Fairfield",Fairfield!$F$9,IF(B95="Hobart",Hobart!$F$9,IF(B95="Loyola",Loyola!$F$9,IF(B95="Ohio State",'Ohio State'!$F$9,IF(B95="Denver",Denver!$F$9,IF(B95="Johns Hopkins",'Johns Hopkins'!$F$9,IF(B95="Mercer",Mercer!$F$9,IF(B95="Presbyterian",Presbyterian!$F$9,IF(B95="Brown",Brown!$F$9,IF(B95="Cornell",Cornell!$F$9,IF(B95="Dartmouth",Dartmouth!$F$9,IF(B95="Harvard",Harvard!$F$9,IF(B95="Pennsylvania",Pennsylvania!$F$9,IF(B95="Princeton",Princeton!$F$9,IF(B95="Yale",Yale!$F$9,IF(B95="Canisius",Canisius!$F$9,IF(B95="Jacksonville",Jacksonville!$F$9,IF(B95="Manhattan",Manhattan!$F$9,IF(B95="Marist",Marist!$F$9,IF(B95="St. Josephs",'St. Josephs'!$F$9,IF(B95="Siena",Siena!$F$9,IF(B95="VMI",VMI!$F$9,IF(B95="Bryant",Bryant!$F$9,IF(B95="Mt. St. Marys",'Mount St. Marys'!$F$9,IF(B95="Quinnipiac",Quinnipiac!$F$9,IF(B95="Robert Morris",'Robert Morris'!$F$9,IF(B95="Sacred Heart",'Sacred Heart'!$F$9,IF(B95="Wagner",Wagner!$F$9,IF(B95="Army",Army!$F$9,IF(B95="Bucknell",Bucknell!$F$9,IF(B95="Colgate",Colgate!$F$9,IF(B95="Towson",Towson!$F$9,IF(B95="Holy Cross",'Holy Cross'!$F$9,IF(B95="Lafayette",Lafayette!$F$9,IF(B95="Lehigh",Lehigh!$F$9,IF(B95="Navy",Navy!$F$9,0)))))))))))))))))))))))))))))))))))))))))))))))))))))))))))))</f>
        <v>471</v>
      </c>
    </row>
    <row r="96" spans="1:10">
      <c r="A96" t="s">
        <v>348</v>
      </c>
      <c r="B96" t="s">
        <v>24</v>
      </c>
      <c r="C96">
        <v>18</v>
      </c>
      <c r="D96">
        <v>19</v>
      </c>
      <c r="E96">
        <v>37</v>
      </c>
      <c r="F96" s="45">
        <f>(C96/J96)*100</f>
        <v>3.3644859813084111</v>
      </c>
      <c r="G96" s="45">
        <f>(D96/J96)*100</f>
        <v>3.5514018691588789</v>
      </c>
      <c r="H96" s="45">
        <f>(E96/J96)*100</f>
        <v>6.9158878504672892</v>
      </c>
      <c r="I96">
        <f>RANK(H96, $H$5:$H$207,0)</f>
        <v>92</v>
      </c>
      <c r="J96">
        <f>IF(B96="Air Force",'Air Force'!$F$9,IF(B96="Albany",Albany!$F$9,IF(B96="Detroit",Detroit!$F$9,IF(B96="Binghamton",Binghamton!$F$9,IF(B96="Hartford",Hartford!$F$9,IF(B96="Stony Brook",'Stony Brook'!$F$9,IF(B96="UMBC",UMBC!$F$9,IF(B96="Vermont",Vermont!$F$9,IF(B96="Duke",Duke!$F$9,IF(B96="Maryland",Maryland!$F$9,IF(B96="North Carolina",'North Carolina'!$F$9,IF(B96="Virginia",Virginia!$F$9,IF(B96="Georgetown",Georgetown!$F$9,IF(B96="Notre Dame",'Notre Dame'!$F$9,IF(B96="Providence",Providence!$F$9,IF(B96="Rutgers",Rutgers!$F$9,IF(B96="St. Johns",'St. Johns'!$F$9,IF(B96="Syracuse",Syracuse!$F$9,IF(B96="Villanova",Villanova!$F$9,IF(B96="Drexel",Drexel!$F$9,IF(B96="Hofstra",Hofstra!$F$9,IF(B96="Penn State",'Penn State'!$F$9,IF(B96="Delaware",Delaware!$F$9,IF(B96="Massachusetts",Massachusetts!$F$9,IF(B96="Bellarmine",Bellarmine!$F$9,IF(B96="Fairfield",Fairfield!$F$9,IF(B96="Hobart",Hobart!$F$9,IF(B96="Loyola",Loyola!$F$9,IF(B96="Ohio State",'Ohio State'!$F$9,IF(B96="Denver",Denver!$F$9,IF(B96="Johns Hopkins",'Johns Hopkins'!$F$9,IF(B96="Mercer",Mercer!$F$9,IF(B96="Presbyterian",Presbyterian!$F$9,IF(B96="Brown",Brown!$F$9,IF(B96="Cornell",Cornell!$F$9,IF(B96="Dartmouth",Dartmouth!$F$9,IF(B96="Harvard",Harvard!$F$9,IF(B96="Pennsylvania",Pennsylvania!$F$9,IF(B96="Princeton",Princeton!$F$9,IF(B96="Yale",Yale!$F$9,IF(B96="Canisius",Canisius!$F$9,IF(B96="Jacksonville",Jacksonville!$F$9,IF(B96="Manhattan",Manhattan!$F$9,IF(B96="Marist",Marist!$F$9,IF(B96="St. Josephs",'St. Josephs'!$F$9,IF(B96="Siena",Siena!$F$9,IF(B96="VMI",VMI!$F$9,IF(B96="Bryant",Bryant!$F$9,IF(B96="Mt. St. Marys",'Mount St. Marys'!$F$9,IF(B96="Quinnipiac",Quinnipiac!$F$9,IF(B96="Robert Morris",'Robert Morris'!$F$9,IF(B96="Sacred Heart",'Sacred Heart'!$F$9,IF(B96="Wagner",Wagner!$F$9,IF(B96="Army",Army!$F$9,IF(B96="Bucknell",Bucknell!$F$9,IF(B96="Colgate",Colgate!$F$9,IF(B96="Towson",Towson!$F$9,IF(B96="Holy Cross",'Holy Cross'!$F$9,IF(B96="Lafayette",Lafayette!$F$9,IF(B96="Lehigh",Lehigh!$F$9,IF(B96="Navy",Navy!$F$9,0)))))))))))))))))))))))))))))))))))))))))))))))))))))))))))))</f>
        <v>535</v>
      </c>
    </row>
    <row r="97" spans="1:10">
      <c r="A97" t="s">
        <v>418</v>
      </c>
      <c r="B97" t="s">
        <v>58</v>
      </c>
      <c r="C97">
        <v>18</v>
      </c>
      <c r="D97">
        <v>7</v>
      </c>
      <c r="E97">
        <v>25</v>
      </c>
      <c r="F97" s="45">
        <f>(C97/J97)*100</f>
        <v>4.972375690607735</v>
      </c>
      <c r="G97" s="45">
        <f>(D97/J97)*100</f>
        <v>1.9337016574585635</v>
      </c>
      <c r="H97" s="45">
        <f>(E97/J97)*100</f>
        <v>6.9060773480662991</v>
      </c>
      <c r="I97">
        <f>RANK(H97, $H$5:$H$207,0)</f>
        <v>93</v>
      </c>
      <c r="J97">
        <f>IF(B97="Air Force",'Air Force'!$F$9,IF(B97="Albany",Albany!$F$9,IF(B97="Detroit",Detroit!$F$9,IF(B97="Binghamton",Binghamton!$F$9,IF(B97="Hartford",Hartford!$F$9,IF(B97="Stony Brook",'Stony Brook'!$F$9,IF(B97="UMBC",UMBC!$F$9,IF(B97="Vermont",Vermont!$F$9,IF(B97="Duke",Duke!$F$9,IF(B97="Maryland",Maryland!$F$9,IF(B97="North Carolina",'North Carolina'!$F$9,IF(B97="Virginia",Virginia!$F$9,IF(B97="Georgetown",Georgetown!$F$9,IF(B97="Notre Dame",'Notre Dame'!$F$9,IF(B97="Providence",Providence!$F$9,IF(B97="Rutgers",Rutgers!$F$9,IF(B97="St. Johns",'St. Johns'!$F$9,IF(B97="Syracuse",Syracuse!$F$9,IF(B97="Villanova",Villanova!$F$9,IF(B97="Drexel",Drexel!$F$9,IF(B97="Hofstra",Hofstra!$F$9,IF(B97="Penn State",'Penn State'!$F$9,IF(B97="Delaware",Delaware!$F$9,IF(B97="Massachusetts",Massachusetts!$F$9,IF(B97="Bellarmine",Bellarmine!$F$9,IF(B97="Fairfield",Fairfield!$F$9,IF(B97="Hobart",Hobart!$F$9,IF(B97="Loyola",Loyola!$F$9,IF(B97="Ohio State",'Ohio State'!$F$9,IF(B97="Denver",Denver!$F$9,IF(B97="Johns Hopkins",'Johns Hopkins'!$F$9,IF(B97="Mercer",Mercer!$F$9,IF(B97="Presbyterian",Presbyterian!$F$9,IF(B97="Brown",Brown!$F$9,IF(B97="Cornell",Cornell!$F$9,IF(B97="Dartmouth",Dartmouth!$F$9,IF(B97="Harvard",Harvard!$F$9,IF(B97="Pennsylvania",Pennsylvania!$F$9,IF(B97="Princeton",Princeton!$F$9,IF(B97="Yale",Yale!$F$9,IF(B97="Canisius",Canisius!$F$9,IF(B97="Jacksonville",Jacksonville!$F$9,IF(B97="Manhattan",Manhattan!$F$9,IF(B97="Marist",Marist!$F$9,IF(B97="St. Josephs",'St. Josephs'!$F$9,IF(B97="Siena",Siena!$F$9,IF(B97="VMI",VMI!$F$9,IF(B97="Bryant",Bryant!$F$9,IF(B97="Mt. St. Marys",'Mount St. Marys'!$F$9,IF(B97="Quinnipiac",Quinnipiac!$F$9,IF(B97="Robert Morris",'Robert Morris'!$F$9,IF(B97="Sacred Heart",'Sacred Heart'!$F$9,IF(B97="Wagner",Wagner!$F$9,IF(B97="Army",Army!$F$9,IF(B97="Bucknell",Bucknell!$F$9,IF(B97="Colgate",Colgate!$F$9,IF(B97="Towson",Towson!$F$9,IF(B97="Holy Cross",'Holy Cross'!$F$9,IF(B97="Lafayette",Lafayette!$F$9,IF(B97="Lehigh",Lehigh!$F$9,IF(B97="Navy",Navy!$F$9,0)))))))))))))))))))))))))))))))))))))))))))))))))))))))))))))</f>
        <v>362</v>
      </c>
    </row>
    <row r="98" spans="1:10">
      <c r="A98" t="s">
        <v>392</v>
      </c>
      <c r="B98" t="s">
        <v>15</v>
      </c>
      <c r="C98">
        <v>19</v>
      </c>
      <c r="D98">
        <v>12</v>
      </c>
      <c r="E98">
        <v>31</v>
      </c>
      <c r="F98" s="45">
        <f>(C98/J98)*100</f>
        <v>4.231625835189309</v>
      </c>
      <c r="G98" s="45">
        <f>(D98/J98)*100</f>
        <v>2.6726057906458798</v>
      </c>
      <c r="H98" s="45">
        <f>(E98/J98)*100</f>
        <v>6.9042316258351892</v>
      </c>
      <c r="I98">
        <f>RANK(H98, $H$5:$H$207,0)</f>
        <v>94</v>
      </c>
      <c r="J98">
        <f>IF(B98="Air Force",'Air Force'!$F$9,IF(B98="Albany",Albany!$F$9,IF(B98="Detroit",Detroit!$F$9,IF(B98="Binghamton",Binghamton!$F$9,IF(B98="Hartford",Hartford!$F$9,IF(B98="Stony Brook",'Stony Brook'!$F$9,IF(B98="UMBC",UMBC!$F$9,IF(B98="Vermont",Vermont!$F$9,IF(B98="Duke",Duke!$F$9,IF(B98="Maryland",Maryland!$F$9,IF(B98="North Carolina",'North Carolina'!$F$9,IF(B98="Virginia",Virginia!$F$9,IF(B98="Georgetown",Georgetown!$F$9,IF(B98="Notre Dame",'Notre Dame'!$F$9,IF(B98="Providence",Providence!$F$9,IF(B98="Rutgers",Rutgers!$F$9,IF(B98="St. Johns",'St. Johns'!$F$9,IF(B98="Syracuse",Syracuse!$F$9,IF(B98="Villanova",Villanova!$F$9,IF(B98="Drexel",Drexel!$F$9,IF(B98="Hofstra",Hofstra!$F$9,IF(B98="Penn State",'Penn State'!$F$9,IF(B98="Delaware",Delaware!$F$9,IF(B98="Massachusetts",Massachusetts!$F$9,IF(B98="Bellarmine",Bellarmine!$F$9,IF(B98="Fairfield",Fairfield!$F$9,IF(B98="Hobart",Hobart!$F$9,IF(B98="Loyola",Loyola!$F$9,IF(B98="Ohio State",'Ohio State'!$F$9,IF(B98="Denver",Denver!$F$9,IF(B98="Johns Hopkins",'Johns Hopkins'!$F$9,IF(B98="Mercer",Mercer!$F$9,IF(B98="Presbyterian",Presbyterian!$F$9,IF(B98="Brown",Brown!$F$9,IF(B98="Cornell",Cornell!$F$9,IF(B98="Dartmouth",Dartmouth!$F$9,IF(B98="Harvard",Harvard!$F$9,IF(B98="Pennsylvania",Pennsylvania!$F$9,IF(B98="Princeton",Princeton!$F$9,IF(B98="Yale",Yale!$F$9,IF(B98="Canisius",Canisius!$F$9,IF(B98="Jacksonville",Jacksonville!$F$9,IF(B98="Manhattan",Manhattan!$F$9,IF(B98="Marist",Marist!$F$9,IF(B98="St. Josephs",'St. Josephs'!$F$9,IF(B98="Siena",Siena!$F$9,IF(B98="VMI",VMI!$F$9,IF(B98="Bryant",Bryant!$F$9,IF(B98="Mt. St. Marys",'Mount St. Marys'!$F$9,IF(B98="Quinnipiac",Quinnipiac!$F$9,IF(B98="Robert Morris",'Robert Morris'!$F$9,IF(B98="Sacred Heart",'Sacred Heart'!$F$9,IF(B98="Wagner",Wagner!$F$9,IF(B98="Army",Army!$F$9,IF(B98="Bucknell",Bucknell!$F$9,IF(B98="Colgate",Colgate!$F$9,IF(B98="Towson",Towson!$F$9,IF(B98="Holy Cross",'Holy Cross'!$F$9,IF(B98="Lafayette",Lafayette!$F$9,IF(B98="Lehigh",Lehigh!$F$9,IF(B98="Navy",Navy!$F$9,0)))))))))))))))))))))))))))))))))))))))))))))))))))))))))))))</f>
        <v>449</v>
      </c>
    </row>
    <row r="99" spans="1:10">
      <c r="A99" t="s">
        <v>373</v>
      </c>
      <c r="B99" t="s">
        <v>55</v>
      </c>
      <c r="C99">
        <v>18</v>
      </c>
      <c r="D99">
        <v>17</v>
      </c>
      <c r="E99">
        <v>35</v>
      </c>
      <c r="F99" s="45">
        <f>(C99/J99)*100</f>
        <v>3.5502958579881656</v>
      </c>
      <c r="G99" s="45">
        <f>(D99/J99)*100</f>
        <v>3.3530571992110452</v>
      </c>
      <c r="H99" s="45">
        <f>(E99/J99)*100</f>
        <v>6.9033530571992117</v>
      </c>
      <c r="I99">
        <f>RANK(H99, $H$5:$H$207,0)</f>
        <v>95</v>
      </c>
      <c r="J99">
        <f>IF(B99="Air Force",'Air Force'!$F$9,IF(B99="Albany",Albany!$F$9,IF(B99="Detroit",Detroit!$F$9,IF(B99="Binghamton",Binghamton!$F$9,IF(B99="Hartford",Hartford!$F$9,IF(B99="Stony Brook",'Stony Brook'!$F$9,IF(B99="UMBC",UMBC!$F$9,IF(B99="Vermont",Vermont!$F$9,IF(B99="Duke",Duke!$F$9,IF(B99="Maryland",Maryland!$F$9,IF(B99="North Carolina",'North Carolina'!$F$9,IF(B99="Virginia",Virginia!$F$9,IF(B99="Georgetown",Georgetown!$F$9,IF(B99="Notre Dame",'Notre Dame'!$F$9,IF(B99="Providence",Providence!$F$9,IF(B99="Rutgers",Rutgers!$F$9,IF(B99="St. Johns",'St. Johns'!$F$9,IF(B99="Syracuse",Syracuse!$F$9,IF(B99="Villanova",Villanova!$F$9,IF(B99="Drexel",Drexel!$F$9,IF(B99="Hofstra",Hofstra!$F$9,IF(B99="Penn State",'Penn State'!$F$9,IF(B99="Delaware",Delaware!$F$9,IF(B99="Massachusetts",Massachusetts!$F$9,IF(B99="Bellarmine",Bellarmine!$F$9,IF(B99="Fairfield",Fairfield!$F$9,IF(B99="Hobart",Hobart!$F$9,IF(B99="Loyola",Loyola!$F$9,IF(B99="Ohio State",'Ohio State'!$F$9,IF(B99="Denver",Denver!$F$9,IF(B99="Johns Hopkins",'Johns Hopkins'!$F$9,IF(B99="Mercer",Mercer!$F$9,IF(B99="Presbyterian",Presbyterian!$F$9,IF(B99="Brown",Brown!$F$9,IF(B99="Cornell",Cornell!$F$9,IF(B99="Dartmouth",Dartmouth!$F$9,IF(B99="Harvard",Harvard!$F$9,IF(B99="Pennsylvania",Pennsylvania!$F$9,IF(B99="Princeton",Princeton!$F$9,IF(B99="Yale",Yale!$F$9,IF(B99="Canisius",Canisius!$F$9,IF(B99="Jacksonville",Jacksonville!$F$9,IF(B99="Manhattan",Manhattan!$F$9,IF(B99="Marist",Marist!$F$9,IF(B99="St. Josephs",'St. Josephs'!$F$9,IF(B99="Siena",Siena!$F$9,IF(B99="VMI",VMI!$F$9,IF(B99="Bryant",Bryant!$F$9,IF(B99="Mt. St. Marys",'Mount St. Marys'!$F$9,IF(B99="Quinnipiac",Quinnipiac!$F$9,IF(B99="Robert Morris",'Robert Morris'!$F$9,IF(B99="Sacred Heart",'Sacred Heart'!$F$9,IF(B99="Wagner",Wagner!$F$9,IF(B99="Army",Army!$F$9,IF(B99="Bucknell",Bucknell!$F$9,IF(B99="Colgate",Colgate!$F$9,IF(B99="Towson",Towson!$F$9,IF(B99="Holy Cross",'Holy Cross'!$F$9,IF(B99="Lafayette",Lafayette!$F$9,IF(B99="Lehigh",Lehigh!$F$9,IF(B99="Navy",Navy!$F$9,0)))))))))))))))))))))))))))))))))))))))))))))))))))))))))))))</f>
        <v>507</v>
      </c>
    </row>
    <row r="100" spans="1:10">
      <c r="A100" t="s">
        <v>434</v>
      </c>
      <c r="B100" t="s">
        <v>59</v>
      </c>
      <c r="C100">
        <v>20</v>
      </c>
      <c r="D100">
        <v>16</v>
      </c>
      <c r="E100">
        <v>36</v>
      </c>
      <c r="F100" s="45">
        <f>(C100/J100)*100</f>
        <v>3.8167938931297711</v>
      </c>
      <c r="G100" s="45">
        <f>(D100/J100)*100</f>
        <v>3.0534351145038165</v>
      </c>
      <c r="H100" s="45">
        <f>(E100/J100)*100</f>
        <v>6.8702290076335881</v>
      </c>
      <c r="I100">
        <f>RANK(H100, $H$5:$H$207,0)</f>
        <v>96</v>
      </c>
      <c r="J100">
        <f>IF(B100="Air Force",'Air Force'!$F$9,IF(B100="Albany",Albany!$F$9,IF(B100="Detroit",Detroit!$F$9,IF(B100="Binghamton",Binghamton!$F$9,IF(B100="Hartford",Hartford!$F$9,IF(B100="Stony Brook",'Stony Brook'!$F$9,IF(B100="UMBC",UMBC!$F$9,IF(B100="Vermont",Vermont!$F$9,IF(B100="Duke",Duke!$F$9,IF(B100="Maryland",Maryland!$F$9,IF(B100="North Carolina",'North Carolina'!$F$9,IF(B100="Virginia",Virginia!$F$9,IF(B100="Georgetown",Georgetown!$F$9,IF(B100="Notre Dame",'Notre Dame'!$F$9,IF(B100="Providence",Providence!$F$9,IF(B100="Rutgers",Rutgers!$F$9,IF(B100="St. Johns",'St. Johns'!$F$9,IF(B100="Syracuse",Syracuse!$F$9,IF(B100="Villanova",Villanova!$F$9,IF(B100="Drexel",Drexel!$F$9,IF(B100="Hofstra",Hofstra!$F$9,IF(B100="Penn State",'Penn State'!$F$9,IF(B100="Delaware",Delaware!$F$9,IF(B100="Massachusetts",Massachusetts!$F$9,IF(B100="Bellarmine",Bellarmine!$F$9,IF(B100="Fairfield",Fairfield!$F$9,IF(B100="Hobart",Hobart!$F$9,IF(B100="Loyola",Loyola!$F$9,IF(B100="Ohio State",'Ohio State'!$F$9,IF(B100="Denver",Denver!$F$9,IF(B100="Johns Hopkins",'Johns Hopkins'!$F$9,IF(B100="Mercer",Mercer!$F$9,IF(B100="Presbyterian",Presbyterian!$F$9,IF(B100="Brown",Brown!$F$9,IF(B100="Cornell",Cornell!$F$9,IF(B100="Dartmouth",Dartmouth!$F$9,IF(B100="Harvard",Harvard!$F$9,IF(B100="Pennsylvania",Pennsylvania!$F$9,IF(B100="Princeton",Princeton!$F$9,IF(B100="Yale",Yale!$F$9,IF(B100="Canisius",Canisius!$F$9,IF(B100="Jacksonville",Jacksonville!$F$9,IF(B100="Manhattan",Manhattan!$F$9,IF(B100="Marist",Marist!$F$9,IF(B100="St. Josephs",'St. Josephs'!$F$9,IF(B100="Siena",Siena!$F$9,IF(B100="VMI",VMI!$F$9,IF(B100="Bryant",Bryant!$F$9,IF(B100="Mt. St. Marys",'Mount St. Marys'!$F$9,IF(B100="Quinnipiac",Quinnipiac!$F$9,IF(B100="Robert Morris",'Robert Morris'!$F$9,IF(B100="Sacred Heart",'Sacred Heart'!$F$9,IF(B100="Wagner",Wagner!$F$9,IF(B100="Army",Army!$F$9,IF(B100="Bucknell",Bucknell!$F$9,IF(B100="Colgate",Colgate!$F$9,IF(B100="Towson",Towson!$F$9,IF(B100="Holy Cross",'Holy Cross'!$F$9,IF(B100="Lafayette",Lafayette!$F$9,IF(B100="Lehigh",Lehigh!$F$9,IF(B100="Navy",Navy!$F$9,0)))))))))))))))))))))))))))))))))))))))))))))))))))))))))))))</f>
        <v>524</v>
      </c>
    </row>
    <row r="101" spans="1:10">
      <c r="A101" t="s">
        <v>358</v>
      </c>
      <c r="B101" t="s">
        <v>10</v>
      </c>
      <c r="C101">
        <v>40</v>
      </c>
      <c r="D101">
        <v>3</v>
      </c>
      <c r="E101">
        <v>43</v>
      </c>
      <c r="F101" s="45">
        <f>(C101/J101)*100</f>
        <v>6.3391442155309035</v>
      </c>
      <c r="G101" s="45">
        <f>(D101/J101)*100</f>
        <v>0.47543581616481778</v>
      </c>
      <c r="H101" s="45">
        <f>(E101/J101)*100</f>
        <v>6.8145800316957219</v>
      </c>
      <c r="I101">
        <f>RANK(H101, $H$5:$H$207,0)</f>
        <v>97</v>
      </c>
      <c r="J101">
        <f>IF(B101="Air Force",'Air Force'!$F$9,IF(B101="Albany",Albany!$F$9,IF(B101="Detroit",Detroit!$F$9,IF(B101="Binghamton",Binghamton!$F$9,IF(B101="Hartford",Hartford!$F$9,IF(B101="Stony Brook",'Stony Brook'!$F$9,IF(B101="UMBC",UMBC!$F$9,IF(B101="Vermont",Vermont!$F$9,IF(B101="Duke",Duke!$F$9,IF(B101="Maryland",Maryland!$F$9,IF(B101="North Carolina",'North Carolina'!$F$9,IF(B101="Virginia",Virginia!$F$9,IF(B101="Georgetown",Georgetown!$F$9,IF(B101="Notre Dame",'Notre Dame'!$F$9,IF(B101="Providence",Providence!$F$9,IF(B101="Rutgers",Rutgers!$F$9,IF(B101="St. Johns",'St. Johns'!$F$9,IF(B101="Syracuse",Syracuse!$F$9,IF(B101="Villanova",Villanova!$F$9,IF(B101="Drexel",Drexel!$F$9,IF(B101="Hofstra",Hofstra!$F$9,IF(B101="Penn State",'Penn State'!$F$9,IF(B101="Delaware",Delaware!$F$9,IF(B101="Massachusetts",Massachusetts!$F$9,IF(B101="Bellarmine",Bellarmine!$F$9,IF(B101="Fairfield",Fairfield!$F$9,IF(B101="Hobart",Hobart!$F$9,IF(B101="Loyola",Loyola!$F$9,IF(B101="Ohio State",'Ohio State'!$F$9,IF(B101="Denver",Denver!$F$9,IF(B101="Johns Hopkins",'Johns Hopkins'!$F$9,IF(B101="Mercer",Mercer!$F$9,IF(B101="Presbyterian",Presbyterian!$F$9,IF(B101="Brown",Brown!$F$9,IF(B101="Cornell",Cornell!$F$9,IF(B101="Dartmouth",Dartmouth!$F$9,IF(B101="Harvard",Harvard!$F$9,IF(B101="Pennsylvania",Pennsylvania!$F$9,IF(B101="Princeton",Princeton!$F$9,IF(B101="Yale",Yale!$F$9,IF(B101="Canisius",Canisius!$F$9,IF(B101="Jacksonville",Jacksonville!$F$9,IF(B101="Manhattan",Manhattan!$F$9,IF(B101="Marist",Marist!$F$9,IF(B101="St. Josephs",'St. Josephs'!$F$9,IF(B101="Siena",Siena!$F$9,IF(B101="VMI",VMI!$F$9,IF(B101="Bryant",Bryant!$F$9,IF(B101="Mt. St. Marys",'Mount St. Marys'!$F$9,IF(B101="Quinnipiac",Quinnipiac!$F$9,IF(B101="Robert Morris",'Robert Morris'!$F$9,IF(B101="Sacred Heart",'Sacred Heart'!$F$9,IF(B101="Wagner",Wagner!$F$9,IF(B101="Army",Army!$F$9,IF(B101="Bucknell",Bucknell!$F$9,IF(B101="Colgate",Colgate!$F$9,IF(B101="Towson",Towson!$F$9,IF(B101="Holy Cross",'Holy Cross'!$F$9,IF(B101="Lafayette",Lafayette!$F$9,IF(B101="Lehigh",Lehigh!$F$9,IF(B101="Navy",Navy!$F$9,0)))))))))))))))))))))))))))))))))))))))))))))))))))))))))))))</f>
        <v>631</v>
      </c>
    </row>
    <row r="102" spans="1:10">
      <c r="A102" t="s">
        <v>443</v>
      </c>
      <c r="B102" t="s">
        <v>5</v>
      </c>
      <c r="C102">
        <v>25</v>
      </c>
      <c r="D102">
        <v>10</v>
      </c>
      <c r="E102">
        <v>35</v>
      </c>
      <c r="F102" s="45">
        <f>(C102/J102)*100</f>
        <v>4.8543689320388346</v>
      </c>
      <c r="G102" s="45">
        <f>(D102/J102)*100</f>
        <v>1.9417475728155338</v>
      </c>
      <c r="H102" s="45">
        <f>(E102/J102)*100</f>
        <v>6.7961165048543686</v>
      </c>
      <c r="I102">
        <f>RANK(H102, $H$5:$H$207,0)</f>
        <v>98</v>
      </c>
      <c r="J102">
        <f>IF(B102="Air Force",'Air Force'!$F$9,IF(B102="Albany",Albany!$F$9,IF(B102="Detroit",Detroit!$F$9,IF(B102="Binghamton",Binghamton!$F$9,IF(B102="Hartford",Hartford!$F$9,IF(B102="Stony Brook",'Stony Brook'!$F$9,IF(B102="UMBC",UMBC!$F$9,IF(B102="Vermont",Vermont!$F$9,IF(B102="Duke",Duke!$F$9,IF(B102="Maryland",Maryland!$F$9,IF(B102="North Carolina",'North Carolina'!$F$9,IF(B102="Virginia",Virginia!$F$9,IF(B102="Georgetown",Georgetown!$F$9,IF(B102="Notre Dame",'Notre Dame'!$F$9,IF(B102="Providence",Providence!$F$9,IF(B102="Rutgers",Rutgers!$F$9,IF(B102="St. Johns",'St. Johns'!$F$9,IF(B102="Syracuse",Syracuse!$F$9,IF(B102="Villanova",Villanova!$F$9,IF(B102="Drexel",Drexel!$F$9,IF(B102="Hofstra",Hofstra!$F$9,IF(B102="Penn State",'Penn State'!$F$9,IF(B102="Delaware",Delaware!$F$9,IF(B102="Massachusetts",Massachusetts!$F$9,IF(B102="Bellarmine",Bellarmine!$F$9,IF(B102="Fairfield",Fairfield!$F$9,IF(B102="Hobart",Hobart!$F$9,IF(B102="Loyola",Loyola!$F$9,IF(B102="Ohio State",'Ohio State'!$F$9,IF(B102="Denver",Denver!$F$9,IF(B102="Johns Hopkins",'Johns Hopkins'!$F$9,IF(B102="Mercer",Mercer!$F$9,IF(B102="Presbyterian",Presbyterian!$F$9,IF(B102="Brown",Brown!$F$9,IF(B102="Cornell",Cornell!$F$9,IF(B102="Dartmouth",Dartmouth!$F$9,IF(B102="Harvard",Harvard!$F$9,IF(B102="Pennsylvania",Pennsylvania!$F$9,IF(B102="Princeton",Princeton!$F$9,IF(B102="Yale",Yale!$F$9,IF(B102="Canisius",Canisius!$F$9,IF(B102="Jacksonville",Jacksonville!$F$9,IF(B102="Manhattan",Manhattan!$F$9,IF(B102="Marist",Marist!$F$9,IF(B102="St. Josephs",'St. Josephs'!$F$9,IF(B102="Siena",Siena!$F$9,IF(B102="VMI",VMI!$F$9,IF(B102="Bryant",Bryant!$F$9,IF(B102="Mt. St. Marys",'Mount St. Marys'!$F$9,IF(B102="Quinnipiac",Quinnipiac!$F$9,IF(B102="Robert Morris",'Robert Morris'!$F$9,IF(B102="Sacred Heart",'Sacred Heart'!$F$9,IF(B102="Wagner",Wagner!$F$9,IF(B102="Army",Army!$F$9,IF(B102="Bucknell",Bucknell!$F$9,IF(B102="Colgate",Colgate!$F$9,IF(B102="Towson",Towson!$F$9,IF(B102="Holy Cross",'Holy Cross'!$F$9,IF(B102="Lafayette",Lafayette!$F$9,IF(B102="Lehigh",Lehigh!$F$9,IF(B102="Navy",Navy!$F$9,0)))))))))))))))))))))))))))))))))))))))))))))))))))))))))))))</f>
        <v>515</v>
      </c>
    </row>
    <row r="103" spans="1:10">
      <c r="A103" t="s">
        <v>312</v>
      </c>
      <c r="B103" t="s">
        <v>31</v>
      </c>
      <c r="C103">
        <v>26</v>
      </c>
      <c r="D103">
        <v>10</v>
      </c>
      <c r="E103">
        <v>36</v>
      </c>
      <c r="F103" s="45">
        <f>(C103/J103)*100</f>
        <v>4.8964218455743875</v>
      </c>
      <c r="G103" s="45">
        <f>(D103/J103)*100</f>
        <v>1.8832391713747645</v>
      </c>
      <c r="H103" s="45">
        <f>(E103/J103)*100</f>
        <v>6.7796610169491522</v>
      </c>
      <c r="I103">
        <f>RANK(H103, $H$5:$H$207,0)</f>
        <v>99</v>
      </c>
      <c r="J103">
        <f>IF(B103="Air Force",'Air Force'!$F$9,IF(B103="Albany",Albany!$F$9,IF(B103="Detroit",Detroit!$F$9,IF(B103="Binghamton",Binghamton!$F$9,IF(B103="Hartford",Hartford!$F$9,IF(B103="Stony Brook",'Stony Brook'!$F$9,IF(B103="UMBC",UMBC!$F$9,IF(B103="Vermont",Vermont!$F$9,IF(B103="Duke",Duke!$F$9,IF(B103="Maryland",Maryland!$F$9,IF(B103="North Carolina",'North Carolina'!$F$9,IF(B103="Virginia",Virginia!$F$9,IF(B103="Georgetown",Georgetown!$F$9,IF(B103="Notre Dame",'Notre Dame'!$F$9,IF(B103="Providence",Providence!$F$9,IF(B103="Rutgers",Rutgers!$F$9,IF(B103="St. Johns",'St. Johns'!$F$9,IF(B103="Syracuse",Syracuse!$F$9,IF(B103="Villanova",Villanova!$F$9,IF(B103="Drexel",Drexel!$F$9,IF(B103="Hofstra",Hofstra!$F$9,IF(B103="Penn State",'Penn State'!$F$9,IF(B103="Delaware",Delaware!$F$9,IF(B103="Massachusetts",Massachusetts!$F$9,IF(B103="Bellarmine",Bellarmine!$F$9,IF(B103="Fairfield",Fairfield!$F$9,IF(B103="Hobart",Hobart!$F$9,IF(B103="Loyola",Loyola!$F$9,IF(B103="Ohio State",'Ohio State'!$F$9,IF(B103="Denver",Denver!$F$9,IF(B103="Johns Hopkins",'Johns Hopkins'!$F$9,IF(B103="Mercer",Mercer!$F$9,IF(B103="Presbyterian",Presbyterian!$F$9,IF(B103="Brown",Brown!$F$9,IF(B103="Cornell",Cornell!$F$9,IF(B103="Dartmouth",Dartmouth!$F$9,IF(B103="Harvard",Harvard!$F$9,IF(B103="Pennsylvania",Pennsylvania!$F$9,IF(B103="Princeton",Princeton!$F$9,IF(B103="Yale",Yale!$F$9,IF(B103="Canisius",Canisius!$F$9,IF(B103="Jacksonville",Jacksonville!$F$9,IF(B103="Manhattan",Manhattan!$F$9,IF(B103="Marist",Marist!$F$9,IF(B103="St. Josephs",'St. Josephs'!$F$9,IF(B103="Siena",Siena!$F$9,IF(B103="VMI",VMI!$F$9,IF(B103="Bryant",Bryant!$F$9,IF(B103="Mt. St. Marys",'Mount St. Marys'!$F$9,IF(B103="Quinnipiac",Quinnipiac!$F$9,IF(B103="Robert Morris",'Robert Morris'!$F$9,IF(B103="Sacred Heart",'Sacred Heart'!$F$9,IF(B103="Wagner",Wagner!$F$9,IF(B103="Army",Army!$F$9,IF(B103="Bucknell",Bucknell!$F$9,IF(B103="Colgate",Colgate!$F$9,IF(B103="Towson",Towson!$F$9,IF(B103="Holy Cross",'Holy Cross'!$F$9,IF(B103="Lafayette",Lafayette!$F$9,IF(B103="Lehigh",Lehigh!$F$9,IF(B103="Navy",Navy!$F$9,0)))))))))))))))))))))))))))))))))))))))))))))))))))))))))))))</f>
        <v>531</v>
      </c>
    </row>
    <row r="104" spans="1:10">
      <c r="A104" t="s">
        <v>315</v>
      </c>
      <c r="B104" t="s">
        <v>51</v>
      </c>
      <c r="C104">
        <v>33</v>
      </c>
      <c r="D104">
        <v>8</v>
      </c>
      <c r="E104">
        <v>41</v>
      </c>
      <c r="F104" s="45">
        <f>(C104/J104)*100</f>
        <v>5.383360522022838</v>
      </c>
      <c r="G104" s="45">
        <f>(D104/J104)*100</f>
        <v>1.3050570962479608</v>
      </c>
      <c r="H104" s="45">
        <f>(E104/J104)*100</f>
        <v>6.6884176182707993</v>
      </c>
      <c r="I104">
        <f>RANK(H104, $H$5:$H$207,0)</f>
        <v>100</v>
      </c>
      <c r="J104">
        <f>IF(B104="Air Force",'Air Force'!$F$9,IF(B104="Albany",Albany!$F$9,IF(B104="Detroit",Detroit!$F$9,IF(B104="Binghamton",Binghamton!$F$9,IF(B104="Hartford",Hartford!$F$9,IF(B104="Stony Brook",'Stony Brook'!$F$9,IF(B104="UMBC",UMBC!$F$9,IF(B104="Vermont",Vermont!$F$9,IF(B104="Duke",Duke!$F$9,IF(B104="Maryland",Maryland!$F$9,IF(B104="North Carolina",'North Carolina'!$F$9,IF(B104="Virginia",Virginia!$F$9,IF(B104="Georgetown",Georgetown!$F$9,IF(B104="Notre Dame",'Notre Dame'!$F$9,IF(B104="Providence",Providence!$F$9,IF(B104="Rutgers",Rutgers!$F$9,IF(B104="St. Johns",'St. Johns'!$F$9,IF(B104="Syracuse",Syracuse!$F$9,IF(B104="Villanova",Villanova!$F$9,IF(B104="Drexel",Drexel!$F$9,IF(B104="Hofstra",Hofstra!$F$9,IF(B104="Penn State",'Penn State'!$F$9,IF(B104="Delaware",Delaware!$F$9,IF(B104="Massachusetts",Massachusetts!$F$9,IF(B104="Bellarmine",Bellarmine!$F$9,IF(B104="Fairfield",Fairfield!$F$9,IF(B104="Hobart",Hobart!$F$9,IF(B104="Loyola",Loyola!$F$9,IF(B104="Ohio State",'Ohio State'!$F$9,IF(B104="Denver",Denver!$F$9,IF(B104="Johns Hopkins",'Johns Hopkins'!$F$9,IF(B104="Mercer",Mercer!$F$9,IF(B104="Presbyterian",Presbyterian!$F$9,IF(B104="Brown",Brown!$F$9,IF(B104="Cornell",Cornell!$F$9,IF(B104="Dartmouth",Dartmouth!$F$9,IF(B104="Harvard",Harvard!$F$9,IF(B104="Pennsylvania",Pennsylvania!$F$9,IF(B104="Princeton",Princeton!$F$9,IF(B104="Yale",Yale!$F$9,IF(B104="Canisius",Canisius!$F$9,IF(B104="Jacksonville",Jacksonville!$F$9,IF(B104="Manhattan",Manhattan!$F$9,IF(B104="Marist",Marist!$F$9,IF(B104="St. Josephs",'St. Josephs'!$F$9,IF(B104="Siena",Siena!$F$9,IF(B104="VMI",VMI!$F$9,IF(B104="Bryant",Bryant!$F$9,IF(B104="Mt. St. Marys",'Mount St. Marys'!$F$9,IF(B104="Quinnipiac",Quinnipiac!$F$9,IF(B104="Robert Morris",'Robert Morris'!$F$9,IF(B104="Sacred Heart",'Sacred Heart'!$F$9,IF(B104="Wagner",Wagner!$F$9,IF(B104="Army",Army!$F$9,IF(B104="Bucknell",Bucknell!$F$9,IF(B104="Colgate",Colgate!$F$9,IF(B104="Towson",Towson!$F$9,IF(B104="Holy Cross",'Holy Cross'!$F$9,IF(B104="Lafayette",Lafayette!$F$9,IF(B104="Lehigh",Lehigh!$F$9,IF(B104="Navy",Navy!$F$9,0)))))))))))))))))))))))))))))))))))))))))))))))))))))))))))))</f>
        <v>613</v>
      </c>
    </row>
    <row r="105" spans="1:10">
      <c r="A105" t="s">
        <v>317</v>
      </c>
      <c r="B105" t="s">
        <v>51</v>
      </c>
      <c r="C105">
        <v>23</v>
      </c>
      <c r="D105">
        <v>18</v>
      </c>
      <c r="E105">
        <v>41</v>
      </c>
      <c r="F105" s="45">
        <f>(C105/J105)*100</f>
        <v>3.7520391517128875</v>
      </c>
      <c r="G105" s="45">
        <f>(D105/J105)*100</f>
        <v>2.9363784665579118</v>
      </c>
      <c r="H105" s="45">
        <f>(E105/J105)*100</f>
        <v>6.6884176182707993</v>
      </c>
      <c r="I105">
        <f>RANK(H105, $H$5:$H$207,0)</f>
        <v>100</v>
      </c>
      <c r="J105">
        <f>IF(B105="Air Force",'Air Force'!$F$9,IF(B105="Albany",Albany!$F$9,IF(B105="Detroit",Detroit!$F$9,IF(B105="Binghamton",Binghamton!$F$9,IF(B105="Hartford",Hartford!$F$9,IF(B105="Stony Brook",'Stony Brook'!$F$9,IF(B105="UMBC",UMBC!$F$9,IF(B105="Vermont",Vermont!$F$9,IF(B105="Duke",Duke!$F$9,IF(B105="Maryland",Maryland!$F$9,IF(B105="North Carolina",'North Carolina'!$F$9,IF(B105="Virginia",Virginia!$F$9,IF(B105="Georgetown",Georgetown!$F$9,IF(B105="Notre Dame",'Notre Dame'!$F$9,IF(B105="Providence",Providence!$F$9,IF(B105="Rutgers",Rutgers!$F$9,IF(B105="St. Johns",'St. Johns'!$F$9,IF(B105="Syracuse",Syracuse!$F$9,IF(B105="Villanova",Villanova!$F$9,IF(B105="Drexel",Drexel!$F$9,IF(B105="Hofstra",Hofstra!$F$9,IF(B105="Penn State",'Penn State'!$F$9,IF(B105="Delaware",Delaware!$F$9,IF(B105="Massachusetts",Massachusetts!$F$9,IF(B105="Bellarmine",Bellarmine!$F$9,IF(B105="Fairfield",Fairfield!$F$9,IF(B105="Hobart",Hobart!$F$9,IF(B105="Loyola",Loyola!$F$9,IF(B105="Ohio State",'Ohio State'!$F$9,IF(B105="Denver",Denver!$F$9,IF(B105="Johns Hopkins",'Johns Hopkins'!$F$9,IF(B105="Mercer",Mercer!$F$9,IF(B105="Presbyterian",Presbyterian!$F$9,IF(B105="Brown",Brown!$F$9,IF(B105="Cornell",Cornell!$F$9,IF(B105="Dartmouth",Dartmouth!$F$9,IF(B105="Harvard",Harvard!$F$9,IF(B105="Pennsylvania",Pennsylvania!$F$9,IF(B105="Princeton",Princeton!$F$9,IF(B105="Yale",Yale!$F$9,IF(B105="Canisius",Canisius!$F$9,IF(B105="Jacksonville",Jacksonville!$F$9,IF(B105="Manhattan",Manhattan!$F$9,IF(B105="Marist",Marist!$F$9,IF(B105="St. Josephs",'St. Josephs'!$F$9,IF(B105="Siena",Siena!$F$9,IF(B105="VMI",VMI!$F$9,IF(B105="Bryant",Bryant!$F$9,IF(B105="Mt. St. Marys",'Mount St. Marys'!$F$9,IF(B105="Quinnipiac",Quinnipiac!$F$9,IF(B105="Robert Morris",'Robert Morris'!$F$9,IF(B105="Sacred Heart",'Sacred Heart'!$F$9,IF(B105="Wagner",Wagner!$F$9,IF(B105="Army",Army!$F$9,IF(B105="Bucknell",Bucknell!$F$9,IF(B105="Colgate",Colgate!$F$9,IF(B105="Towson",Towson!$F$9,IF(B105="Holy Cross",'Holy Cross'!$F$9,IF(B105="Lafayette",Lafayette!$F$9,IF(B105="Lehigh",Lehigh!$F$9,IF(B105="Navy",Navy!$F$9,0)))))))))))))))))))))))))))))))))))))))))))))))))))))))))))))</f>
        <v>613</v>
      </c>
    </row>
    <row r="106" spans="1:10">
      <c r="A106" t="s">
        <v>436</v>
      </c>
      <c r="B106" t="s">
        <v>26</v>
      </c>
      <c r="C106">
        <v>11</v>
      </c>
      <c r="D106">
        <v>14</v>
      </c>
      <c r="E106">
        <v>25</v>
      </c>
      <c r="F106" s="45">
        <f>(C106/J106)*100</f>
        <v>2.9411764705882351</v>
      </c>
      <c r="G106" s="45">
        <f>(D106/J106)*100</f>
        <v>3.7433155080213902</v>
      </c>
      <c r="H106" s="45">
        <f>(E106/J106)*100</f>
        <v>6.6844919786096257</v>
      </c>
      <c r="I106">
        <f>RANK(H106, $H$5:$H$207,0)</f>
        <v>102</v>
      </c>
      <c r="J106">
        <f>IF(B106="Air Force",'Air Force'!$F$9,IF(B106="Albany",Albany!$F$9,IF(B106="Detroit",Detroit!$F$9,IF(B106="Binghamton",Binghamton!$F$9,IF(B106="Hartford",Hartford!$F$9,IF(B106="Stony Brook",'Stony Brook'!$F$9,IF(B106="UMBC",UMBC!$F$9,IF(B106="Vermont",Vermont!$F$9,IF(B106="Duke",Duke!$F$9,IF(B106="Maryland",Maryland!$F$9,IF(B106="North Carolina",'North Carolina'!$F$9,IF(B106="Virginia",Virginia!$F$9,IF(B106="Georgetown",Georgetown!$F$9,IF(B106="Notre Dame",'Notre Dame'!$F$9,IF(B106="Providence",Providence!$F$9,IF(B106="Rutgers",Rutgers!$F$9,IF(B106="St. Johns",'St. Johns'!$F$9,IF(B106="Syracuse",Syracuse!$F$9,IF(B106="Villanova",Villanova!$F$9,IF(B106="Drexel",Drexel!$F$9,IF(B106="Hofstra",Hofstra!$F$9,IF(B106="Penn State",'Penn State'!$F$9,IF(B106="Delaware",Delaware!$F$9,IF(B106="Massachusetts",Massachusetts!$F$9,IF(B106="Bellarmine",Bellarmine!$F$9,IF(B106="Fairfield",Fairfield!$F$9,IF(B106="Hobart",Hobart!$F$9,IF(B106="Loyola",Loyola!$F$9,IF(B106="Ohio State",'Ohio State'!$F$9,IF(B106="Denver",Denver!$F$9,IF(B106="Johns Hopkins",'Johns Hopkins'!$F$9,IF(B106="Mercer",Mercer!$F$9,IF(B106="Presbyterian",Presbyterian!$F$9,IF(B106="Brown",Brown!$F$9,IF(B106="Cornell",Cornell!$F$9,IF(B106="Dartmouth",Dartmouth!$F$9,IF(B106="Harvard",Harvard!$F$9,IF(B106="Pennsylvania",Pennsylvania!$F$9,IF(B106="Princeton",Princeton!$F$9,IF(B106="Yale",Yale!$F$9,IF(B106="Canisius",Canisius!$F$9,IF(B106="Jacksonville",Jacksonville!$F$9,IF(B106="Manhattan",Manhattan!$F$9,IF(B106="Marist",Marist!$F$9,IF(B106="St. Josephs",'St. Josephs'!$F$9,IF(B106="Siena",Siena!$F$9,IF(B106="VMI",VMI!$F$9,IF(B106="Bryant",Bryant!$F$9,IF(B106="Mt. St. Marys",'Mount St. Marys'!$F$9,IF(B106="Quinnipiac",Quinnipiac!$F$9,IF(B106="Robert Morris",'Robert Morris'!$F$9,IF(B106="Sacred Heart",'Sacred Heart'!$F$9,IF(B106="Wagner",Wagner!$F$9,IF(B106="Army",Army!$F$9,IF(B106="Bucknell",Bucknell!$F$9,IF(B106="Colgate",Colgate!$F$9,IF(B106="Towson",Towson!$F$9,IF(B106="Holy Cross",'Holy Cross'!$F$9,IF(B106="Lafayette",Lafayette!$F$9,IF(B106="Lehigh",Lehigh!$F$9,IF(B106="Navy",Navy!$F$9,0)))))))))))))))))))))))))))))))))))))))))))))))))))))))))))))</f>
        <v>374</v>
      </c>
    </row>
    <row r="107" spans="1:10">
      <c r="A107" t="s">
        <v>349</v>
      </c>
      <c r="B107" t="s">
        <v>18</v>
      </c>
      <c r="C107">
        <v>30</v>
      </c>
      <c r="D107">
        <v>4</v>
      </c>
      <c r="E107">
        <v>34</v>
      </c>
      <c r="F107" s="45">
        <f>(C107/J107)*100</f>
        <v>5.8823529411764701</v>
      </c>
      <c r="G107" s="45">
        <f>(D107/J107)*100</f>
        <v>0.78431372549019607</v>
      </c>
      <c r="H107" s="45">
        <f>(E107/J107)*100</f>
        <v>6.666666666666667</v>
      </c>
      <c r="I107">
        <f>RANK(H107, $H$5:$H$207,0)</f>
        <v>103</v>
      </c>
      <c r="J107">
        <f>IF(B107="Air Force",'Air Force'!$F$9,IF(B107="Albany",Albany!$F$9,IF(B107="Detroit",Detroit!$F$9,IF(B107="Binghamton",Binghamton!$F$9,IF(B107="Hartford",Hartford!$F$9,IF(B107="Stony Brook",'Stony Brook'!$F$9,IF(B107="UMBC",UMBC!$F$9,IF(B107="Vermont",Vermont!$F$9,IF(B107="Duke",Duke!$F$9,IF(B107="Maryland",Maryland!$F$9,IF(B107="North Carolina",'North Carolina'!$F$9,IF(B107="Virginia",Virginia!$F$9,IF(B107="Georgetown",Georgetown!$F$9,IF(B107="Notre Dame",'Notre Dame'!$F$9,IF(B107="Providence",Providence!$F$9,IF(B107="Rutgers",Rutgers!$F$9,IF(B107="St. Johns",'St. Johns'!$F$9,IF(B107="Syracuse",Syracuse!$F$9,IF(B107="Villanova",Villanova!$F$9,IF(B107="Drexel",Drexel!$F$9,IF(B107="Hofstra",Hofstra!$F$9,IF(B107="Penn State",'Penn State'!$F$9,IF(B107="Delaware",Delaware!$F$9,IF(B107="Massachusetts",Massachusetts!$F$9,IF(B107="Bellarmine",Bellarmine!$F$9,IF(B107="Fairfield",Fairfield!$F$9,IF(B107="Hobart",Hobart!$F$9,IF(B107="Loyola",Loyola!$F$9,IF(B107="Ohio State",'Ohio State'!$F$9,IF(B107="Denver",Denver!$F$9,IF(B107="Johns Hopkins",'Johns Hopkins'!$F$9,IF(B107="Mercer",Mercer!$F$9,IF(B107="Presbyterian",Presbyterian!$F$9,IF(B107="Brown",Brown!$F$9,IF(B107="Cornell",Cornell!$F$9,IF(B107="Dartmouth",Dartmouth!$F$9,IF(B107="Harvard",Harvard!$F$9,IF(B107="Pennsylvania",Pennsylvania!$F$9,IF(B107="Princeton",Princeton!$F$9,IF(B107="Yale",Yale!$F$9,IF(B107="Canisius",Canisius!$F$9,IF(B107="Jacksonville",Jacksonville!$F$9,IF(B107="Manhattan",Manhattan!$F$9,IF(B107="Marist",Marist!$F$9,IF(B107="St. Josephs",'St. Josephs'!$F$9,IF(B107="Siena",Siena!$F$9,IF(B107="VMI",VMI!$F$9,IF(B107="Bryant",Bryant!$F$9,IF(B107="Mt. St. Marys",'Mount St. Marys'!$F$9,IF(B107="Quinnipiac",Quinnipiac!$F$9,IF(B107="Robert Morris",'Robert Morris'!$F$9,IF(B107="Sacred Heart",'Sacred Heart'!$F$9,IF(B107="Wagner",Wagner!$F$9,IF(B107="Army",Army!$F$9,IF(B107="Bucknell",Bucknell!$F$9,IF(B107="Colgate",Colgate!$F$9,IF(B107="Towson",Towson!$F$9,IF(B107="Holy Cross",'Holy Cross'!$F$9,IF(B107="Lafayette",Lafayette!$F$9,IF(B107="Lehigh",Lehigh!$F$9,IF(B107="Navy",Navy!$F$9,0)))))))))))))))))))))))))))))))))))))))))))))))))))))))))))))</f>
        <v>510</v>
      </c>
    </row>
    <row r="108" spans="1:10">
      <c r="A108" t="s">
        <v>342</v>
      </c>
      <c r="B108" t="s">
        <v>44</v>
      </c>
      <c r="C108">
        <v>20</v>
      </c>
      <c r="D108">
        <v>16</v>
      </c>
      <c r="E108">
        <v>36</v>
      </c>
      <c r="F108" s="45">
        <f>(C108/J108)*100</f>
        <v>3.669724770642202</v>
      </c>
      <c r="G108" s="45">
        <f>(D108/J108)*100</f>
        <v>2.9357798165137616</v>
      </c>
      <c r="H108" s="45">
        <f>(E108/J108)*100</f>
        <v>6.6055045871559637</v>
      </c>
      <c r="I108">
        <f>RANK(H108, $H$5:$H$207,0)</f>
        <v>104</v>
      </c>
      <c r="J108">
        <f>IF(B108="Air Force",'Air Force'!$F$9,IF(B108="Albany",Albany!$F$9,IF(B108="Detroit",Detroit!$F$9,IF(B108="Binghamton",Binghamton!$F$9,IF(B108="Hartford",Hartford!$F$9,IF(B108="Stony Brook",'Stony Brook'!$F$9,IF(B108="UMBC",UMBC!$F$9,IF(B108="Vermont",Vermont!$F$9,IF(B108="Duke",Duke!$F$9,IF(B108="Maryland",Maryland!$F$9,IF(B108="North Carolina",'North Carolina'!$F$9,IF(B108="Virginia",Virginia!$F$9,IF(B108="Georgetown",Georgetown!$F$9,IF(B108="Notre Dame",'Notre Dame'!$F$9,IF(B108="Providence",Providence!$F$9,IF(B108="Rutgers",Rutgers!$F$9,IF(B108="St. Johns",'St. Johns'!$F$9,IF(B108="Syracuse",Syracuse!$F$9,IF(B108="Villanova",Villanova!$F$9,IF(B108="Drexel",Drexel!$F$9,IF(B108="Hofstra",Hofstra!$F$9,IF(B108="Penn State",'Penn State'!$F$9,IF(B108="Delaware",Delaware!$F$9,IF(B108="Massachusetts",Massachusetts!$F$9,IF(B108="Bellarmine",Bellarmine!$F$9,IF(B108="Fairfield",Fairfield!$F$9,IF(B108="Hobart",Hobart!$F$9,IF(B108="Loyola",Loyola!$F$9,IF(B108="Ohio State",'Ohio State'!$F$9,IF(B108="Denver",Denver!$F$9,IF(B108="Johns Hopkins",'Johns Hopkins'!$F$9,IF(B108="Mercer",Mercer!$F$9,IF(B108="Presbyterian",Presbyterian!$F$9,IF(B108="Brown",Brown!$F$9,IF(B108="Cornell",Cornell!$F$9,IF(B108="Dartmouth",Dartmouth!$F$9,IF(B108="Harvard",Harvard!$F$9,IF(B108="Pennsylvania",Pennsylvania!$F$9,IF(B108="Princeton",Princeton!$F$9,IF(B108="Yale",Yale!$F$9,IF(B108="Canisius",Canisius!$F$9,IF(B108="Jacksonville",Jacksonville!$F$9,IF(B108="Manhattan",Manhattan!$F$9,IF(B108="Marist",Marist!$F$9,IF(B108="St. Josephs",'St. Josephs'!$F$9,IF(B108="Siena",Siena!$F$9,IF(B108="VMI",VMI!$F$9,IF(B108="Bryant",Bryant!$F$9,IF(B108="Mt. St. Marys",'Mount St. Marys'!$F$9,IF(B108="Quinnipiac",Quinnipiac!$F$9,IF(B108="Robert Morris",'Robert Morris'!$F$9,IF(B108="Sacred Heart",'Sacred Heart'!$F$9,IF(B108="Wagner",Wagner!$F$9,IF(B108="Army",Army!$F$9,IF(B108="Bucknell",Bucknell!$F$9,IF(B108="Colgate",Colgate!$F$9,IF(B108="Towson",Towson!$F$9,IF(B108="Holy Cross",'Holy Cross'!$F$9,IF(B108="Lafayette",Lafayette!$F$9,IF(B108="Lehigh",Lehigh!$F$9,IF(B108="Navy",Navy!$F$9,0)))))))))))))))))))))))))))))))))))))))))))))))))))))))))))))</f>
        <v>545</v>
      </c>
    </row>
    <row r="109" spans="1:10">
      <c r="A109" t="s">
        <v>413</v>
      </c>
      <c r="B109" t="s">
        <v>44</v>
      </c>
      <c r="C109">
        <v>16</v>
      </c>
      <c r="D109">
        <v>20</v>
      </c>
      <c r="E109">
        <v>36</v>
      </c>
      <c r="F109" s="45">
        <f>(C109/J109)*100</f>
        <v>2.9357798165137616</v>
      </c>
      <c r="G109" s="45">
        <f>(D109/J109)*100</f>
        <v>3.669724770642202</v>
      </c>
      <c r="H109" s="45">
        <f>(E109/J109)*100</f>
        <v>6.6055045871559637</v>
      </c>
      <c r="I109">
        <f>RANK(H109, $H$5:$H$207,0)</f>
        <v>104</v>
      </c>
      <c r="J109">
        <f>IF(B109="Air Force",'Air Force'!$F$9,IF(B109="Albany",Albany!$F$9,IF(B109="Detroit",Detroit!$F$9,IF(B109="Binghamton",Binghamton!$F$9,IF(B109="Hartford",Hartford!$F$9,IF(B109="Stony Brook",'Stony Brook'!$F$9,IF(B109="UMBC",UMBC!$F$9,IF(B109="Vermont",Vermont!$F$9,IF(B109="Duke",Duke!$F$9,IF(B109="Maryland",Maryland!$F$9,IF(B109="North Carolina",'North Carolina'!$F$9,IF(B109="Virginia",Virginia!$F$9,IF(B109="Georgetown",Georgetown!$F$9,IF(B109="Notre Dame",'Notre Dame'!$F$9,IF(B109="Providence",Providence!$F$9,IF(B109="Rutgers",Rutgers!$F$9,IF(B109="St. Johns",'St. Johns'!$F$9,IF(B109="Syracuse",Syracuse!$F$9,IF(B109="Villanova",Villanova!$F$9,IF(B109="Drexel",Drexel!$F$9,IF(B109="Hofstra",Hofstra!$F$9,IF(B109="Penn State",'Penn State'!$F$9,IF(B109="Delaware",Delaware!$F$9,IF(B109="Massachusetts",Massachusetts!$F$9,IF(B109="Bellarmine",Bellarmine!$F$9,IF(B109="Fairfield",Fairfield!$F$9,IF(B109="Hobart",Hobart!$F$9,IF(B109="Loyola",Loyola!$F$9,IF(B109="Ohio State",'Ohio State'!$F$9,IF(B109="Denver",Denver!$F$9,IF(B109="Johns Hopkins",'Johns Hopkins'!$F$9,IF(B109="Mercer",Mercer!$F$9,IF(B109="Presbyterian",Presbyterian!$F$9,IF(B109="Brown",Brown!$F$9,IF(B109="Cornell",Cornell!$F$9,IF(B109="Dartmouth",Dartmouth!$F$9,IF(B109="Harvard",Harvard!$F$9,IF(B109="Pennsylvania",Pennsylvania!$F$9,IF(B109="Princeton",Princeton!$F$9,IF(B109="Yale",Yale!$F$9,IF(B109="Canisius",Canisius!$F$9,IF(B109="Jacksonville",Jacksonville!$F$9,IF(B109="Manhattan",Manhattan!$F$9,IF(B109="Marist",Marist!$F$9,IF(B109="St. Josephs",'St. Josephs'!$F$9,IF(B109="Siena",Siena!$F$9,IF(B109="VMI",VMI!$F$9,IF(B109="Bryant",Bryant!$F$9,IF(B109="Mt. St. Marys",'Mount St. Marys'!$F$9,IF(B109="Quinnipiac",Quinnipiac!$F$9,IF(B109="Robert Morris",'Robert Morris'!$F$9,IF(B109="Sacred Heart",'Sacred Heart'!$F$9,IF(B109="Wagner",Wagner!$F$9,IF(B109="Army",Army!$F$9,IF(B109="Bucknell",Bucknell!$F$9,IF(B109="Colgate",Colgate!$F$9,IF(B109="Towson",Towson!$F$9,IF(B109="Holy Cross",'Holy Cross'!$F$9,IF(B109="Lafayette",Lafayette!$F$9,IF(B109="Lehigh",Lehigh!$F$9,IF(B109="Navy",Navy!$F$9,0)))))))))))))))))))))))))))))))))))))))))))))))))))))))))))))</f>
        <v>545</v>
      </c>
    </row>
    <row r="110" spans="1:10">
      <c r="A110" t="s">
        <v>390</v>
      </c>
      <c r="B110" t="s">
        <v>194</v>
      </c>
      <c r="C110">
        <v>27</v>
      </c>
      <c r="D110">
        <v>4</v>
      </c>
      <c r="E110">
        <v>31</v>
      </c>
      <c r="F110" s="45">
        <f>(C110/J110)*100</f>
        <v>5.7324840764331215</v>
      </c>
      <c r="G110" s="45">
        <f>(D110/J110)*100</f>
        <v>0.84925690021231426</v>
      </c>
      <c r="H110" s="45">
        <f>(E110/J110)*100</f>
        <v>6.5817409766454356</v>
      </c>
      <c r="I110">
        <f>RANK(H110, $H$5:$H$207,0)</f>
        <v>106</v>
      </c>
      <c r="J110">
        <f>IF(B110="Air Force",'Air Force'!$F$9,IF(B110="Albany",Albany!$F$9,IF(B110="Detroit",Detroit!$F$9,IF(B110="Binghamton",Binghamton!$F$9,IF(B110="Hartford",Hartford!$F$9,IF(B110="Stony Brook",'Stony Brook'!$F$9,IF(B110="UMBC",UMBC!$F$9,IF(B110="Vermont",Vermont!$F$9,IF(B110="Duke",Duke!$F$9,IF(B110="Maryland",Maryland!$F$9,IF(B110="North Carolina",'North Carolina'!$F$9,IF(B110="Virginia",Virginia!$F$9,IF(B110="Georgetown",Georgetown!$F$9,IF(B110="Notre Dame",'Notre Dame'!$F$9,IF(B110="Providence",Providence!$F$9,IF(B110="Rutgers",Rutgers!$F$9,IF(B110="St. Johns",'St. Johns'!$F$9,IF(B110="Syracuse",Syracuse!$F$9,IF(B110="Villanova",Villanova!$F$9,IF(B110="Drexel",Drexel!$F$9,IF(B110="Hofstra",Hofstra!$F$9,IF(B110="Penn State",'Penn State'!$F$9,IF(B110="Delaware",Delaware!$F$9,IF(B110="Massachusetts",Massachusetts!$F$9,IF(B110="Bellarmine",Bellarmine!$F$9,IF(B110="Fairfield",Fairfield!$F$9,IF(B110="Hobart",Hobart!$F$9,IF(B110="Loyola",Loyola!$F$9,IF(B110="Ohio State",'Ohio State'!$F$9,IF(B110="Denver",Denver!$F$9,IF(B110="Johns Hopkins",'Johns Hopkins'!$F$9,IF(B110="Mercer",Mercer!$F$9,IF(B110="Presbyterian",Presbyterian!$F$9,IF(B110="Brown",Brown!$F$9,IF(B110="Cornell",Cornell!$F$9,IF(B110="Dartmouth",Dartmouth!$F$9,IF(B110="Harvard",Harvard!$F$9,IF(B110="Pennsylvania",Pennsylvania!$F$9,IF(B110="Princeton",Princeton!$F$9,IF(B110="Yale",Yale!$F$9,IF(B110="Canisius",Canisius!$F$9,IF(B110="Jacksonville",Jacksonville!$F$9,IF(B110="Manhattan",Manhattan!$F$9,IF(B110="Marist",Marist!$F$9,IF(B110="St. Josephs",'St. Josephs'!$F$9,IF(B110="Siena",Siena!$F$9,IF(B110="VMI",VMI!$F$9,IF(B110="Bryant",Bryant!$F$9,IF(B110="Mt. St. Marys",'Mount St. Marys'!$F$9,IF(B110="Quinnipiac",Quinnipiac!$F$9,IF(B110="Robert Morris",'Robert Morris'!$F$9,IF(B110="Sacred Heart",'Sacred Heart'!$F$9,IF(B110="Wagner",Wagner!$F$9,IF(B110="Army",Army!$F$9,IF(B110="Bucknell",Bucknell!$F$9,IF(B110="Colgate",Colgate!$F$9,IF(B110="Towson",Towson!$F$9,IF(B110="Holy Cross",'Holy Cross'!$F$9,IF(B110="Lafayette",Lafayette!$F$9,IF(B110="Lehigh",Lehigh!$F$9,IF(B110="Navy",Navy!$F$9,0)))))))))))))))))))))))))))))))))))))))))))))))))))))))))))))</f>
        <v>471</v>
      </c>
    </row>
    <row r="111" spans="1:10">
      <c r="A111" t="s">
        <v>357</v>
      </c>
      <c r="B111" t="s">
        <v>38</v>
      </c>
      <c r="C111">
        <v>26</v>
      </c>
      <c r="D111">
        <v>3</v>
      </c>
      <c r="E111">
        <v>29</v>
      </c>
      <c r="F111" s="45">
        <f>(C111/J111)*100</f>
        <v>5.8823529411764701</v>
      </c>
      <c r="G111" s="45">
        <f>(D111/J111)*100</f>
        <v>0.67873303167420818</v>
      </c>
      <c r="H111" s="45">
        <f>(E111/J111)*100</f>
        <v>6.5610859728506794</v>
      </c>
      <c r="I111">
        <f>RANK(H111, $H$5:$H$207,0)</f>
        <v>107</v>
      </c>
      <c r="J111">
        <f>IF(B111="Air Force",'Air Force'!$F$9,IF(B111="Albany",Albany!$F$9,IF(B111="Detroit",Detroit!$F$9,IF(B111="Binghamton",Binghamton!$F$9,IF(B111="Hartford",Hartford!$F$9,IF(B111="Stony Brook",'Stony Brook'!$F$9,IF(B111="UMBC",UMBC!$F$9,IF(B111="Vermont",Vermont!$F$9,IF(B111="Duke",Duke!$F$9,IF(B111="Maryland",Maryland!$F$9,IF(B111="North Carolina",'North Carolina'!$F$9,IF(B111="Virginia",Virginia!$F$9,IF(B111="Georgetown",Georgetown!$F$9,IF(B111="Notre Dame",'Notre Dame'!$F$9,IF(B111="Providence",Providence!$F$9,IF(B111="Rutgers",Rutgers!$F$9,IF(B111="St. Johns",'St. Johns'!$F$9,IF(B111="Syracuse",Syracuse!$F$9,IF(B111="Villanova",Villanova!$F$9,IF(B111="Drexel",Drexel!$F$9,IF(B111="Hofstra",Hofstra!$F$9,IF(B111="Penn State",'Penn State'!$F$9,IF(B111="Delaware",Delaware!$F$9,IF(B111="Massachusetts",Massachusetts!$F$9,IF(B111="Bellarmine",Bellarmine!$F$9,IF(B111="Fairfield",Fairfield!$F$9,IF(B111="Hobart",Hobart!$F$9,IF(B111="Loyola",Loyola!$F$9,IF(B111="Ohio State",'Ohio State'!$F$9,IF(B111="Denver",Denver!$F$9,IF(B111="Johns Hopkins",'Johns Hopkins'!$F$9,IF(B111="Mercer",Mercer!$F$9,IF(B111="Presbyterian",Presbyterian!$F$9,IF(B111="Brown",Brown!$F$9,IF(B111="Cornell",Cornell!$F$9,IF(B111="Dartmouth",Dartmouth!$F$9,IF(B111="Harvard",Harvard!$F$9,IF(B111="Pennsylvania",Pennsylvania!$F$9,IF(B111="Princeton",Princeton!$F$9,IF(B111="Yale",Yale!$F$9,IF(B111="Canisius",Canisius!$F$9,IF(B111="Jacksonville",Jacksonville!$F$9,IF(B111="Manhattan",Manhattan!$F$9,IF(B111="Marist",Marist!$F$9,IF(B111="St. Josephs",'St. Josephs'!$F$9,IF(B111="Siena",Siena!$F$9,IF(B111="VMI",VMI!$F$9,IF(B111="Bryant",Bryant!$F$9,IF(B111="Mt. St. Marys",'Mount St. Marys'!$F$9,IF(B111="Quinnipiac",Quinnipiac!$F$9,IF(B111="Robert Morris",'Robert Morris'!$F$9,IF(B111="Sacred Heart",'Sacred Heart'!$F$9,IF(B111="Wagner",Wagner!$F$9,IF(B111="Army",Army!$F$9,IF(B111="Bucknell",Bucknell!$F$9,IF(B111="Colgate",Colgate!$F$9,IF(B111="Towson",Towson!$F$9,IF(B111="Holy Cross",'Holy Cross'!$F$9,IF(B111="Lafayette",Lafayette!$F$9,IF(B111="Lehigh",Lehigh!$F$9,IF(B111="Navy",Navy!$F$9,0)))))))))))))))))))))))))))))))))))))))))))))))))))))))))))))</f>
        <v>442</v>
      </c>
    </row>
    <row r="112" spans="1:10">
      <c r="A112" t="s">
        <v>326</v>
      </c>
      <c r="B112" t="s">
        <v>11</v>
      </c>
      <c r="C112">
        <v>14</v>
      </c>
      <c r="D112">
        <v>19</v>
      </c>
      <c r="E112">
        <v>33</v>
      </c>
      <c r="F112" s="45">
        <f>(C112/J112)*100</f>
        <v>2.7833001988071571</v>
      </c>
      <c r="G112" s="45">
        <f>(D112/J112)*100</f>
        <v>3.7773359840954273</v>
      </c>
      <c r="H112" s="45">
        <f>(E112/J112)*100</f>
        <v>6.5606361829025852</v>
      </c>
      <c r="I112">
        <f>RANK(H112, $H$5:$H$207,0)</f>
        <v>108</v>
      </c>
      <c r="J112">
        <f>IF(B112="Air Force",'Air Force'!$F$9,IF(B112="Albany",Albany!$F$9,IF(B112="Detroit",Detroit!$F$9,IF(B112="Binghamton",Binghamton!$F$9,IF(B112="Hartford",Hartford!$F$9,IF(B112="Stony Brook",'Stony Brook'!$F$9,IF(B112="UMBC",UMBC!$F$9,IF(B112="Vermont",Vermont!$F$9,IF(B112="Duke",Duke!$F$9,IF(B112="Maryland",Maryland!$F$9,IF(B112="North Carolina",'North Carolina'!$F$9,IF(B112="Virginia",Virginia!$F$9,IF(B112="Georgetown",Georgetown!$F$9,IF(B112="Notre Dame",'Notre Dame'!$F$9,IF(B112="Providence",Providence!$F$9,IF(B112="Rutgers",Rutgers!$F$9,IF(B112="St. Johns",'St. Johns'!$F$9,IF(B112="Syracuse",Syracuse!$F$9,IF(B112="Villanova",Villanova!$F$9,IF(B112="Drexel",Drexel!$F$9,IF(B112="Hofstra",Hofstra!$F$9,IF(B112="Penn State",'Penn State'!$F$9,IF(B112="Delaware",Delaware!$F$9,IF(B112="Massachusetts",Massachusetts!$F$9,IF(B112="Bellarmine",Bellarmine!$F$9,IF(B112="Fairfield",Fairfield!$F$9,IF(B112="Hobart",Hobart!$F$9,IF(B112="Loyola",Loyola!$F$9,IF(B112="Ohio State",'Ohio State'!$F$9,IF(B112="Denver",Denver!$F$9,IF(B112="Johns Hopkins",'Johns Hopkins'!$F$9,IF(B112="Mercer",Mercer!$F$9,IF(B112="Presbyterian",Presbyterian!$F$9,IF(B112="Brown",Brown!$F$9,IF(B112="Cornell",Cornell!$F$9,IF(B112="Dartmouth",Dartmouth!$F$9,IF(B112="Harvard",Harvard!$F$9,IF(B112="Pennsylvania",Pennsylvania!$F$9,IF(B112="Princeton",Princeton!$F$9,IF(B112="Yale",Yale!$F$9,IF(B112="Canisius",Canisius!$F$9,IF(B112="Jacksonville",Jacksonville!$F$9,IF(B112="Manhattan",Manhattan!$F$9,IF(B112="Marist",Marist!$F$9,IF(B112="St. Josephs",'St. Josephs'!$F$9,IF(B112="Siena",Siena!$F$9,IF(B112="VMI",VMI!$F$9,IF(B112="Bryant",Bryant!$F$9,IF(B112="Mt. St. Marys",'Mount St. Marys'!$F$9,IF(B112="Quinnipiac",Quinnipiac!$F$9,IF(B112="Robert Morris",'Robert Morris'!$F$9,IF(B112="Sacred Heart",'Sacred Heart'!$F$9,IF(B112="Wagner",Wagner!$F$9,IF(B112="Army",Army!$F$9,IF(B112="Bucknell",Bucknell!$F$9,IF(B112="Colgate",Colgate!$F$9,IF(B112="Towson",Towson!$F$9,IF(B112="Holy Cross",'Holy Cross'!$F$9,IF(B112="Lafayette",Lafayette!$F$9,IF(B112="Lehigh",Lehigh!$F$9,IF(B112="Navy",Navy!$F$9,0)))))))))))))))))))))))))))))))))))))))))))))))))))))))))))))</f>
        <v>503</v>
      </c>
    </row>
    <row r="113" spans="1:10">
      <c r="A113" t="s">
        <v>404</v>
      </c>
      <c r="B113" t="s">
        <v>0</v>
      </c>
      <c r="C113">
        <v>13</v>
      </c>
      <c r="D113">
        <v>16</v>
      </c>
      <c r="E113">
        <v>29</v>
      </c>
      <c r="F113" s="45">
        <f>(C113/J113)*100</f>
        <v>2.9345372460496613</v>
      </c>
      <c r="G113" s="45">
        <f>(D113/J113)*100</f>
        <v>3.6117381489841982</v>
      </c>
      <c r="H113" s="45">
        <f>(E113/J113)*100</f>
        <v>6.5462753950338595</v>
      </c>
      <c r="I113">
        <f>RANK(H113, $H$5:$H$207,0)</f>
        <v>109</v>
      </c>
      <c r="J113">
        <f>IF(B113="Air Force",'Air Force'!$F$9,IF(B113="Albany",Albany!$F$9,IF(B113="Detroit",Detroit!$F$9,IF(B113="Binghamton",Binghamton!$F$9,IF(B113="Hartford",Hartford!$F$9,IF(B113="Stony Brook",'Stony Brook'!$F$9,IF(B113="UMBC",UMBC!$F$9,IF(B113="Vermont",Vermont!$F$9,IF(B113="Duke",Duke!$F$9,IF(B113="Maryland",Maryland!$F$9,IF(B113="North Carolina",'North Carolina'!$F$9,IF(B113="Virginia",Virginia!$F$9,IF(B113="Georgetown",Georgetown!$F$9,IF(B113="Notre Dame",'Notre Dame'!$F$9,IF(B113="Providence",Providence!$F$9,IF(B113="Rutgers",Rutgers!$F$9,IF(B113="St. Johns",'St. Johns'!$F$9,IF(B113="Syracuse",Syracuse!$F$9,IF(B113="Villanova",Villanova!$F$9,IF(B113="Drexel",Drexel!$F$9,IF(B113="Hofstra",Hofstra!$F$9,IF(B113="Penn State",'Penn State'!$F$9,IF(B113="Delaware",Delaware!$F$9,IF(B113="Massachusetts",Massachusetts!$F$9,IF(B113="Bellarmine",Bellarmine!$F$9,IF(B113="Fairfield",Fairfield!$F$9,IF(B113="Hobart",Hobart!$F$9,IF(B113="Loyola",Loyola!$F$9,IF(B113="Ohio State",'Ohio State'!$F$9,IF(B113="Denver",Denver!$F$9,IF(B113="Johns Hopkins",'Johns Hopkins'!$F$9,IF(B113="Mercer",Mercer!$F$9,IF(B113="Presbyterian",Presbyterian!$F$9,IF(B113="Brown",Brown!$F$9,IF(B113="Cornell",Cornell!$F$9,IF(B113="Dartmouth",Dartmouth!$F$9,IF(B113="Harvard",Harvard!$F$9,IF(B113="Pennsylvania",Pennsylvania!$F$9,IF(B113="Princeton",Princeton!$F$9,IF(B113="Yale",Yale!$F$9,IF(B113="Canisius",Canisius!$F$9,IF(B113="Jacksonville",Jacksonville!$F$9,IF(B113="Manhattan",Manhattan!$F$9,IF(B113="Marist",Marist!$F$9,IF(B113="St. Josephs",'St. Josephs'!$F$9,IF(B113="Siena",Siena!$F$9,IF(B113="VMI",VMI!$F$9,IF(B113="Bryant",Bryant!$F$9,IF(B113="Mt. St. Marys",'Mount St. Marys'!$F$9,IF(B113="Quinnipiac",Quinnipiac!$F$9,IF(B113="Robert Morris",'Robert Morris'!$F$9,IF(B113="Sacred Heart",'Sacred Heart'!$F$9,IF(B113="Wagner",Wagner!$F$9,IF(B113="Army",Army!$F$9,IF(B113="Bucknell",Bucknell!$F$9,IF(B113="Colgate",Colgate!$F$9,IF(B113="Towson",Towson!$F$9,IF(B113="Holy Cross",'Holy Cross'!$F$9,IF(B113="Lafayette",Lafayette!$F$9,IF(B113="Lehigh",Lehigh!$F$9,IF(B113="Navy",Navy!$F$9,0)))))))))))))))))))))))))))))))))))))))))))))))))))))))))))))</f>
        <v>443</v>
      </c>
    </row>
    <row r="114" spans="1:10">
      <c r="A114" t="s">
        <v>451</v>
      </c>
      <c r="B114" t="s">
        <v>40</v>
      </c>
      <c r="C114">
        <v>17</v>
      </c>
      <c r="D114">
        <v>9</v>
      </c>
      <c r="E114">
        <v>26</v>
      </c>
      <c r="F114" s="45">
        <f>(C114/J114)*100</f>
        <v>4.2606516290726812</v>
      </c>
      <c r="G114" s="45">
        <f>(D114/J114)*100</f>
        <v>2.2556390977443606</v>
      </c>
      <c r="H114" s="45">
        <f>(E114/J114)*100</f>
        <v>6.5162907268170418</v>
      </c>
      <c r="I114">
        <f>RANK(H114, $H$5:$H$207,0)</f>
        <v>110</v>
      </c>
      <c r="J114">
        <f>IF(B114="Air Force",'Air Force'!$F$9,IF(B114="Albany",Albany!$F$9,IF(B114="Detroit",Detroit!$F$9,IF(B114="Binghamton",Binghamton!$F$9,IF(B114="Hartford",Hartford!$F$9,IF(B114="Stony Brook",'Stony Brook'!$F$9,IF(B114="UMBC",UMBC!$F$9,IF(B114="Vermont",Vermont!$F$9,IF(B114="Duke",Duke!$F$9,IF(B114="Maryland",Maryland!$F$9,IF(B114="North Carolina",'North Carolina'!$F$9,IF(B114="Virginia",Virginia!$F$9,IF(B114="Georgetown",Georgetown!$F$9,IF(B114="Notre Dame",'Notre Dame'!$F$9,IF(B114="Providence",Providence!$F$9,IF(B114="Rutgers",Rutgers!$F$9,IF(B114="St. Johns",'St. Johns'!$F$9,IF(B114="Syracuse",Syracuse!$F$9,IF(B114="Villanova",Villanova!$F$9,IF(B114="Drexel",Drexel!$F$9,IF(B114="Hofstra",Hofstra!$F$9,IF(B114="Penn State",'Penn State'!$F$9,IF(B114="Delaware",Delaware!$F$9,IF(B114="Massachusetts",Massachusetts!$F$9,IF(B114="Bellarmine",Bellarmine!$F$9,IF(B114="Fairfield",Fairfield!$F$9,IF(B114="Hobart",Hobart!$F$9,IF(B114="Loyola",Loyola!$F$9,IF(B114="Ohio State",'Ohio State'!$F$9,IF(B114="Denver",Denver!$F$9,IF(B114="Johns Hopkins",'Johns Hopkins'!$F$9,IF(B114="Mercer",Mercer!$F$9,IF(B114="Presbyterian",Presbyterian!$F$9,IF(B114="Brown",Brown!$F$9,IF(B114="Cornell",Cornell!$F$9,IF(B114="Dartmouth",Dartmouth!$F$9,IF(B114="Harvard",Harvard!$F$9,IF(B114="Pennsylvania",Pennsylvania!$F$9,IF(B114="Princeton",Princeton!$F$9,IF(B114="Yale",Yale!$F$9,IF(B114="Canisius",Canisius!$F$9,IF(B114="Jacksonville",Jacksonville!$F$9,IF(B114="Manhattan",Manhattan!$F$9,IF(B114="Marist",Marist!$F$9,IF(B114="St. Josephs",'St. Josephs'!$F$9,IF(B114="Siena",Siena!$F$9,IF(B114="VMI",VMI!$F$9,IF(B114="Bryant",Bryant!$F$9,IF(B114="Mt. St. Marys",'Mount St. Marys'!$F$9,IF(B114="Quinnipiac",Quinnipiac!$F$9,IF(B114="Robert Morris",'Robert Morris'!$F$9,IF(B114="Sacred Heart",'Sacred Heart'!$F$9,IF(B114="Wagner",Wagner!$F$9,IF(B114="Army",Army!$F$9,IF(B114="Bucknell",Bucknell!$F$9,IF(B114="Colgate",Colgate!$F$9,IF(B114="Towson",Towson!$F$9,IF(B114="Holy Cross",'Holy Cross'!$F$9,IF(B114="Lafayette",Lafayette!$F$9,IF(B114="Lehigh",Lehigh!$F$9,IF(B114="Navy",Navy!$F$9,0)))))))))))))))))))))))))))))))))))))))))))))))))))))))))))))</f>
        <v>399</v>
      </c>
    </row>
    <row r="115" spans="1:10">
      <c r="A115" t="s">
        <v>294</v>
      </c>
      <c r="B115" t="s">
        <v>37</v>
      </c>
      <c r="C115">
        <v>23</v>
      </c>
      <c r="D115">
        <v>12</v>
      </c>
      <c r="E115">
        <v>35</v>
      </c>
      <c r="F115" s="45">
        <f>(C115/J115)*100</f>
        <v>4.2592592592592595</v>
      </c>
      <c r="G115" s="45">
        <f>(D115/J115)*100</f>
        <v>2.2222222222222223</v>
      </c>
      <c r="H115" s="45">
        <f>(E115/J115)*100</f>
        <v>6.481481481481481</v>
      </c>
      <c r="I115">
        <f>RANK(H115, $H$5:$H$207,0)</f>
        <v>111</v>
      </c>
      <c r="J115">
        <f>IF(B115="Air Force",'Air Force'!$F$9,IF(B115="Albany",Albany!$F$9,IF(B115="Detroit",Detroit!$F$9,IF(B115="Binghamton",Binghamton!$F$9,IF(B115="Hartford",Hartford!$F$9,IF(B115="Stony Brook",'Stony Brook'!$F$9,IF(B115="UMBC",UMBC!$F$9,IF(B115="Vermont",Vermont!$F$9,IF(B115="Duke",Duke!$F$9,IF(B115="Maryland",Maryland!$F$9,IF(B115="North Carolina",'North Carolina'!$F$9,IF(B115="Virginia",Virginia!$F$9,IF(B115="Georgetown",Georgetown!$F$9,IF(B115="Notre Dame",'Notre Dame'!$F$9,IF(B115="Providence",Providence!$F$9,IF(B115="Rutgers",Rutgers!$F$9,IF(B115="St. Johns",'St. Johns'!$F$9,IF(B115="Syracuse",Syracuse!$F$9,IF(B115="Villanova",Villanova!$F$9,IF(B115="Drexel",Drexel!$F$9,IF(B115="Hofstra",Hofstra!$F$9,IF(B115="Penn State",'Penn State'!$F$9,IF(B115="Delaware",Delaware!$F$9,IF(B115="Massachusetts",Massachusetts!$F$9,IF(B115="Bellarmine",Bellarmine!$F$9,IF(B115="Fairfield",Fairfield!$F$9,IF(B115="Hobart",Hobart!$F$9,IF(B115="Loyola",Loyola!$F$9,IF(B115="Ohio State",'Ohio State'!$F$9,IF(B115="Denver",Denver!$F$9,IF(B115="Johns Hopkins",'Johns Hopkins'!$F$9,IF(B115="Mercer",Mercer!$F$9,IF(B115="Presbyterian",Presbyterian!$F$9,IF(B115="Brown",Brown!$F$9,IF(B115="Cornell",Cornell!$F$9,IF(B115="Dartmouth",Dartmouth!$F$9,IF(B115="Harvard",Harvard!$F$9,IF(B115="Pennsylvania",Pennsylvania!$F$9,IF(B115="Princeton",Princeton!$F$9,IF(B115="Yale",Yale!$F$9,IF(B115="Canisius",Canisius!$F$9,IF(B115="Jacksonville",Jacksonville!$F$9,IF(B115="Manhattan",Manhattan!$F$9,IF(B115="Marist",Marist!$F$9,IF(B115="St. Josephs",'St. Josephs'!$F$9,IF(B115="Siena",Siena!$F$9,IF(B115="VMI",VMI!$F$9,IF(B115="Bryant",Bryant!$F$9,IF(B115="Mt. St. Marys",'Mount St. Marys'!$F$9,IF(B115="Quinnipiac",Quinnipiac!$F$9,IF(B115="Robert Morris",'Robert Morris'!$F$9,IF(B115="Sacred Heart",'Sacred Heart'!$F$9,IF(B115="Wagner",Wagner!$F$9,IF(B115="Army",Army!$F$9,IF(B115="Bucknell",Bucknell!$F$9,IF(B115="Colgate",Colgate!$F$9,IF(B115="Towson",Towson!$F$9,IF(B115="Holy Cross",'Holy Cross'!$F$9,IF(B115="Lafayette",Lafayette!$F$9,IF(B115="Lehigh",Lehigh!$F$9,IF(B115="Navy",Navy!$F$9,0)))))))))))))))))))))))))))))))))))))))))))))))))))))))))))))</f>
        <v>540</v>
      </c>
    </row>
    <row r="116" spans="1:10">
      <c r="A116" t="s">
        <v>374</v>
      </c>
      <c r="B116" t="s">
        <v>15</v>
      </c>
      <c r="C116">
        <v>23</v>
      </c>
      <c r="D116">
        <v>6</v>
      </c>
      <c r="E116">
        <v>29</v>
      </c>
      <c r="F116" s="45">
        <f>(C116/J116)*100</f>
        <v>5.1224944320712691</v>
      </c>
      <c r="G116" s="45">
        <f>(D116/J116)*100</f>
        <v>1.3363028953229399</v>
      </c>
      <c r="H116" s="45">
        <f>(E116/J116)*100</f>
        <v>6.4587973273942101</v>
      </c>
      <c r="I116">
        <f>RANK(H116, $H$5:$H$207,0)</f>
        <v>112</v>
      </c>
      <c r="J116">
        <f>IF(B116="Air Force",'Air Force'!$F$9,IF(B116="Albany",Albany!$F$9,IF(B116="Detroit",Detroit!$F$9,IF(B116="Binghamton",Binghamton!$F$9,IF(B116="Hartford",Hartford!$F$9,IF(B116="Stony Brook",'Stony Brook'!$F$9,IF(B116="UMBC",UMBC!$F$9,IF(B116="Vermont",Vermont!$F$9,IF(B116="Duke",Duke!$F$9,IF(B116="Maryland",Maryland!$F$9,IF(B116="North Carolina",'North Carolina'!$F$9,IF(B116="Virginia",Virginia!$F$9,IF(B116="Georgetown",Georgetown!$F$9,IF(B116="Notre Dame",'Notre Dame'!$F$9,IF(B116="Providence",Providence!$F$9,IF(B116="Rutgers",Rutgers!$F$9,IF(B116="St. Johns",'St. Johns'!$F$9,IF(B116="Syracuse",Syracuse!$F$9,IF(B116="Villanova",Villanova!$F$9,IF(B116="Drexel",Drexel!$F$9,IF(B116="Hofstra",Hofstra!$F$9,IF(B116="Penn State",'Penn State'!$F$9,IF(B116="Delaware",Delaware!$F$9,IF(B116="Massachusetts",Massachusetts!$F$9,IF(B116="Bellarmine",Bellarmine!$F$9,IF(B116="Fairfield",Fairfield!$F$9,IF(B116="Hobart",Hobart!$F$9,IF(B116="Loyola",Loyola!$F$9,IF(B116="Ohio State",'Ohio State'!$F$9,IF(B116="Denver",Denver!$F$9,IF(B116="Johns Hopkins",'Johns Hopkins'!$F$9,IF(B116="Mercer",Mercer!$F$9,IF(B116="Presbyterian",Presbyterian!$F$9,IF(B116="Brown",Brown!$F$9,IF(B116="Cornell",Cornell!$F$9,IF(B116="Dartmouth",Dartmouth!$F$9,IF(B116="Harvard",Harvard!$F$9,IF(B116="Pennsylvania",Pennsylvania!$F$9,IF(B116="Princeton",Princeton!$F$9,IF(B116="Yale",Yale!$F$9,IF(B116="Canisius",Canisius!$F$9,IF(B116="Jacksonville",Jacksonville!$F$9,IF(B116="Manhattan",Manhattan!$F$9,IF(B116="Marist",Marist!$F$9,IF(B116="St. Josephs",'St. Josephs'!$F$9,IF(B116="Siena",Siena!$F$9,IF(B116="VMI",VMI!$F$9,IF(B116="Bryant",Bryant!$F$9,IF(B116="Mt. St. Marys",'Mount St. Marys'!$F$9,IF(B116="Quinnipiac",Quinnipiac!$F$9,IF(B116="Robert Morris",'Robert Morris'!$F$9,IF(B116="Sacred Heart",'Sacred Heart'!$F$9,IF(B116="Wagner",Wagner!$F$9,IF(B116="Army",Army!$F$9,IF(B116="Bucknell",Bucknell!$F$9,IF(B116="Colgate",Colgate!$F$9,IF(B116="Towson",Towson!$F$9,IF(B116="Holy Cross",'Holy Cross'!$F$9,IF(B116="Lafayette",Lafayette!$F$9,IF(B116="Lehigh",Lehigh!$F$9,IF(B116="Navy",Navy!$F$9,0)))))))))))))))))))))))))))))))))))))))))))))))))))))))))))))</f>
        <v>449</v>
      </c>
    </row>
    <row r="117" spans="1:10">
      <c r="A117" t="s">
        <v>414</v>
      </c>
      <c r="B117" t="s">
        <v>44</v>
      </c>
      <c r="C117">
        <v>25</v>
      </c>
      <c r="D117">
        <v>10</v>
      </c>
      <c r="E117">
        <v>35</v>
      </c>
      <c r="F117" s="45">
        <f>(C117/J117)*100</f>
        <v>4.5871559633027523</v>
      </c>
      <c r="G117" s="45">
        <f>(D117/J117)*100</f>
        <v>1.834862385321101</v>
      </c>
      <c r="H117" s="45">
        <f>(E117/J117)*100</f>
        <v>6.4220183486238538</v>
      </c>
      <c r="I117">
        <f>RANK(H117, $H$5:$H$207,0)</f>
        <v>113</v>
      </c>
      <c r="J117">
        <f>IF(B117="Air Force",'Air Force'!$F$9,IF(B117="Albany",Albany!$F$9,IF(B117="Detroit",Detroit!$F$9,IF(B117="Binghamton",Binghamton!$F$9,IF(B117="Hartford",Hartford!$F$9,IF(B117="Stony Brook",'Stony Brook'!$F$9,IF(B117="UMBC",UMBC!$F$9,IF(B117="Vermont",Vermont!$F$9,IF(B117="Duke",Duke!$F$9,IF(B117="Maryland",Maryland!$F$9,IF(B117="North Carolina",'North Carolina'!$F$9,IF(B117="Virginia",Virginia!$F$9,IF(B117="Georgetown",Georgetown!$F$9,IF(B117="Notre Dame",'Notre Dame'!$F$9,IF(B117="Providence",Providence!$F$9,IF(B117="Rutgers",Rutgers!$F$9,IF(B117="St. Johns",'St. Johns'!$F$9,IF(B117="Syracuse",Syracuse!$F$9,IF(B117="Villanova",Villanova!$F$9,IF(B117="Drexel",Drexel!$F$9,IF(B117="Hofstra",Hofstra!$F$9,IF(B117="Penn State",'Penn State'!$F$9,IF(B117="Delaware",Delaware!$F$9,IF(B117="Massachusetts",Massachusetts!$F$9,IF(B117="Bellarmine",Bellarmine!$F$9,IF(B117="Fairfield",Fairfield!$F$9,IF(B117="Hobart",Hobart!$F$9,IF(B117="Loyola",Loyola!$F$9,IF(B117="Ohio State",'Ohio State'!$F$9,IF(B117="Denver",Denver!$F$9,IF(B117="Johns Hopkins",'Johns Hopkins'!$F$9,IF(B117="Mercer",Mercer!$F$9,IF(B117="Presbyterian",Presbyterian!$F$9,IF(B117="Brown",Brown!$F$9,IF(B117="Cornell",Cornell!$F$9,IF(B117="Dartmouth",Dartmouth!$F$9,IF(B117="Harvard",Harvard!$F$9,IF(B117="Pennsylvania",Pennsylvania!$F$9,IF(B117="Princeton",Princeton!$F$9,IF(B117="Yale",Yale!$F$9,IF(B117="Canisius",Canisius!$F$9,IF(B117="Jacksonville",Jacksonville!$F$9,IF(B117="Manhattan",Manhattan!$F$9,IF(B117="Marist",Marist!$F$9,IF(B117="St. Josephs",'St. Josephs'!$F$9,IF(B117="Siena",Siena!$F$9,IF(B117="VMI",VMI!$F$9,IF(B117="Bryant",Bryant!$F$9,IF(B117="Mt. St. Marys",'Mount St. Marys'!$F$9,IF(B117="Quinnipiac",Quinnipiac!$F$9,IF(B117="Robert Morris",'Robert Morris'!$F$9,IF(B117="Sacred Heart",'Sacred Heart'!$F$9,IF(B117="Wagner",Wagner!$F$9,IF(B117="Army",Army!$F$9,IF(B117="Bucknell",Bucknell!$F$9,IF(B117="Colgate",Colgate!$F$9,IF(B117="Towson",Towson!$F$9,IF(B117="Holy Cross",'Holy Cross'!$F$9,IF(B117="Lafayette",Lafayette!$F$9,IF(B117="Lehigh",Lehigh!$F$9,IF(B117="Navy",Navy!$F$9,0)))))))))))))))))))))))))))))))))))))))))))))))))))))))))))))</f>
        <v>545</v>
      </c>
    </row>
    <row r="118" spans="1:10">
      <c r="A118" t="s">
        <v>429</v>
      </c>
      <c r="B118" t="s">
        <v>22</v>
      </c>
      <c r="C118">
        <v>16</v>
      </c>
      <c r="D118">
        <v>17</v>
      </c>
      <c r="E118">
        <v>33</v>
      </c>
      <c r="F118" s="45">
        <f>(C118/J118)*100</f>
        <v>3.1067961165048543</v>
      </c>
      <c r="G118" s="45">
        <f>(D118/J118)*100</f>
        <v>3.3009708737864081</v>
      </c>
      <c r="H118" s="45">
        <f>(E118/J118)*100</f>
        <v>6.407766990291262</v>
      </c>
      <c r="I118">
        <f>RANK(H118, $H$5:$H$207,0)</f>
        <v>114</v>
      </c>
      <c r="J118">
        <f>IF(B118="Air Force",'Air Force'!$F$9,IF(B118="Albany",Albany!$F$9,IF(B118="Detroit",Detroit!$F$9,IF(B118="Binghamton",Binghamton!$F$9,IF(B118="Hartford",Hartford!$F$9,IF(B118="Stony Brook",'Stony Brook'!$F$9,IF(B118="UMBC",UMBC!$F$9,IF(B118="Vermont",Vermont!$F$9,IF(B118="Duke",Duke!$F$9,IF(B118="Maryland",Maryland!$F$9,IF(B118="North Carolina",'North Carolina'!$F$9,IF(B118="Virginia",Virginia!$F$9,IF(B118="Georgetown",Georgetown!$F$9,IF(B118="Notre Dame",'Notre Dame'!$F$9,IF(B118="Providence",Providence!$F$9,IF(B118="Rutgers",Rutgers!$F$9,IF(B118="St. Johns",'St. Johns'!$F$9,IF(B118="Syracuse",Syracuse!$F$9,IF(B118="Villanova",Villanova!$F$9,IF(B118="Drexel",Drexel!$F$9,IF(B118="Hofstra",Hofstra!$F$9,IF(B118="Penn State",'Penn State'!$F$9,IF(B118="Delaware",Delaware!$F$9,IF(B118="Massachusetts",Massachusetts!$F$9,IF(B118="Bellarmine",Bellarmine!$F$9,IF(B118="Fairfield",Fairfield!$F$9,IF(B118="Hobart",Hobart!$F$9,IF(B118="Loyola",Loyola!$F$9,IF(B118="Ohio State",'Ohio State'!$F$9,IF(B118="Denver",Denver!$F$9,IF(B118="Johns Hopkins",'Johns Hopkins'!$F$9,IF(B118="Mercer",Mercer!$F$9,IF(B118="Presbyterian",Presbyterian!$F$9,IF(B118="Brown",Brown!$F$9,IF(B118="Cornell",Cornell!$F$9,IF(B118="Dartmouth",Dartmouth!$F$9,IF(B118="Harvard",Harvard!$F$9,IF(B118="Pennsylvania",Pennsylvania!$F$9,IF(B118="Princeton",Princeton!$F$9,IF(B118="Yale",Yale!$F$9,IF(B118="Canisius",Canisius!$F$9,IF(B118="Jacksonville",Jacksonville!$F$9,IF(B118="Manhattan",Manhattan!$F$9,IF(B118="Marist",Marist!$F$9,IF(B118="St. Josephs",'St. Josephs'!$F$9,IF(B118="Siena",Siena!$F$9,IF(B118="VMI",VMI!$F$9,IF(B118="Bryant",Bryant!$F$9,IF(B118="Mt. St. Marys",'Mount St. Marys'!$F$9,IF(B118="Quinnipiac",Quinnipiac!$F$9,IF(B118="Robert Morris",'Robert Morris'!$F$9,IF(B118="Sacred Heart",'Sacred Heart'!$F$9,IF(B118="Wagner",Wagner!$F$9,IF(B118="Army",Army!$F$9,IF(B118="Bucknell",Bucknell!$F$9,IF(B118="Colgate",Colgate!$F$9,IF(B118="Towson",Towson!$F$9,IF(B118="Holy Cross",'Holy Cross'!$F$9,IF(B118="Lafayette",Lafayette!$F$9,IF(B118="Lehigh",Lehigh!$F$9,IF(B118="Navy",Navy!$F$9,0)))))))))))))))))))))))))))))))))))))))))))))))))))))))))))))</f>
        <v>515</v>
      </c>
    </row>
    <row r="119" spans="1:10">
      <c r="A119" t="s">
        <v>417</v>
      </c>
      <c r="B119" t="s">
        <v>7</v>
      </c>
      <c r="C119">
        <v>28</v>
      </c>
      <c r="D119">
        <v>9</v>
      </c>
      <c r="E119">
        <v>37</v>
      </c>
      <c r="F119" s="45">
        <f>(C119/J119)*100</f>
        <v>4.8192771084337354</v>
      </c>
      <c r="G119" s="45">
        <f>(D119/J119)*100</f>
        <v>1.5490533562822719</v>
      </c>
      <c r="H119" s="45">
        <f>(E119/J119)*100</f>
        <v>6.3683304647160073</v>
      </c>
      <c r="I119">
        <f>RANK(H119, $H$5:$H$207,0)</f>
        <v>115</v>
      </c>
      <c r="J119">
        <f>IF(B119="Air Force",'Air Force'!$F$9,IF(B119="Albany",Albany!$F$9,IF(B119="Detroit",Detroit!$F$9,IF(B119="Binghamton",Binghamton!$F$9,IF(B119="Hartford",Hartford!$F$9,IF(B119="Stony Brook",'Stony Brook'!$F$9,IF(B119="UMBC",UMBC!$F$9,IF(B119="Vermont",Vermont!$F$9,IF(B119="Duke",Duke!$F$9,IF(B119="Maryland",Maryland!$F$9,IF(B119="North Carolina",'North Carolina'!$F$9,IF(B119="Virginia",Virginia!$F$9,IF(B119="Georgetown",Georgetown!$F$9,IF(B119="Notre Dame",'Notre Dame'!$F$9,IF(B119="Providence",Providence!$F$9,IF(B119="Rutgers",Rutgers!$F$9,IF(B119="St. Johns",'St. Johns'!$F$9,IF(B119="Syracuse",Syracuse!$F$9,IF(B119="Villanova",Villanova!$F$9,IF(B119="Drexel",Drexel!$F$9,IF(B119="Hofstra",Hofstra!$F$9,IF(B119="Penn State",'Penn State'!$F$9,IF(B119="Delaware",Delaware!$F$9,IF(B119="Massachusetts",Massachusetts!$F$9,IF(B119="Bellarmine",Bellarmine!$F$9,IF(B119="Fairfield",Fairfield!$F$9,IF(B119="Hobart",Hobart!$F$9,IF(B119="Loyola",Loyola!$F$9,IF(B119="Ohio State",'Ohio State'!$F$9,IF(B119="Denver",Denver!$F$9,IF(B119="Johns Hopkins",'Johns Hopkins'!$F$9,IF(B119="Mercer",Mercer!$F$9,IF(B119="Presbyterian",Presbyterian!$F$9,IF(B119="Brown",Brown!$F$9,IF(B119="Cornell",Cornell!$F$9,IF(B119="Dartmouth",Dartmouth!$F$9,IF(B119="Harvard",Harvard!$F$9,IF(B119="Pennsylvania",Pennsylvania!$F$9,IF(B119="Princeton",Princeton!$F$9,IF(B119="Yale",Yale!$F$9,IF(B119="Canisius",Canisius!$F$9,IF(B119="Jacksonville",Jacksonville!$F$9,IF(B119="Manhattan",Manhattan!$F$9,IF(B119="Marist",Marist!$F$9,IF(B119="St. Josephs",'St. Josephs'!$F$9,IF(B119="Siena",Siena!$F$9,IF(B119="VMI",VMI!$F$9,IF(B119="Bryant",Bryant!$F$9,IF(B119="Mt. St. Marys",'Mount St. Marys'!$F$9,IF(B119="Quinnipiac",Quinnipiac!$F$9,IF(B119="Robert Morris",'Robert Morris'!$F$9,IF(B119="Sacred Heart",'Sacred Heart'!$F$9,IF(B119="Wagner",Wagner!$F$9,IF(B119="Army",Army!$F$9,IF(B119="Bucknell",Bucknell!$F$9,IF(B119="Colgate",Colgate!$F$9,IF(B119="Towson",Towson!$F$9,IF(B119="Holy Cross",'Holy Cross'!$F$9,IF(B119="Lafayette",Lafayette!$F$9,IF(B119="Lehigh",Lehigh!$F$9,IF(B119="Navy",Navy!$F$9,0)))))))))))))))))))))))))))))))))))))))))))))))))))))))))))))</f>
        <v>581</v>
      </c>
    </row>
    <row r="120" spans="1:10">
      <c r="A120" t="s">
        <v>351</v>
      </c>
      <c r="B120" t="s">
        <v>27</v>
      </c>
      <c r="C120">
        <v>24</v>
      </c>
      <c r="D120">
        <v>11</v>
      </c>
      <c r="E120">
        <v>35</v>
      </c>
      <c r="F120" s="45">
        <f>(C120/J120)*100</f>
        <v>4.3636363636363642</v>
      </c>
      <c r="G120" s="45">
        <f>(D120/J120)*100</f>
        <v>2</v>
      </c>
      <c r="H120" s="45">
        <f>(E120/J120)*100</f>
        <v>6.3636363636363633</v>
      </c>
      <c r="I120">
        <f>RANK(H120, $H$5:$H$207,0)</f>
        <v>116</v>
      </c>
      <c r="J120">
        <f>IF(B120="Air Force",'Air Force'!$F$9,IF(B120="Albany",Albany!$F$9,IF(B120="Detroit",Detroit!$F$9,IF(B120="Binghamton",Binghamton!$F$9,IF(B120="Hartford",Hartford!$F$9,IF(B120="Stony Brook",'Stony Brook'!$F$9,IF(B120="UMBC",UMBC!$F$9,IF(B120="Vermont",Vermont!$F$9,IF(B120="Duke",Duke!$F$9,IF(B120="Maryland",Maryland!$F$9,IF(B120="North Carolina",'North Carolina'!$F$9,IF(B120="Virginia",Virginia!$F$9,IF(B120="Georgetown",Georgetown!$F$9,IF(B120="Notre Dame",'Notre Dame'!$F$9,IF(B120="Providence",Providence!$F$9,IF(B120="Rutgers",Rutgers!$F$9,IF(B120="St. Johns",'St. Johns'!$F$9,IF(B120="Syracuse",Syracuse!$F$9,IF(B120="Villanova",Villanova!$F$9,IF(B120="Drexel",Drexel!$F$9,IF(B120="Hofstra",Hofstra!$F$9,IF(B120="Penn State",'Penn State'!$F$9,IF(B120="Delaware",Delaware!$F$9,IF(B120="Massachusetts",Massachusetts!$F$9,IF(B120="Bellarmine",Bellarmine!$F$9,IF(B120="Fairfield",Fairfield!$F$9,IF(B120="Hobart",Hobart!$F$9,IF(B120="Loyola",Loyola!$F$9,IF(B120="Ohio State",'Ohio State'!$F$9,IF(B120="Denver",Denver!$F$9,IF(B120="Johns Hopkins",'Johns Hopkins'!$F$9,IF(B120="Mercer",Mercer!$F$9,IF(B120="Presbyterian",Presbyterian!$F$9,IF(B120="Brown",Brown!$F$9,IF(B120="Cornell",Cornell!$F$9,IF(B120="Dartmouth",Dartmouth!$F$9,IF(B120="Harvard",Harvard!$F$9,IF(B120="Pennsylvania",Pennsylvania!$F$9,IF(B120="Princeton",Princeton!$F$9,IF(B120="Yale",Yale!$F$9,IF(B120="Canisius",Canisius!$F$9,IF(B120="Jacksonville",Jacksonville!$F$9,IF(B120="Manhattan",Manhattan!$F$9,IF(B120="Marist",Marist!$F$9,IF(B120="St. Josephs",'St. Josephs'!$F$9,IF(B120="Siena",Siena!$F$9,IF(B120="VMI",VMI!$F$9,IF(B120="Bryant",Bryant!$F$9,IF(B120="Mt. St. Marys",'Mount St. Marys'!$F$9,IF(B120="Quinnipiac",Quinnipiac!$F$9,IF(B120="Robert Morris",'Robert Morris'!$F$9,IF(B120="Sacred Heart",'Sacred Heart'!$F$9,IF(B120="Wagner",Wagner!$F$9,IF(B120="Army",Army!$F$9,IF(B120="Bucknell",Bucknell!$F$9,IF(B120="Colgate",Colgate!$F$9,IF(B120="Towson",Towson!$F$9,IF(B120="Holy Cross",'Holy Cross'!$F$9,IF(B120="Lafayette",Lafayette!$F$9,IF(B120="Lehigh",Lehigh!$F$9,IF(B120="Navy",Navy!$F$9,0)))))))))))))))))))))))))))))))))))))))))))))))))))))))))))))</f>
        <v>550</v>
      </c>
    </row>
    <row r="121" spans="1:10">
      <c r="A121" t="s">
        <v>319</v>
      </c>
      <c r="B121" t="s">
        <v>35</v>
      </c>
      <c r="C121">
        <v>21</v>
      </c>
      <c r="D121">
        <v>13</v>
      </c>
      <c r="E121">
        <v>34</v>
      </c>
      <c r="F121" s="45">
        <f>(C121/J121)*100</f>
        <v>3.9252336448598131</v>
      </c>
      <c r="G121" s="45">
        <f>(D121/J121)*100</f>
        <v>2.4299065420560746</v>
      </c>
      <c r="H121" s="45">
        <f>(E121/J121)*100</f>
        <v>6.3551401869158877</v>
      </c>
      <c r="I121">
        <f>RANK(H121, $H$5:$H$207,0)</f>
        <v>117</v>
      </c>
      <c r="J121">
        <f>IF(B121="Air Force",'Air Force'!$F$9,IF(B121="Albany",Albany!$F$9,IF(B121="Detroit",Detroit!$F$9,IF(B121="Binghamton",Binghamton!$F$9,IF(B121="Hartford",Hartford!$F$9,IF(B121="Stony Brook",'Stony Brook'!$F$9,IF(B121="UMBC",UMBC!$F$9,IF(B121="Vermont",Vermont!$F$9,IF(B121="Duke",Duke!$F$9,IF(B121="Maryland",Maryland!$F$9,IF(B121="North Carolina",'North Carolina'!$F$9,IF(B121="Virginia",Virginia!$F$9,IF(B121="Georgetown",Georgetown!$F$9,IF(B121="Notre Dame",'Notre Dame'!$F$9,IF(B121="Providence",Providence!$F$9,IF(B121="Rutgers",Rutgers!$F$9,IF(B121="St. Johns",'St. Johns'!$F$9,IF(B121="Syracuse",Syracuse!$F$9,IF(B121="Villanova",Villanova!$F$9,IF(B121="Drexel",Drexel!$F$9,IF(B121="Hofstra",Hofstra!$F$9,IF(B121="Penn State",'Penn State'!$F$9,IF(B121="Delaware",Delaware!$F$9,IF(B121="Massachusetts",Massachusetts!$F$9,IF(B121="Bellarmine",Bellarmine!$F$9,IF(B121="Fairfield",Fairfield!$F$9,IF(B121="Hobart",Hobart!$F$9,IF(B121="Loyola",Loyola!$F$9,IF(B121="Ohio State",'Ohio State'!$F$9,IF(B121="Denver",Denver!$F$9,IF(B121="Johns Hopkins",'Johns Hopkins'!$F$9,IF(B121="Mercer",Mercer!$F$9,IF(B121="Presbyterian",Presbyterian!$F$9,IF(B121="Brown",Brown!$F$9,IF(B121="Cornell",Cornell!$F$9,IF(B121="Dartmouth",Dartmouth!$F$9,IF(B121="Harvard",Harvard!$F$9,IF(B121="Pennsylvania",Pennsylvania!$F$9,IF(B121="Princeton",Princeton!$F$9,IF(B121="Yale",Yale!$F$9,IF(B121="Canisius",Canisius!$F$9,IF(B121="Jacksonville",Jacksonville!$F$9,IF(B121="Manhattan",Manhattan!$F$9,IF(B121="Marist",Marist!$F$9,IF(B121="St. Josephs",'St. Josephs'!$F$9,IF(B121="Siena",Siena!$F$9,IF(B121="VMI",VMI!$F$9,IF(B121="Bryant",Bryant!$F$9,IF(B121="Mt. St. Marys",'Mount St. Marys'!$F$9,IF(B121="Quinnipiac",Quinnipiac!$F$9,IF(B121="Robert Morris",'Robert Morris'!$F$9,IF(B121="Sacred Heart",'Sacred Heart'!$F$9,IF(B121="Wagner",Wagner!$F$9,IF(B121="Army",Army!$F$9,IF(B121="Bucknell",Bucknell!$F$9,IF(B121="Colgate",Colgate!$F$9,IF(B121="Towson",Towson!$F$9,IF(B121="Holy Cross",'Holy Cross'!$F$9,IF(B121="Lafayette",Lafayette!$F$9,IF(B121="Lehigh",Lehigh!$F$9,IF(B121="Navy",Navy!$F$9,0)))))))))))))))))))))))))))))))))))))))))))))))))))))))))))))</f>
        <v>535</v>
      </c>
    </row>
    <row r="122" spans="1:10">
      <c r="A122" t="s">
        <v>386</v>
      </c>
      <c r="B122" t="s">
        <v>52</v>
      </c>
      <c r="C122">
        <v>18</v>
      </c>
      <c r="D122">
        <v>6</v>
      </c>
      <c r="E122">
        <v>24</v>
      </c>
      <c r="F122" s="45">
        <f>(C122/J122)*100</f>
        <v>4.7493403693931393</v>
      </c>
      <c r="G122" s="45">
        <f>(D122/J122)*100</f>
        <v>1.5831134564643801</v>
      </c>
      <c r="H122" s="45">
        <f>(E122/J122)*100</f>
        <v>6.3324538258575203</v>
      </c>
      <c r="I122">
        <f>RANK(H122, $H$5:$H$207,0)</f>
        <v>118</v>
      </c>
      <c r="J122">
        <f>IF(B122="Air Force",'Air Force'!$F$9,IF(B122="Albany",Albany!$F$9,IF(B122="Detroit",Detroit!$F$9,IF(B122="Binghamton",Binghamton!$F$9,IF(B122="Hartford",Hartford!$F$9,IF(B122="Stony Brook",'Stony Brook'!$F$9,IF(B122="UMBC",UMBC!$F$9,IF(B122="Vermont",Vermont!$F$9,IF(B122="Duke",Duke!$F$9,IF(B122="Maryland",Maryland!$F$9,IF(B122="North Carolina",'North Carolina'!$F$9,IF(B122="Virginia",Virginia!$F$9,IF(B122="Georgetown",Georgetown!$F$9,IF(B122="Notre Dame",'Notre Dame'!$F$9,IF(B122="Providence",Providence!$F$9,IF(B122="Rutgers",Rutgers!$F$9,IF(B122="St. Johns",'St. Johns'!$F$9,IF(B122="Syracuse",Syracuse!$F$9,IF(B122="Villanova",Villanova!$F$9,IF(B122="Drexel",Drexel!$F$9,IF(B122="Hofstra",Hofstra!$F$9,IF(B122="Penn State",'Penn State'!$F$9,IF(B122="Delaware",Delaware!$F$9,IF(B122="Massachusetts",Massachusetts!$F$9,IF(B122="Bellarmine",Bellarmine!$F$9,IF(B122="Fairfield",Fairfield!$F$9,IF(B122="Hobart",Hobart!$F$9,IF(B122="Loyola",Loyola!$F$9,IF(B122="Ohio State",'Ohio State'!$F$9,IF(B122="Denver",Denver!$F$9,IF(B122="Johns Hopkins",'Johns Hopkins'!$F$9,IF(B122="Mercer",Mercer!$F$9,IF(B122="Presbyterian",Presbyterian!$F$9,IF(B122="Brown",Brown!$F$9,IF(B122="Cornell",Cornell!$F$9,IF(B122="Dartmouth",Dartmouth!$F$9,IF(B122="Harvard",Harvard!$F$9,IF(B122="Pennsylvania",Pennsylvania!$F$9,IF(B122="Princeton",Princeton!$F$9,IF(B122="Yale",Yale!$F$9,IF(B122="Canisius",Canisius!$F$9,IF(B122="Jacksonville",Jacksonville!$F$9,IF(B122="Manhattan",Manhattan!$F$9,IF(B122="Marist",Marist!$F$9,IF(B122="St. Josephs",'St. Josephs'!$F$9,IF(B122="Siena",Siena!$F$9,IF(B122="VMI",VMI!$F$9,IF(B122="Bryant",Bryant!$F$9,IF(B122="Mt. St. Marys",'Mount St. Marys'!$F$9,IF(B122="Quinnipiac",Quinnipiac!$F$9,IF(B122="Robert Morris",'Robert Morris'!$F$9,IF(B122="Sacred Heart",'Sacred Heart'!$F$9,IF(B122="Wagner",Wagner!$F$9,IF(B122="Army",Army!$F$9,IF(B122="Bucknell",Bucknell!$F$9,IF(B122="Colgate",Colgate!$F$9,IF(B122="Towson",Towson!$F$9,IF(B122="Holy Cross",'Holy Cross'!$F$9,IF(B122="Lafayette",Lafayette!$F$9,IF(B122="Lehigh",Lehigh!$F$9,IF(B122="Navy",Navy!$F$9,0)))))))))))))))))))))))))))))))))))))))))))))))))))))))))))))</f>
        <v>379</v>
      </c>
    </row>
    <row r="123" spans="1:10">
      <c r="A123" t="s">
        <v>284</v>
      </c>
      <c r="B123" t="s">
        <v>46</v>
      </c>
      <c r="C123">
        <v>20</v>
      </c>
      <c r="D123">
        <v>13</v>
      </c>
      <c r="E123">
        <v>33</v>
      </c>
      <c r="F123" s="45">
        <f>(C123/J123)*100</f>
        <v>3.8240917782026771</v>
      </c>
      <c r="G123" s="45">
        <f>(D123/J123)*100</f>
        <v>2.4856596558317401</v>
      </c>
      <c r="H123" s="45">
        <f>(E123/J123)*100</f>
        <v>6.3097514340344159</v>
      </c>
      <c r="I123">
        <f>RANK(H123, $H$5:$H$207,0)</f>
        <v>119</v>
      </c>
      <c r="J123">
        <f>IF(B123="Air Force",'Air Force'!$F$9,IF(B123="Albany",Albany!$F$9,IF(B123="Detroit",Detroit!$F$9,IF(B123="Binghamton",Binghamton!$F$9,IF(B123="Hartford",Hartford!$F$9,IF(B123="Stony Brook",'Stony Brook'!$F$9,IF(B123="UMBC",UMBC!$F$9,IF(B123="Vermont",Vermont!$F$9,IF(B123="Duke",Duke!$F$9,IF(B123="Maryland",Maryland!$F$9,IF(B123="North Carolina",'North Carolina'!$F$9,IF(B123="Virginia",Virginia!$F$9,IF(B123="Georgetown",Georgetown!$F$9,IF(B123="Notre Dame",'Notre Dame'!$F$9,IF(B123="Providence",Providence!$F$9,IF(B123="Rutgers",Rutgers!$F$9,IF(B123="St. Johns",'St. Johns'!$F$9,IF(B123="Syracuse",Syracuse!$F$9,IF(B123="Villanova",Villanova!$F$9,IF(B123="Drexel",Drexel!$F$9,IF(B123="Hofstra",Hofstra!$F$9,IF(B123="Penn State",'Penn State'!$F$9,IF(B123="Delaware",Delaware!$F$9,IF(B123="Massachusetts",Massachusetts!$F$9,IF(B123="Bellarmine",Bellarmine!$F$9,IF(B123="Fairfield",Fairfield!$F$9,IF(B123="Hobart",Hobart!$F$9,IF(B123="Loyola",Loyola!$F$9,IF(B123="Ohio State",'Ohio State'!$F$9,IF(B123="Denver",Denver!$F$9,IF(B123="Johns Hopkins",'Johns Hopkins'!$F$9,IF(B123="Mercer",Mercer!$F$9,IF(B123="Presbyterian",Presbyterian!$F$9,IF(B123="Brown",Brown!$F$9,IF(B123="Cornell",Cornell!$F$9,IF(B123="Dartmouth",Dartmouth!$F$9,IF(B123="Harvard",Harvard!$F$9,IF(B123="Pennsylvania",Pennsylvania!$F$9,IF(B123="Princeton",Princeton!$F$9,IF(B123="Yale",Yale!$F$9,IF(B123="Canisius",Canisius!$F$9,IF(B123="Jacksonville",Jacksonville!$F$9,IF(B123="Manhattan",Manhattan!$F$9,IF(B123="Marist",Marist!$F$9,IF(B123="St. Josephs",'St. Josephs'!$F$9,IF(B123="Siena",Siena!$F$9,IF(B123="VMI",VMI!$F$9,IF(B123="Bryant",Bryant!$F$9,IF(B123="Mt. St. Marys",'Mount St. Marys'!$F$9,IF(B123="Quinnipiac",Quinnipiac!$F$9,IF(B123="Robert Morris",'Robert Morris'!$F$9,IF(B123="Sacred Heart",'Sacred Heart'!$F$9,IF(B123="Wagner",Wagner!$F$9,IF(B123="Army",Army!$F$9,IF(B123="Bucknell",Bucknell!$F$9,IF(B123="Colgate",Colgate!$F$9,IF(B123="Towson",Towson!$F$9,IF(B123="Holy Cross",'Holy Cross'!$F$9,IF(B123="Lafayette",Lafayette!$F$9,IF(B123="Lehigh",Lehigh!$F$9,IF(B123="Navy",Navy!$F$9,0)))))))))))))))))))))))))))))))))))))))))))))))))))))))))))))</f>
        <v>523</v>
      </c>
    </row>
    <row r="124" spans="1:10">
      <c r="A124" t="s">
        <v>368</v>
      </c>
      <c r="B124" t="s">
        <v>17</v>
      </c>
      <c r="C124">
        <v>19</v>
      </c>
      <c r="D124">
        <v>9</v>
      </c>
      <c r="E124">
        <v>28</v>
      </c>
      <c r="F124" s="45">
        <f>(C124/J124)*100</f>
        <v>4.2696629213483144</v>
      </c>
      <c r="G124" s="45">
        <f>(D124/J124)*100</f>
        <v>2.0224719101123596</v>
      </c>
      <c r="H124" s="45">
        <f>(E124/J124)*100</f>
        <v>6.2921348314606744</v>
      </c>
      <c r="I124">
        <f>RANK(H124, $H$5:$H$207,0)</f>
        <v>120</v>
      </c>
      <c r="J124">
        <f>IF(B124="Air Force",'Air Force'!$F$9,IF(B124="Albany",Albany!$F$9,IF(B124="Detroit",Detroit!$F$9,IF(B124="Binghamton",Binghamton!$F$9,IF(B124="Hartford",Hartford!$F$9,IF(B124="Stony Brook",'Stony Brook'!$F$9,IF(B124="UMBC",UMBC!$F$9,IF(B124="Vermont",Vermont!$F$9,IF(B124="Duke",Duke!$F$9,IF(B124="Maryland",Maryland!$F$9,IF(B124="North Carolina",'North Carolina'!$F$9,IF(B124="Virginia",Virginia!$F$9,IF(B124="Georgetown",Georgetown!$F$9,IF(B124="Notre Dame",'Notre Dame'!$F$9,IF(B124="Providence",Providence!$F$9,IF(B124="Rutgers",Rutgers!$F$9,IF(B124="St. Johns",'St. Johns'!$F$9,IF(B124="Syracuse",Syracuse!$F$9,IF(B124="Villanova",Villanova!$F$9,IF(B124="Drexel",Drexel!$F$9,IF(B124="Hofstra",Hofstra!$F$9,IF(B124="Penn State",'Penn State'!$F$9,IF(B124="Delaware",Delaware!$F$9,IF(B124="Massachusetts",Massachusetts!$F$9,IF(B124="Bellarmine",Bellarmine!$F$9,IF(B124="Fairfield",Fairfield!$F$9,IF(B124="Hobart",Hobart!$F$9,IF(B124="Loyola",Loyola!$F$9,IF(B124="Ohio State",'Ohio State'!$F$9,IF(B124="Denver",Denver!$F$9,IF(B124="Johns Hopkins",'Johns Hopkins'!$F$9,IF(B124="Mercer",Mercer!$F$9,IF(B124="Presbyterian",Presbyterian!$F$9,IF(B124="Brown",Brown!$F$9,IF(B124="Cornell",Cornell!$F$9,IF(B124="Dartmouth",Dartmouth!$F$9,IF(B124="Harvard",Harvard!$F$9,IF(B124="Pennsylvania",Pennsylvania!$F$9,IF(B124="Princeton",Princeton!$F$9,IF(B124="Yale",Yale!$F$9,IF(B124="Canisius",Canisius!$F$9,IF(B124="Jacksonville",Jacksonville!$F$9,IF(B124="Manhattan",Manhattan!$F$9,IF(B124="Marist",Marist!$F$9,IF(B124="St. Josephs",'St. Josephs'!$F$9,IF(B124="Siena",Siena!$F$9,IF(B124="VMI",VMI!$F$9,IF(B124="Bryant",Bryant!$F$9,IF(B124="Mt. St. Marys",'Mount St. Marys'!$F$9,IF(B124="Quinnipiac",Quinnipiac!$F$9,IF(B124="Robert Morris",'Robert Morris'!$F$9,IF(B124="Sacred Heart",'Sacred Heart'!$F$9,IF(B124="Wagner",Wagner!$F$9,IF(B124="Army",Army!$F$9,IF(B124="Bucknell",Bucknell!$F$9,IF(B124="Colgate",Colgate!$F$9,IF(B124="Towson",Towson!$F$9,IF(B124="Holy Cross",'Holy Cross'!$F$9,IF(B124="Lafayette",Lafayette!$F$9,IF(B124="Lehigh",Lehigh!$F$9,IF(B124="Navy",Navy!$F$9,0)))))))))))))))))))))))))))))))))))))))))))))))))))))))))))))</f>
        <v>445</v>
      </c>
    </row>
    <row r="125" spans="1:10">
      <c r="A125" t="s">
        <v>330</v>
      </c>
      <c r="B125" t="s">
        <v>48</v>
      </c>
      <c r="C125">
        <v>29</v>
      </c>
      <c r="D125">
        <v>14</v>
      </c>
      <c r="E125">
        <v>43</v>
      </c>
      <c r="F125" s="45">
        <f>(C125/J125)*100</f>
        <v>4.2028985507246377</v>
      </c>
      <c r="G125" s="45">
        <f>(D125/J125)*100</f>
        <v>2.0289855072463765</v>
      </c>
      <c r="H125" s="45">
        <f>(E125/J125)*100</f>
        <v>6.2318840579710146</v>
      </c>
      <c r="I125">
        <f>RANK(H125, $H$5:$H$207,0)</f>
        <v>121</v>
      </c>
      <c r="J125">
        <f>IF(B125="Air Force",'Air Force'!$F$9,IF(B125="Albany",Albany!$F$9,IF(B125="Detroit",Detroit!$F$9,IF(B125="Binghamton",Binghamton!$F$9,IF(B125="Hartford",Hartford!$F$9,IF(B125="Stony Brook",'Stony Brook'!$F$9,IF(B125="UMBC",UMBC!$F$9,IF(B125="Vermont",Vermont!$F$9,IF(B125="Duke",Duke!$F$9,IF(B125="Maryland",Maryland!$F$9,IF(B125="North Carolina",'North Carolina'!$F$9,IF(B125="Virginia",Virginia!$F$9,IF(B125="Georgetown",Georgetown!$F$9,IF(B125="Notre Dame",'Notre Dame'!$F$9,IF(B125="Providence",Providence!$F$9,IF(B125="Rutgers",Rutgers!$F$9,IF(B125="St. Johns",'St. Johns'!$F$9,IF(B125="Syracuse",Syracuse!$F$9,IF(B125="Villanova",Villanova!$F$9,IF(B125="Drexel",Drexel!$F$9,IF(B125="Hofstra",Hofstra!$F$9,IF(B125="Penn State",'Penn State'!$F$9,IF(B125="Delaware",Delaware!$F$9,IF(B125="Massachusetts",Massachusetts!$F$9,IF(B125="Bellarmine",Bellarmine!$F$9,IF(B125="Fairfield",Fairfield!$F$9,IF(B125="Hobart",Hobart!$F$9,IF(B125="Loyola",Loyola!$F$9,IF(B125="Ohio State",'Ohio State'!$F$9,IF(B125="Denver",Denver!$F$9,IF(B125="Johns Hopkins",'Johns Hopkins'!$F$9,IF(B125="Mercer",Mercer!$F$9,IF(B125="Presbyterian",Presbyterian!$F$9,IF(B125="Brown",Brown!$F$9,IF(B125="Cornell",Cornell!$F$9,IF(B125="Dartmouth",Dartmouth!$F$9,IF(B125="Harvard",Harvard!$F$9,IF(B125="Pennsylvania",Pennsylvania!$F$9,IF(B125="Princeton",Princeton!$F$9,IF(B125="Yale",Yale!$F$9,IF(B125="Canisius",Canisius!$F$9,IF(B125="Jacksonville",Jacksonville!$F$9,IF(B125="Manhattan",Manhattan!$F$9,IF(B125="Marist",Marist!$F$9,IF(B125="St. Josephs",'St. Josephs'!$F$9,IF(B125="Siena",Siena!$F$9,IF(B125="VMI",VMI!$F$9,IF(B125="Bryant",Bryant!$F$9,IF(B125="Mt. St. Marys",'Mount St. Marys'!$F$9,IF(B125="Quinnipiac",Quinnipiac!$F$9,IF(B125="Robert Morris",'Robert Morris'!$F$9,IF(B125="Sacred Heart",'Sacred Heart'!$F$9,IF(B125="Wagner",Wagner!$F$9,IF(B125="Army",Army!$F$9,IF(B125="Bucknell",Bucknell!$F$9,IF(B125="Colgate",Colgate!$F$9,IF(B125="Towson",Towson!$F$9,IF(B125="Holy Cross",'Holy Cross'!$F$9,IF(B125="Lafayette",Lafayette!$F$9,IF(B125="Lehigh",Lehigh!$F$9,IF(B125="Navy",Navy!$F$9,0)))))))))))))))))))))))))))))))))))))))))))))))))))))))))))))</f>
        <v>690</v>
      </c>
    </row>
    <row r="126" spans="1:10">
      <c r="A126" t="s">
        <v>379</v>
      </c>
      <c r="B126" t="s">
        <v>13</v>
      </c>
      <c r="C126">
        <v>27</v>
      </c>
      <c r="D126">
        <v>10</v>
      </c>
      <c r="E126">
        <v>37</v>
      </c>
      <c r="F126" s="45">
        <f>(C126/J126)*100</f>
        <v>4.53781512605042</v>
      </c>
      <c r="G126" s="45">
        <f>(D126/J126)*100</f>
        <v>1.680672268907563</v>
      </c>
      <c r="H126" s="45">
        <f>(E126/J126)*100</f>
        <v>6.2184873949579833</v>
      </c>
      <c r="I126">
        <f>RANK(H126, $H$5:$H$207,0)</f>
        <v>122</v>
      </c>
      <c r="J126">
        <f>IF(B126="Air Force",'Air Force'!$F$9,IF(B126="Albany",Albany!$F$9,IF(B126="Detroit",Detroit!$F$9,IF(B126="Binghamton",Binghamton!$F$9,IF(B126="Hartford",Hartford!$F$9,IF(B126="Stony Brook",'Stony Brook'!$F$9,IF(B126="UMBC",UMBC!$F$9,IF(B126="Vermont",Vermont!$F$9,IF(B126="Duke",Duke!$F$9,IF(B126="Maryland",Maryland!$F$9,IF(B126="North Carolina",'North Carolina'!$F$9,IF(B126="Virginia",Virginia!$F$9,IF(B126="Georgetown",Georgetown!$F$9,IF(B126="Notre Dame",'Notre Dame'!$F$9,IF(B126="Providence",Providence!$F$9,IF(B126="Rutgers",Rutgers!$F$9,IF(B126="St. Johns",'St. Johns'!$F$9,IF(B126="Syracuse",Syracuse!$F$9,IF(B126="Villanova",Villanova!$F$9,IF(B126="Drexel",Drexel!$F$9,IF(B126="Hofstra",Hofstra!$F$9,IF(B126="Penn State",'Penn State'!$F$9,IF(B126="Delaware",Delaware!$F$9,IF(B126="Massachusetts",Massachusetts!$F$9,IF(B126="Bellarmine",Bellarmine!$F$9,IF(B126="Fairfield",Fairfield!$F$9,IF(B126="Hobart",Hobart!$F$9,IF(B126="Loyola",Loyola!$F$9,IF(B126="Ohio State",'Ohio State'!$F$9,IF(B126="Denver",Denver!$F$9,IF(B126="Johns Hopkins",'Johns Hopkins'!$F$9,IF(B126="Mercer",Mercer!$F$9,IF(B126="Presbyterian",Presbyterian!$F$9,IF(B126="Brown",Brown!$F$9,IF(B126="Cornell",Cornell!$F$9,IF(B126="Dartmouth",Dartmouth!$F$9,IF(B126="Harvard",Harvard!$F$9,IF(B126="Pennsylvania",Pennsylvania!$F$9,IF(B126="Princeton",Princeton!$F$9,IF(B126="Yale",Yale!$F$9,IF(B126="Canisius",Canisius!$F$9,IF(B126="Jacksonville",Jacksonville!$F$9,IF(B126="Manhattan",Manhattan!$F$9,IF(B126="Marist",Marist!$F$9,IF(B126="St. Josephs",'St. Josephs'!$F$9,IF(B126="Siena",Siena!$F$9,IF(B126="VMI",VMI!$F$9,IF(B126="Bryant",Bryant!$F$9,IF(B126="Mt. St. Marys",'Mount St. Marys'!$F$9,IF(B126="Quinnipiac",Quinnipiac!$F$9,IF(B126="Robert Morris",'Robert Morris'!$F$9,IF(B126="Sacred Heart",'Sacred Heart'!$F$9,IF(B126="Wagner",Wagner!$F$9,IF(B126="Army",Army!$F$9,IF(B126="Bucknell",Bucknell!$F$9,IF(B126="Colgate",Colgate!$F$9,IF(B126="Towson",Towson!$F$9,IF(B126="Holy Cross",'Holy Cross'!$F$9,IF(B126="Lafayette",Lafayette!$F$9,IF(B126="Lehigh",Lehigh!$F$9,IF(B126="Navy",Navy!$F$9,0)))))))))))))))))))))))))))))))))))))))))))))))))))))))))))))</f>
        <v>595</v>
      </c>
    </row>
    <row r="127" spans="1:10">
      <c r="A127" t="s">
        <v>340</v>
      </c>
      <c r="B127" t="s">
        <v>7</v>
      </c>
      <c r="C127">
        <v>18</v>
      </c>
      <c r="D127">
        <v>18</v>
      </c>
      <c r="E127">
        <v>36</v>
      </c>
      <c r="F127" s="45">
        <f>(C127/J127)*100</f>
        <v>3.0981067125645438</v>
      </c>
      <c r="G127" s="45">
        <f>(D127/J127)*100</f>
        <v>3.0981067125645438</v>
      </c>
      <c r="H127" s="45">
        <f>(E127/J127)*100</f>
        <v>6.1962134251290877</v>
      </c>
      <c r="I127">
        <f>RANK(H127, $H$5:$H$207,0)</f>
        <v>123</v>
      </c>
      <c r="J127">
        <f>IF(B127="Air Force",'Air Force'!$F$9,IF(B127="Albany",Albany!$F$9,IF(B127="Detroit",Detroit!$F$9,IF(B127="Binghamton",Binghamton!$F$9,IF(B127="Hartford",Hartford!$F$9,IF(B127="Stony Brook",'Stony Brook'!$F$9,IF(B127="UMBC",UMBC!$F$9,IF(B127="Vermont",Vermont!$F$9,IF(B127="Duke",Duke!$F$9,IF(B127="Maryland",Maryland!$F$9,IF(B127="North Carolina",'North Carolina'!$F$9,IF(B127="Virginia",Virginia!$F$9,IF(B127="Georgetown",Georgetown!$F$9,IF(B127="Notre Dame",'Notre Dame'!$F$9,IF(B127="Providence",Providence!$F$9,IF(B127="Rutgers",Rutgers!$F$9,IF(B127="St. Johns",'St. Johns'!$F$9,IF(B127="Syracuse",Syracuse!$F$9,IF(B127="Villanova",Villanova!$F$9,IF(B127="Drexel",Drexel!$F$9,IF(B127="Hofstra",Hofstra!$F$9,IF(B127="Penn State",'Penn State'!$F$9,IF(B127="Delaware",Delaware!$F$9,IF(B127="Massachusetts",Massachusetts!$F$9,IF(B127="Bellarmine",Bellarmine!$F$9,IF(B127="Fairfield",Fairfield!$F$9,IF(B127="Hobart",Hobart!$F$9,IF(B127="Loyola",Loyola!$F$9,IF(B127="Ohio State",'Ohio State'!$F$9,IF(B127="Denver",Denver!$F$9,IF(B127="Johns Hopkins",'Johns Hopkins'!$F$9,IF(B127="Mercer",Mercer!$F$9,IF(B127="Presbyterian",Presbyterian!$F$9,IF(B127="Brown",Brown!$F$9,IF(B127="Cornell",Cornell!$F$9,IF(B127="Dartmouth",Dartmouth!$F$9,IF(B127="Harvard",Harvard!$F$9,IF(B127="Pennsylvania",Pennsylvania!$F$9,IF(B127="Princeton",Princeton!$F$9,IF(B127="Yale",Yale!$F$9,IF(B127="Canisius",Canisius!$F$9,IF(B127="Jacksonville",Jacksonville!$F$9,IF(B127="Manhattan",Manhattan!$F$9,IF(B127="Marist",Marist!$F$9,IF(B127="St. Josephs",'St. Josephs'!$F$9,IF(B127="Siena",Siena!$F$9,IF(B127="VMI",VMI!$F$9,IF(B127="Bryant",Bryant!$F$9,IF(B127="Mt. St. Marys",'Mount St. Marys'!$F$9,IF(B127="Quinnipiac",Quinnipiac!$F$9,IF(B127="Robert Morris",'Robert Morris'!$F$9,IF(B127="Sacred Heart",'Sacred Heart'!$F$9,IF(B127="Wagner",Wagner!$F$9,IF(B127="Army",Army!$F$9,IF(B127="Bucknell",Bucknell!$F$9,IF(B127="Colgate",Colgate!$F$9,IF(B127="Towson",Towson!$F$9,IF(B127="Holy Cross",'Holy Cross'!$F$9,IF(B127="Lafayette",Lafayette!$F$9,IF(B127="Lehigh",Lehigh!$F$9,IF(B127="Navy",Navy!$F$9,0)))))))))))))))))))))))))))))))))))))))))))))))))))))))))))))</f>
        <v>581</v>
      </c>
    </row>
    <row r="128" spans="1:10">
      <c r="A128" t="s">
        <v>393</v>
      </c>
      <c r="B128" t="s">
        <v>4</v>
      </c>
      <c r="C128">
        <v>11</v>
      </c>
      <c r="D128">
        <v>16</v>
      </c>
      <c r="E128">
        <v>27</v>
      </c>
      <c r="F128" s="45">
        <f>(C128/J128)*100</f>
        <v>2.5114155251141552</v>
      </c>
      <c r="G128" s="45">
        <f>(D128/J128)*100</f>
        <v>3.6529680365296802</v>
      </c>
      <c r="H128" s="45">
        <f>(E128/J128)*100</f>
        <v>6.1643835616438354</v>
      </c>
      <c r="I128">
        <f>RANK(H128, $H$5:$H$207,0)</f>
        <v>124</v>
      </c>
      <c r="J128">
        <f>IF(B128="Air Force",'Air Force'!$F$9,IF(B128="Albany",Albany!$F$9,IF(B128="Detroit",Detroit!$F$9,IF(B128="Binghamton",Binghamton!$F$9,IF(B128="Hartford",Hartford!$F$9,IF(B128="Stony Brook",'Stony Brook'!$F$9,IF(B128="UMBC",UMBC!$F$9,IF(B128="Vermont",Vermont!$F$9,IF(B128="Duke",Duke!$F$9,IF(B128="Maryland",Maryland!$F$9,IF(B128="North Carolina",'North Carolina'!$F$9,IF(B128="Virginia",Virginia!$F$9,IF(B128="Georgetown",Georgetown!$F$9,IF(B128="Notre Dame",'Notre Dame'!$F$9,IF(B128="Providence",Providence!$F$9,IF(B128="Rutgers",Rutgers!$F$9,IF(B128="St. Johns",'St. Johns'!$F$9,IF(B128="Syracuse",Syracuse!$F$9,IF(B128="Villanova",Villanova!$F$9,IF(B128="Drexel",Drexel!$F$9,IF(B128="Hofstra",Hofstra!$F$9,IF(B128="Penn State",'Penn State'!$F$9,IF(B128="Delaware",Delaware!$F$9,IF(B128="Massachusetts",Massachusetts!$F$9,IF(B128="Bellarmine",Bellarmine!$F$9,IF(B128="Fairfield",Fairfield!$F$9,IF(B128="Hobart",Hobart!$F$9,IF(B128="Loyola",Loyola!$F$9,IF(B128="Ohio State",'Ohio State'!$F$9,IF(B128="Denver",Denver!$F$9,IF(B128="Johns Hopkins",'Johns Hopkins'!$F$9,IF(B128="Mercer",Mercer!$F$9,IF(B128="Presbyterian",Presbyterian!$F$9,IF(B128="Brown",Brown!$F$9,IF(B128="Cornell",Cornell!$F$9,IF(B128="Dartmouth",Dartmouth!$F$9,IF(B128="Harvard",Harvard!$F$9,IF(B128="Pennsylvania",Pennsylvania!$F$9,IF(B128="Princeton",Princeton!$F$9,IF(B128="Yale",Yale!$F$9,IF(B128="Canisius",Canisius!$F$9,IF(B128="Jacksonville",Jacksonville!$F$9,IF(B128="Manhattan",Manhattan!$F$9,IF(B128="Marist",Marist!$F$9,IF(B128="St. Josephs",'St. Josephs'!$F$9,IF(B128="Siena",Siena!$F$9,IF(B128="VMI",VMI!$F$9,IF(B128="Bryant",Bryant!$F$9,IF(B128="Mt. St. Marys",'Mount St. Marys'!$F$9,IF(B128="Quinnipiac",Quinnipiac!$F$9,IF(B128="Robert Morris",'Robert Morris'!$F$9,IF(B128="Sacred Heart",'Sacred Heart'!$F$9,IF(B128="Wagner",Wagner!$F$9,IF(B128="Army",Army!$F$9,IF(B128="Bucknell",Bucknell!$F$9,IF(B128="Colgate",Colgate!$F$9,IF(B128="Towson",Towson!$F$9,IF(B128="Holy Cross",'Holy Cross'!$F$9,IF(B128="Lafayette",Lafayette!$F$9,IF(B128="Lehigh",Lehigh!$F$9,IF(B128="Navy",Navy!$F$9,0)))))))))))))))))))))))))))))))))))))))))))))))))))))))))))))</f>
        <v>438</v>
      </c>
    </row>
    <row r="129" spans="1:10">
      <c r="A129" t="s">
        <v>408</v>
      </c>
      <c r="B129" t="s">
        <v>49</v>
      </c>
      <c r="C129">
        <v>20</v>
      </c>
      <c r="D129">
        <v>9</v>
      </c>
      <c r="E129">
        <v>29</v>
      </c>
      <c r="F129" s="45">
        <f>(C129/J129)*100</f>
        <v>4.2283298097251585</v>
      </c>
      <c r="G129" s="45">
        <f>(D129/J129)*100</f>
        <v>1.9027484143763214</v>
      </c>
      <c r="H129" s="45">
        <f>(E129/J129)*100</f>
        <v>6.1310782241014801</v>
      </c>
      <c r="I129">
        <f>RANK(H129, $H$5:$H$207,0)</f>
        <v>125</v>
      </c>
      <c r="J129">
        <f>IF(B129="Air Force",'Air Force'!$F$9,IF(B129="Albany",Albany!$F$9,IF(B129="Detroit",Detroit!$F$9,IF(B129="Binghamton",Binghamton!$F$9,IF(B129="Hartford",Hartford!$F$9,IF(B129="Stony Brook",'Stony Brook'!$F$9,IF(B129="UMBC",UMBC!$F$9,IF(B129="Vermont",Vermont!$F$9,IF(B129="Duke",Duke!$F$9,IF(B129="Maryland",Maryland!$F$9,IF(B129="North Carolina",'North Carolina'!$F$9,IF(B129="Virginia",Virginia!$F$9,IF(B129="Georgetown",Georgetown!$F$9,IF(B129="Notre Dame",'Notre Dame'!$F$9,IF(B129="Providence",Providence!$F$9,IF(B129="Rutgers",Rutgers!$F$9,IF(B129="St. Johns",'St. Johns'!$F$9,IF(B129="Syracuse",Syracuse!$F$9,IF(B129="Villanova",Villanova!$F$9,IF(B129="Drexel",Drexel!$F$9,IF(B129="Hofstra",Hofstra!$F$9,IF(B129="Penn State",'Penn State'!$F$9,IF(B129="Delaware",Delaware!$F$9,IF(B129="Massachusetts",Massachusetts!$F$9,IF(B129="Bellarmine",Bellarmine!$F$9,IF(B129="Fairfield",Fairfield!$F$9,IF(B129="Hobart",Hobart!$F$9,IF(B129="Loyola",Loyola!$F$9,IF(B129="Ohio State",'Ohio State'!$F$9,IF(B129="Denver",Denver!$F$9,IF(B129="Johns Hopkins",'Johns Hopkins'!$F$9,IF(B129="Mercer",Mercer!$F$9,IF(B129="Presbyterian",Presbyterian!$F$9,IF(B129="Brown",Brown!$F$9,IF(B129="Cornell",Cornell!$F$9,IF(B129="Dartmouth",Dartmouth!$F$9,IF(B129="Harvard",Harvard!$F$9,IF(B129="Pennsylvania",Pennsylvania!$F$9,IF(B129="Princeton",Princeton!$F$9,IF(B129="Yale",Yale!$F$9,IF(B129="Canisius",Canisius!$F$9,IF(B129="Jacksonville",Jacksonville!$F$9,IF(B129="Manhattan",Manhattan!$F$9,IF(B129="Marist",Marist!$F$9,IF(B129="St. Josephs",'St. Josephs'!$F$9,IF(B129="Siena",Siena!$F$9,IF(B129="VMI",VMI!$F$9,IF(B129="Bryant",Bryant!$F$9,IF(B129="Mt. St. Marys",'Mount St. Marys'!$F$9,IF(B129="Quinnipiac",Quinnipiac!$F$9,IF(B129="Robert Morris",'Robert Morris'!$F$9,IF(B129="Sacred Heart",'Sacred Heart'!$F$9,IF(B129="Wagner",Wagner!$F$9,IF(B129="Army",Army!$F$9,IF(B129="Bucknell",Bucknell!$F$9,IF(B129="Colgate",Colgate!$F$9,IF(B129="Towson",Towson!$F$9,IF(B129="Holy Cross",'Holy Cross'!$F$9,IF(B129="Lafayette",Lafayette!$F$9,IF(B129="Lehigh",Lehigh!$F$9,IF(B129="Navy",Navy!$F$9,0)))))))))))))))))))))))))))))))))))))))))))))))))))))))))))))</f>
        <v>473</v>
      </c>
    </row>
    <row r="130" spans="1:10">
      <c r="A130" t="s">
        <v>355</v>
      </c>
      <c r="B130" t="s">
        <v>1</v>
      </c>
      <c r="C130">
        <v>9</v>
      </c>
      <c r="D130">
        <v>22</v>
      </c>
      <c r="E130">
        <v>31</v>
      </c>
      <c r="F130" s="45">
        <f>(C130/J130)*100</f>
        <v>1.7578125</v>
      </c>
      <c r="G130" s="45">
        <f>(D130/J130)*100</f>
        <v>4.296875</v>
      </c>
      <c r="H130" s="45">
        <f>(E130/J130)*100</f>
        <v>6.0546875</v>
      </c>
      <c r="I130">
        <f>RANK(H130, $H$5:$H$207,0)</f>
        <v>126</v>
      </c>
      <c r="J130">
        <f>IF(B130="Air Force",'Air Force'!$F$9,IF(B130="Albany",Albany!$F$9,IF(B130="Detroit",Detroit!$F$9,IF(B130="Binghamton",Binghamton!$F$9,IF(B130="Hartford",Hartford!$F$9,IF(B130="Stony Brook",'Stony Brook'!$F$9,IF(B130="UMBC",UMBC!$F$9,IF(B130="Vermont",Vermont!$F$9,IF(B130="Duke",Duke!$F$9,IF(B130="Maryland",Maryland!$F$9,IF(B130="North Carolina",'North Carolina'!$F$9,IF(B130="Virginia",Virginia!$F$9,IF(B130="Georgetown",Georgetown!$F$9,IF(B130="Notre Dame",'Notre Dame'!$F$9,IF(B130="Providence",Providence!$F$9,IF(B130="Rutgers",Rutgers!$F$9,IF(B130="St. Johns",'St. Johns'!$F$9,IF(B130="Syracuse",Syracuse!$F$9,IF(B130="Villanova",Villanova!$F$9,IF(B130="Drexel",Drexel!$F$9,IF(B130="Hofstra",Hofstra!$F$9,IF(B130="Penn State",'Penn State'!$F$9,IF(B130="Delaware",Delaware!$F$9,IF(B130="Massachusetts",Massachusetts!$F$9,IF(B130="Bellarmine",Bellarmine!$F$9,IF(B130="Fairfield",Fairfield!$F$9,IF(B130="Hobart",Hobart!$F$9,IF(B130="Loyola",Loyola!$F$9,IF(B130="Ohio State",'Ohio State'!$F$9,IF(B130="Denver",Denver!$F$9,IF(B130="Johns Hopkins",'Johns Hopkins'!$F$9,IF(B130="Mercer",Mercer!$F$9,IF(B130="Presbyterian",Presbyterian!$F$9,IF(B130="Brown",Brown!$F$9,IF(B130="Cornell",Cornell!$F$9,IF(B130="Dartmouth",Dartmouth!$F$9,IF(B130="Harvard",Harvard!$F$9,IF(B130="Pennsylvania",Pennsylvania!$F$9,IF(B130="Princeton",Princeton!$F$9,IF(B130="Yale",Yale!$F$9,IF(B130="Canisius",Canisius!$F$9,IF(B130="Jacksonville",Jacksonville!$F$9,IF(B130="Manhattan",Manhattan!$F$9,IF(B130="Marist",Marist!$F$9,IF(B130="St. Josephs",'St. Josephs'!$F$9,IF(B130="Siena",Siena!$F$9,IF(B130="VMI",VMI!$F$9,IF(B130="Bryant",Bryant!$F$9,IF(B130="Mt. St. Marys",'Mount St. Marys'!$F$9,IF(B130="Quinnipiac",Quinnipiac!$F$9,IF(B130="Robert Morris",'Robert Morris'!$F$9,IF(B130="Sacred Heart",'Sacred Heart'!$F$9,IF(B130="Wagner",Wagner!$F$9,IF(B130="Army",Army!$F$9,IF(B130="Bucknell",Bucknell!$F$9,IF(B130="Colgate",Colgate!$F$9,IF(B130="Towson",Towson!$F$9,IF(B130="Holy Cross",'Holy Cross'!$F$9,IF(B130="Lafayette",Lafayette!$F$9,IF(B130="Lehigh",Lehigh!$F$9,IF(B130="Navy",Navy!$F$9,0)))))))))))))))))))))))))))))))))))))))))))))))))))))))))))))</f>
        <v>512</v>
      </c>
    </row>
    <row r="131" spans="1:10">
      <c r="A131" t="s">
        <v>445</v>
      </c>
      <c r="B131" t="s">
        <v>42</v>
      </c>
      <c r="C131">
        <v>15</v>
      </c>
      <c r="D131">
        <v>13</v>
      </c>
      <c r="E131">
        <v>28</v>
      </c>
      <c r="F131" s="45">
        <f>(C131/J131)*100</f>
        <v>3.225806451612903</v>
      </c>
      <c r="G131" s="45">
        <f>(D131/J131)*100</f>
        <v>2.795698924731183</v>
      </c>
      <c r="H131" s="45">
        <f>(E131/J131)*100</f>
        <v>6.021505376344086</v>
      </c>
      <c r="I131">
        <f>RANK(H131, $H$5:$H$207,0)</f>
        <v>127</v>
      </c>
      <c r="J131">
        <f>IF(B131="Air Force",'Air Force'!$F$9,IF(B131="Albany",Albany!$F$9,IF(B131="Detroit",Detroit!$F$9,IF(B131="Binghamton",Binghamton!$F$9,IF(B131="Hartford",Hartford!$F$9,IF(B131="Stony Brook",'Stony Brook'!$F$9,IF(B131="UMBC",UMBC!$F$9,IF(B131="Vermont",Vermont!$F$9,IF(B131="Duke",Duke!$F$9,IF(B131="Maryland",Maryland!$F$9,IF(B131="North Carolina",'North Carolina'!$F$9,IF(B131="Virginia",Virginia!$F$9,IF(B131="Georgetown",Georgetown!$F$9,IF(B131="Notre Dame",'Notre Dame'!$F$9,IF(B131="Providence",Providence!$F$9,IF(B131="Rutgers",Rutgers!$F$9,IF(B131="St. Johns",'St. Johns'!$F$9,IF(B131="Syracuse",Syracuse!$F$9,IF(B131="Villanova",Villanova!$F$9,IF(B131="Drexel",Drexel!$F$9,IF(B131="Hofstra",Hofstra!$F$9,IF(B131="Penn State",'Penn State'!$F$9,IF(B131="Delaware",Delaware!$F$9,IF(B131="Massachusetts",Massachusetts!$F$9,IF(B131="Bellarmine",Bellarmine!$F$9,IF(B131="Fairfield",Fairfield!$F$9,IF(B131="Hobart",Hobart!$F$9,IF(B131="Loyola",Loyola!$F$9,IF(B131="Ohio State",'Ohio State'!$F$9,IF(B131="Denver",Denver!$F$9,IF(B131="Johns Hopkins",'Johns Hopkins'!$F$9,IF(B131="Mercer",Mercer!$F$9,IF(B131="Presbyterian",Presbyterian!$F$9,IF(B131="Brown",Brown!$F$9,IF(B131="Cornell",Cornell!$F$9,IF(B131="Dartmouth",Dartmouth!$F$9,IF(B131="Harvard",Harvard!$F$9,IF(B131="Pennsylvania",Pennsylvania!$F$9,IF(B131="Princeton",Princeton!$F$9,IF(B131="Yale",Yale!$F$9,IF(B131="Canisius",Canisius!$F$9,IF(B131="Jacksonville",Jacksonville!$F$9,IF(B131="Manhattan",Manhattan!$F$9,IF(B131="Marist",Marist!$F$9,IF(B131="St. Josephs",'St. Josephs'!$F$9,IF(B131="Siena",Siena!$F$9,IF(B131="VMI",VMI!$F$9,IF(B131="Bryant",Bryant!$F$9,IF(B131="Mt. St. Marys",'Mount St. Marys'!$F$9,IF(B131="Quinnipiac",Quinnipiac!$F$9,IF(B131="Robert Morris",'Robert Morris'!$F$9,IF(B131="Sacred Heart",'Sacred Heart'!$F$9,IF(B131="Wagner",Wagner!$F$9,IF(B131="Army",Army!$F$9,IF(B131="Bucknell",Bucknell!$F$9,IF(B131="Colgate",Colgate!$F$9,IF(B131="Towson",Towson!$F$9,IF(B131="Holy Cross",'Holy Cross'!$F$9,IF(B131="Lafayette",Lafayette!$F$9,IF(B131="Lehigh",Lehigh!$F$9,IF(B131="Navy",Navy!$F$9,0)))))))))))))))))))))))))))))))))))))))))))))))))))))))))))))</f>
        <v>465</v>
      </c>
    </row>
    <row r="132" spans="1:10">
      <c r="A132" t="s">
        <v>343</v>
      </c>
      <c r="B132" t="s">
        <v>21</v>
      </c>
      <c r="C132">
        <v>26</v>
      </c>
      <c r="D132">
        <v>4</v>
      </c>
      <c r="E132">
        <v>30</v>
      </c>
      <c r="F132" s="45">
        <f>(C132/J132)*100</f>
        <v>5.1383399209486171</v>
      </c>
      <c r="G132" s="45">
        <f>(D132/J132)*100</f>
        <v>0.79051383399209485</v>
      </c>
      <c r="H132" s="45">
        <f>(E132/J132)*100</f>
        <v>5.928853754940711</v>
      </c>
      <c r="I132">
        <f>RANK(H132, $H$5:$H$207,0)</f>
        <v>128</v>
      </c>
      <c r="J132">
        <f>IF(B132="Air Force",'Air Force'!$F$9,IF(B132="Albany",Albany!$F$9,IF(B132="Detroit",Detroit!$F$9,IF(B132="Binghamton",Binghamton!$F$9,IF(B132="Hartford",Hartford!$F$9,IF(B132="Stony Brook",'Stony Brook'!$F$9,IF(B132="UMBC",UMBC!$F$9,IF(B132="Vermont",Vermont!$F$9,IF(B132="Duke",Duke!$F$9,IF(B132="Maryland",Maryland!$F$9,IF(B132="North Carolina",'North Carolina'!$F$9,IF(B132="Virginia",Virginia!$F$9,IF(B132="Georgetown",Georgetown!$F$9,IF(B132="Notre Dame",'Notre Dame'!$F$9,IF(B132="Providence",Providence!$F$9,IF(B132="Rutgers",Rutgers!$F$9,IF(B132="St. Johns",'St. Johns'!$F$9,IF(B132="Syracuse",Syracuse!$F$9,IF(B132="Villanova",Villanova!$F$9,IF(B132="Drexel",Drexel!$F$9,IF(B132="Hofstra",Hofstra!$F$9,IF(B132="Penn State",'Penn State'!$F$9,IF(B132="Delaware",Delaware!$F$9,IF(B132="Massachusetts",Massachusetts!$F$9,IF(B132="Bellarmine",Bellarmine!$F$9,IF(B132="Fairfield",Fairfield!$F$9,IF(B132="Hobart",Hobart!$F$9,IF(B132="Loyola",Loyola!$F$9,IF(B132="Ohio State",'Ohio State'!$F$9,IF(B132="Denver",Denver!$F$9,IF(B132="Johns Hopkins",'Johns Hopkins'!$F$9,IF(B132="Mercer",Mercer!$F$9,IF(B132="Presbyterian",Presbyterian!$F$9,IF(B132="Brown",Brown!$F$9,IF(B132="Cornell",Cornell!$F$9,IF(B132="Dartmouth",Dartmouth!$F$9,IF(B132="Harvard",Harvard!$F$9,IF(B132="Pennsylvania",Pennsylvania!$F$9,IF(B132="Princeton",Princeton!$F$9,IF(B132="Yale",Yale!$F$9,IF(B132="Canisius",Canisius!$F$9,IF(B132="Jacksonville",Jacksonville!$F$9,IF(B132="Manhattan",Manhattan!$F$9,IF(B132="Marist",Marist!$F$9,IF(B132="St. Josephs",'St. Josephs'!$F$9,IF(B132="Siena",Siena!$F$9,IF(B132="VMI",VMI!$F$9,IF(B132="Bryant",Bryant!$F$9,IF(B132="Mt. St. Marys",'Mount St. Marys'!$F$9,IF(B132="Quinnipiac",Quinnipiac!$F$9,IF(B132="Robert Morris",'Robert Morris'!$F$9,IF(B132="Sacred Heart",'Sacred Heart'!$F$9,IF(B132="Wagner",Wagner!$F$9,IF(B132="Army",Army!$F$9,IF(B132="Bucknell",Bucknell!$F$9,IF(B132="Colgate",Colgate!$F$9,IF(B132="Towson",Towson!$F$9,IF(B132="Holy Cross",'Holy Cross'!$F$9,IF(B132="Lafayette",Lafayette!$F$9,IF(B132="Lehigh",Lehigh!$F$9,IF(B132="Navy",Navy!$F$9,0)))))))))))))))))))))))))))))))))))))))))))))))))))))))))))))</f>
        <v>506</v>
      </c>
    </row>
    <row r="133" spans="1:10">
      <c r="A133" t="s">
        <v>380</v>
      </c>
      <c r="B133" t="s">
        <v>37</v>
      </c>
      <c r="C133">
        <v>18</v>
      </c>
      <c r="D133">
        <v>14</v>
      </c>
      <c r="E133">
        <v>32</v>
      </c>
      <c r="F133" s="45">
        <f>(C133/J133)*100</f>
        <v>3.3333333333333335</v>
      </c>
      <c r="G133" s="45">
        <f>(D133/J133)*100</f>
        <v>2.5925925925925926</v>
      </c>
      <c r="H133" s="45">
        <f>(E133/J133)*100</f>
        <v>5.9259259259259265</v>
      </c>
      <c r="I133">
        <f>RANK(H133, $H$5:$H$207,0)</f>
        <v>129</v>
      </c>
      <c r="J133">
        <f>IF(B133="Air Force",'Air Force'!$F$9,IF(B133="Albany",Albany!$F$9,IF(B133="Detroit",Detroit!$F$9,IF(B133="Binghamton",Binghamton!$F$9,IF(B133="Hartford",Hartford!$F$9,IF(B133="Stony Brook",'Stony Brook'!$F$9,IF(B133="UMBC",UMBC!$F$9,IF(B133="Vermont",Vermont!$F$9,IF(B133="Duke",Duke!$F$9,IF(B133="Maryland",Maryland!$F$9,IF(B133="North Carolina",'North Carolina'!$F$9,IF(B133="Virginia",Virginia!$F$9,IF(B133="Georgetown",Georgetown!$F$9,IF(B133="Notre Dame",'Notre Dame'!$F$9,IF(B133="Providence",Providence!$F$9,IF(B133="Rutgers",Rutgers!$F$9,IF(B133="St. Johns",'St. Johns'!$F$9,IF(B133="Syracuse",Syracuse!$F$9,IF(B133="Villanova",Villanova!$F$9,IF(B133="Drexel",Drexel!$F$9,IF(B133="Hofstra",Hofstra!$F$9,IF(B133="Penn State",'Penn State'!$F$9,IF(B133="Delaware",Delaware!$F$9,IF(B133="Massachusetts",Massachusetts!$F$9,IF(B133="Bellarmine",Bellarmine!$F$9,IF(B133="Fairfield",Fairfield!$F$9,IF(B133="Hobart",Hobart!$F$9,IF(B133="Loyola",Loyola!$F$9,IF(B133="Ohio State",'Ohio State'!$F$9,IF(B133="Denver",Denver!$F$9,IF(B133="Johns Hopkins",'Johns Hopkins'!$F$9,IF(B133="Mercer",Mercer!$F$9,IF(B133="Presbyterian",Presbyterian!$F$9,IF(B133="Brown",Brown!$F$9,IF(B133="Cornell",Cornell!$F$9,IF(B133="Dartmouth",Dartmouth!$F$9,IF(B133="Harvard",Harvard!$F$9,IF(B133="Pennsylvania",Pennsylvania!$F$9,IF(B133="Princeton",Princeton!$F$9,IF(B133="Yale",Yale!$F$9,IF(B133="Canisius",Canisius!$F$9,IF(B133="Jacksonville",Jacksonville!$F$9,IF(B133="Manhattan",Manhattan!$F$9,IF(B133="Marist",Marist!$F$9,IF(B133="St. Josephs",'St. Josephs'!$F$9,IF(B133="Siena",Siena!$F$9,IF(B133="VMI",VMI!$F$9,IF(B133="Bryant",Bryant!$F$9,IF(B133="Mt. St. Marys",'Mount St. Marys'!$F$9,IF(B133="Quinnipiac",Quinnipiac!$F$9,IF(B133="Robert Morris",'Robert Morris'!$F$9,IF(B133="Sacred Heart",'Sacred Heart'!$F$9,IF(B133="Wagner",Wagner!$F$9,IF(B133="Army",Army!$F$9,IF(B133="Bucknell",Bucknell!$F$9,IF(B133="Colgate",Colgate!$F$9,IF(B133="Towson",Towson!$F$9,IF(B133="Holy Cross",'Holy Cross'!$F$9,IF(B133="Lafayette",Lafayette!$F$9,IF(B133="Lehigh",Lehigh!$F$9,IF(B133="Navy",Navy!$F$9,0)))))))))))))))))))))))))))))))))))))))))))))))))))))))))))))</f>
        <v>540</v>
      </c>
    </row>
    <row r="134" spans="1:10">
      <c r="A134" t="s">
        <v>366</v>
      </c>
      <c r="B134" t="s">
        <v>6</v>
      </c>
      <c r="C134">
        <v>28</v>
      </c>
      <c r="D134">
        <v>7</v>
      </c>
      <c r="E134">
        <v>35</v>
      </c>
      <c r="F134" s="45">
        <f>(C134/J134)*100</f>
        <v>4.6901172529313229</v>
      </c>
      <c r="G134" s="45">
        <f>(D134/J134)*100</f>
        <v>1.1725293132328307</v>
      </c>
      <c r="H134" s="45">
        <f>(E134/J134)*100</f>
        <v>5.8626465661641545</v>
      </c>
      <c r="I134">
        <f>RANK(H134, $H$5:$H$207,0)</f>
        <v>130</v>
      </c>
      <c r="J134">
        <f>IF(B134="Air Force",'Air Force'!$F$9,IF(B134="Albany",Albany!$F$9,IF(B134="Detroit",Detroit!$F$9,IF(B134="Binghamton",Binghamton!$F$9,IF(B134="Hartford",Hartford!$F$9,IF(B134="Stony Brook",'Stony Brook'!$F$9,IF(B134="UMBC",UMBC!$F$9,IF(B134="Vermont",Vermont!$F$9,IF(B134="Duke",Duke!$F$9,IF(B134="Maryland",Maryland!$F$9,IF(B134="North Carolina",'North Carolina'!$F$9,IF(B134="Virginia",Virginia!$F$9,IF(B134="Georgetown",Georgetown!$F$9,IF(B134="Notre Dame",'Notre Dame'!$F$9,IF(B134="Providence",Providence!$F$9,IF(B134="Rutgers",Rutgers!$F$9,IF(B134="St. Johns",'St. Johns'!$F$9,IF(B134="Syracuse",Syracuse!$F$9,IF(B134="Villanova",Villanova!$F$9,IF(B134="Drexel",Drexel!$F$9,IF(B134="Hofstra",Hofstra!$F$9,IF(B134="Penn State",'Penn State'!$F$9,IF(B134="Delaware",Delaware!$F$9,IF(B134="Massachusetts",Massachusetts!$F$9,IF(B134="Bellarmine",Bellarmine!$F$9,IF(B134="Fairfield",Fairfield!$F$9,IF(B134="Hobart",Hobart!$F$9,IF(B134="Loyola",Loyola!$F$9,IF(B134="Ohio State",'Ohio State'!$F$9,IF(B134="Denver",Denver!$F$9,IF(B134="Johns Hopkins",'Johns Hopkins'!$F$9,IF(B134="Mercer",Mercer!$F$9,IF(B134="Presbyterian",Presbyterian!$F$9,IF(B134="Brown",Brown!$F$9,IF(B134="Cornell",Cornell!$F$9,IF(B134="Dartmouth",Dartmouth!$F$9,IF(B134="Harvard",Harvard!$F$9,IF(B134="Pennsylvania",Pennsylvania!$F$9,IF(B134="Princeton",Princeton!$F$9,IF(B134="Yale",Yale!$F$9,IF(B134="Canisius",Canisius!$F$9,IF(B134="Jacksonville",Jacksonville!$F$9,IF(B134="Manhattan",Manhattan!$F$9,IF(B134="Marist",Marist!$F$9,IF(B134="St. Josephs",'St. Josephs'!$F$9,IF(B134="Siena",Siena!$F$9,IF(B134="VMI",VMI!$F$9,IF(B134="Bryant",Bryant!$F$9,IF(B134="Mt. St. Marys",'Mount St. Marys'!$F$9,IF(B134="Quinnipiac",Quinnipiac!$F$9,IF(B134="Robert Morris",'Robert Morris'!$F$9,IF(B134="Sacred Heart",'Sacred Heart'!$F$9,IF(B134="Wagner",Wagner!$F$9,IF(B134="Army",Army!$F$9,IF(B134="Bucknell",Bucknell!$F$9,IF(B134="Colgate",Colgate!$F$9,IF(B134="Towson",Towson!$F$9,IF(B134="Holy Cross",'Holy Cross'!$F$9,IF(B134="Lafayette",Lafayette!$F$9,IF(B134="Lehigh",Lehigh!$F$9,IF(B134="Navy",Navy!$F$9,0)))))))))))))))))))))))))))))))))))))))))))))))))))))))))))))</f>
        <v>597</v>
      </c>
    </row>
    <row r="135" spans="1:10">
      <c r="A135" t="s">
        <v>352</v>
      </c>
      <c r="B135" t="s">
        <v>1</v>
      </c>
      <c r="C135">
        <v>26</v>
      </c>
      <c r="D135">
        <v>4</v>
      </c>
      <c r="E135">
        <v>30</v>
      </c>
      <c r="F135" s="45">
        <f>(C135/J135)*100</f>
        <v>5.078125</v>
      </c>
      <c r="G135" s="45">
        <f>(D135/J135)*100</f>
        <v>0.78125</v>
      </c>
      <c r="H135" s="45">
        <f>(E135/J135)*100</f>
        <v>5.859375</v>
      </c>
      <c r="I135">
        <f>RANK(H135, $H$5:$H$207,0)</f>
        <v>131</v>
      </c>
      <c r="J135">
        <f>IF(B135="Air Force",'Air Force'!$F$9,IF(B135="Albany",Albany!$F$9,IF(B135="Detroit",Detroit!$F$9,IF(B135="Binghamton",Binghamton!$F$9,IF(B135="Hartford",Hartford!$F$9,IF(B135="Stony Brook",'Stony Brook'!$F$9,IF(B135="UMBC",UMBC!$F$9,IF(B135="Vermont",Vermont!$F$9,IF(B135="Duke",Duke!$F$9,IF(B135="Maryland",Maryland!$F$9,IF(B135="North Carolina",'North Carolina'!$F$9,IF(B135="Virginia",Virginia!$F$9,IF(B135="Georgetown",Georgetown!$F$9,IF(B135="Notre Dame",'Notre Dame'!$F$9,IF(B135="Providence",Providence!$F$9,IF(B135="Rutgers",Rutgers!$F$9,IF(B135="St. Johns",'St. Johns'!$F$9,IF(B135="Syracuse",Syracuse!$F$9,IF(B135="Villanova",Villanova!$F$9,IF(B135="Drexel",Drexel!$F$9,IF(B135="Hofstra",Hofstra!$F$9,IF(B135="Penn State",'Penn State'!$F$9,IF(B135="Delaware",Delaware!$F$9,IF(B135="Massachusetts",Massachusetts!$F$9,IF(B135="Bellarmine",Bellarmine!$F$9,IF(B135="Fairfield",Fairfield!$F$9,IF(B135="Hobart",Hobart!$F$9,IF(B135="Loyola",Loyola!$F$9,IF(B135="Ohio State",'Ohio State'!$F$9,IF(B135="Denver",Denver!$F$9,IF(B135="Johns Hopkins",'Johns Hopkins'!$F$9,IF(B135="Mercer",Mercer!$F$9,IF(B135="Presbyterian",Presbyterian!$F$9,IF(B135="Brown",Brown!$F$9,IF(B135="Cornell",Cornell!$F$9,IF(B135="Dartmouth",Dartmouth!$F$9,IF(B135="Harvard",Harvard!$F$9,IF(B135="Pennsylvania",Pennsylvania!$F$9,IF(B135="Princeton",Princeton!$F$9,IF(B135="Yale",Yale!$F$9,IF(B135="Canisius",Canisius!$F$9,IF(B135="Jacksonville",Jacksonville!$F$9,IF(B135="Manhattan",Manhattan!$F$9,IF(B135="Marist",Marist!$F$9,IF(B135="St. Josephs",'St. Josephs'!$F$9,IF(B135="Siena",Siena!$F$9,IF(B135="VMI",VMI!$F$9,IF(B135="Bryant",Bryant!$F$9,IF(B135="Mt. St. Marys",'Mount St. Marys'!$F$9,IF(B135="Quinnipiac",Quinnipiac!$F$9,IF(B135="Robert Morris",'Robert Morris'!$F$9,IF(B135="Sacred Heart",'Sacred Heart'!$F$9,IF(B135="Wagner",Wagner!$F$9,IF(B135="Army",Army!$F$9,IF(B135="Bucknell",Bucknell!$F$9,IF(B135="Colgate",Colgate!$F$9,IF(B135="Towson",Towson!$F$9,IF(B135="Holy Cross",'Holy Cross'!$F$9,IF(B135="Lafayette",Lafayette!$F$9,IF(B135="Lehigh",Lehigh!$F$9,IF(B135="Navy",Navy!$F$9,0)))))))))))))))))))))))))))))))))))))))))))))))))))))))))))))</f>
        <v>512</v>
      </c>
    </row>
    <row r="136" spans="1:10">
      <c r="A136" t="s">
        <v>453</v>
      </c>
      <c r="B136" t="s">
        <v>7</v>
      </c>
      <c r="C136">
        <v>19</v>
      </c>
      <c r="D136">
        <v>15</v>
      </c>
      <c r="E136">
        <v>34</v>
      </c>
      <c r="F136" s="45">
        <f>(C136/J136)*100</f>
        <v>3.2702237521514634</v>
      </c>
      <c r="G136" s="45">
        <f>(D136/J136)*100</f>
        <v>2.5817555938037864</v>
      </c>
      <c r="H136" s="45">
        <f>(E136/J136)*100</f>
        <v>5.8519793459552494</v>
      </c>
      <c r="I136">
        <f>RANK(H136, $H$5:$H$207,0)</f>
        <v>132</v>
      </c>
      <c r="J136">
        <f>IF(B136="Air Force",'Air Force'!$F$9,IF(B136="Albany",Albany!$F$9,IF(B136="Detroit",Detroit!$F$9,IF(B136="Binghamton",Binghamton!$F$9,IF(B136="Hartford",Hartford!$F$9,IF(B136="Stony Brook",'Stony Brook'!$F$9,IF(B136="UMBC",UMBC!$F$9,IF(B136="Vermont",Vermont!$F$9,IF(B136="Duke",Duke!$F$9,IF(B136="Maryland",Maryland!$F$9,IF(B136="North Carolina",'North Carolina'!$F$9,IF(B136="Virginia",Virginia!$F$9,IF(B136="Georgetown",Georgetown!$F$9,IF(B136="Notre Dame",'Notre Dame'!$F$9,IF(B136="Providence",Providence!$F$9,IF(B136="Rutgers",Rutgers!$F$9,IF(B136="St. Johns",'St. Johns'!$F$9,IF(B136="Syracuse",Syracuse!$F$9,IF(B136="Villanova",Villanova!$F$9,IF(B136="Drexel",Drexel!$F$9,IF(B136="Hofstra",Hofstra!$F$9,IF(B136="Penn State",'Penn State'!$F$9,IF(B136="Delaware",Delaware!$F$9,IF(B136="Massachusetts",Massachusetts!$F$9,IF(B136="Bellarmine",Bellarmine!$F$9,IF(B136="Fairfield",Fairfield!$F$9,IF(B136="Hobart",Hobart!$F$9,IF(B136="Loyola",Loyola!$F$9,IF(B136="Ohio State",'Ohio State'!$F$9,IF(B136="Denver",Denver!$F$9,IF(B136="Johns Hopkins",'Johns Hopkins'!$F$9,IF(B136="Mercer",Mercer!$F$9,IF(B136="Presbyterian",Presbyterian!$F$9,IF(B136="Brown",Brown!$F$9,IF(B136="Cornell",Cornell!$F$9,IF(B136="Dartmouth",Dartmouth!$F$9,IF(B136="Harvard",Harvard!$F$9,IF(B136="Pennsylvania",Pennsylvania!$F$9,IF(B136="Princeton",Princeton!$F$9,IF(B136="Yale",Yale!$F$9,IF(B136="Canisius",Canisius!$F$9,IF(B136="Jacksonville",Jacksonville!$F$9,IF(B136="Manhattan",Manhattan!$F$9,IF(B136="Marist",Marist!$F$9,IF(B136="St. Josephs",'St. Josephs'!$F$9,IF(B136="Siena",Siena!$F$9,IF(B136="VMI",VMI!$F$9,IF(B136="Bryant",Bryant!$F$9,IF(B136="Mt. St. Marys",'Mount St. Marys'!$F$9,IF(B136="Quinnipiac",Quinnipiac!$F$9,IF(B136="Robert Morris",'Robert Morris'!$F$9,IF(B136="Sacred Heart",'Sacred Heart'!$F$9,IF(B136="Wagner",Wagner!$F$9,IF(B136="Army",Army!$F$9,IF(B136="Bucknell",Bucknell!$F$9,IF(B136="Colgate",Colgate!$F$9,IF(B136="Towson",Towson!$F$9,IF(B136="Holy Cross",'Holy Cross'!$F$9,IF(B136="Lafayette",Lafayette!$F$9,IF(B136="Lehigh",Lehigh!$F$9,IF(B136="Navy",Navy!$F$9,0)))))))))))))))))))))))))))))))))))))))))))))))))))))))))))))</f>
        <v>581</v>
      </c>
    </row>
    <row r="137" spans="1:10">
      <c r="A137" t="s">
        <v>400</v>
      </c>
      <c r="B137" t="s">
        <v>56</v>
      </c>
      <c r="C137">
        <v>24</v>
      </c>
      <c r="D137">
        <v>12</v>
      </c>
      <c r="E137">
        <v>36</v>
      </c>
      <c r="F137" s="45">
        <f>(C137/J137)*100</f>
        <v>3.870967741935484</v>
      </c>
      <c r="G137" s="45">
        <f>(D137/J137)*100</f>
        <v>1.935483870967742</v>
      </c>
      <c r="H137" s="45">
        <f>(E137/J137)*100</f>
        <v>5.806451612903226</v>
      </c>
      <c r="I137">
        <f>RANK(H137, $H$5:$H$207,0)</f>
        <v>133</v>
      </c>
      <c r="J137">
        <f>IF(B137="Air Force",'Air Force'!$F$9,IF(B137="Albany",Albany!$F$9,IF(B137="Detroit",Detroit!$F$9,IF(B137="Binghamton",Binghamton!$F$9,IF(B137="Hartford",Hartford!$F$9,IF(B137="Stony Brook",'Stony Brook'!$F$9,IF(B137="UMBC",UMBC!$F$9,IF(B137="Vermont",Vermont!$F$9,IF(B137="Duke",Duke!$F$9,IF(B137="Maryland",Maryland!$F$9,IF(B137="North Carolina",'North Carolina'!$F$9,IF(B137="Virginia",Virginia!$F$9,IF(B137="Georgetown",Georgetown!$F$9,IF(B137="Notre Dame",'Notre Dame'!$F$9,IF(B137="Providence",Providence!$F$9,IF(B137="Rutgers",Rutgers!$F$9,IF(B137="St. Johns",'St. Johns'!$F$9,IF(B137="Syracuse",Syracuse!$F$9,IF(B137="Villanova",Villanova!$F$9,IF(B137="Drexel",Drexel!$F$9,IF(B137="Hofstra",Hofstra!$F$9,IF(B137="Penn State",'Penn State'!$F$9,IF(B137="Delaware",Delaware!$F$9,IF(B137="Massachusetts",Massachusetts!$F$9,IF(B137="Bellarmine",Bellarmine!$F$9,IF(B137="Fairfield",Fairfield!$F$9,IF(B137="Hobart",Hobart!$F$9,IF(B137="Loyola",Loyola!$F$9,IF(B137="Ohio State",'Ohio State'!$F$9,IF(B137="Denver",Denver!$F$9,IF(B137="Johns Hopkins",'Johns Hopkins'!$F$9,IF(B137="Mercer",Mercer!$F$9,IF(B137="Presbyterian",Presbyterian!$F$9,IF(B137="Brown",Brown!$F$9,IF(B137="Cornell",Cornell!$F$9,IF(B137="Dartmouth",Dartmouth!$F$9,IF(B137="Harvard",Harvard!$F$9,IF(B137="Pennsylvania",Pennsylvania!$F$9,IF(B137="Princeton",Princeton!$F$9,IF(B137="Yale",Yale!$F$9,IF(B137="Canisius",Canisius!$F$9,IF(B137="Jacksonville",Jacksonville!$F$9,IF(B137="Manhattan",Manhattan!$F$9,IF(B137="Marist",Marist!$F$9,IF(B137="St. Josephs",'St. Josephs'!$F$9,IF(B137="Siena",Siena!$F$9,IF(B137="VMI",VMI!$F$9,IF(B137="Bryant",Bryant!$F$9,IF(B137="Mt. St. Marys",'Mount St. Marys'!$F$9,IF(B137="Quinnipiac",Quinnipiac!$F$9,IF(B137="Robert Morris",'Robert Morris'!$F$9,IF(B137="Sacred Heart",'Sacred Heart'!$F$9,IF(B137="Wagner",Wagner!$F$9,IF(B137="Army",Army!$F$9,IF(B137="Bucknell",Bucknell!$F$9,IF(B137="Colgate",Colgate!$F$9,IF(B137="Towson",Towson!$F$9,IF(B137="Holy Cross",'Holy Cross'!$F$9,IF(B137="Lafayette",Lafayette!$F$9,IF(B137="Lehigh",Lehigh!$F$9,IF(B137="Navy",Navy!$F$9,0)))))))))))))))))))))))))))))))))))))))))))))))))))))))))))))</f>
        <v>620</v>
      </c>
    </row>
    <row r="138" spans="1:10">
      <c r="A138" t="s">
        <v>431</v>
      </c>
      <c r="B138" t="s">
        <v>36</v>
      </c>
      <c r="C138">
        <v>15</v>
      </c>
      <c r="D138">
        <v>10</v>
      </c>
      <c r="E138">
        <v>25</v>
      </c>
      <c r="F138" s="45">
        <f>(C138/J138)*100</f>
        <v>3.4802784222737819</v>
      </c>
      <c r="G138" s="45">
        <f>(D138/J138)*100</f>
        <v>2.3201856148491879</v>
      </c>
      <c r="H138" s="45">
        <f>(E138/J138)*100</f>
        <v>5.8004640371229694</v>
      </c>
      <c r="I138">
        <f>RANK(H138, $H$5:$H$207,0)</f>
        <v>134</v>
      </c>
      <c r="J138">
        <f>IF(B138="Air Force",'Air Force'!$F$9,IF(B138="Albany",Albany!$F$9,IF(B138="Detroit",Detroit!$F$9,IF(B138="Binghamton",Binghamton!$F$9,IF(B138="Hartford",Hartford!$F$9,IF(B138="Stony Brook",'Stony Brook'!$F$9,IF(B138="UMBC",UMBC!$F$9,IF(B138="Vermont",Vermont!$F$9,IF(B138="Duke",Duke!$F$9,IF(B138="Maryland",Maryland!$F$9,IF(B138="North Carolina",'North Carolina'!$F$9,IF(B138="Virginia",Virginia!$F$9,IF(B138="Georgetown",Georgetown!$F$9,IF(B138="Notre Dame",'Notre Dame'!$F$9,IF(B138="Providence",Providence!$F$9,IF(B138="Rutgers",Rutgers!$F$9,IF(B138="St. Johns",'St. Johns'!$F$9,IF(B138="Syracuse",Syracuse!$F$9,IF(B138="Villanova",Villanova!$F$9,IF(B138="Drexel",Drexel!$F$9,IF(B138="Hofstra",Hofstra!$F$9,IF(B138="Penn State",'Penn State'!$F$9,IF(B138="Delaware",Delaware!$F$9,IF(B138="Massachusetts",Massachusetts!$F$9,IF(B138="Bellarmine",Bellarmine!$F$9,IF(B138="Fairfield",Fairfield!$F$9,IF(B138="Hobart",Hobart!$F$9,IF(B138="Loyola",Loyola!$F$9,IF(B138="Ohio State",'Ohio State'!$F$9,IF(B138="Denver",Denver!$F$9,IF(B138="Johns Hopkins",'Johns Hopkins'!$F$9,IF(B138="Mercer",Mercer!$F$9,IF(B138="Presbyterian",Presbyterian!$F$9,IF(B138="Brown",Brown!$F$9,IF(B138="Cornell",Cornell!$F$9,IF(B138="Dartmouth",Dartmouth!$F$9,IF(B138="Harvard",Harvard!$F$9,IF(B138="Pennsylvania",Pennsylvania!$F$9,IF(B138="Princeton",Princeton!$F$9,IF(B138="Yale",Yale!$F$9,IF(B138="Canisius",Canisius!$F$9,IF(B138="Jacksonville",Jacksonville!$F$9,IF(B138="Manhattan",Manhattan!$F$9,IF(B138="Marist",Marist!$F$9,IF(B138="St. Josephs",'St. Josephs'!$F$9,IF(B138="Siena",Siena!$F$9,IF(B138="VMI",VMI!$F$9,IF(B138="Bryant",Bryant!$F$9,IF(B138="Mt. St. Marys",'Mount St. Marys'!$F$9,IF(B138="Quinnipiac",Quinnipiac!$F$9,IF(B138="Robert Morris",'Robert Morris'!$F$9,IF(B138="Sacred Heart",'Sacred Heart'!$F$9,IF(B138="Wagner",Wagner!$F$9,IF(B138="Army",Army!$F$9,IF(B138="Bucknell",Bucknell!$F$9,IF(B138="Colgate",Colgate!$F$9,IF(B138="Towson",Towson!$F$9,IF(B138="Holy Cross",'Holy Cross'!$F$9,IF(B138="Lafayette",Lafayette!$F$9,IF(B138="Lehigh",Lehigh!$F$9,IF(B138="Navy",Navy!$F$9,0)))))))))))))))))))))))))))))))))))))))))))))))))))))))))))))</f>
        <v>431</v>
      </c>
    </row>
    <row r="139" spans="1:10">
      <c r="A139" t="s">
        <v>345</v>
      </c>
      <c r="B139" t="s">
        <v>36</v>
      </c>
      <c r="C139">
        <v>18</v>
      </c>
      <c r="D139">
        <v>7</v>
      </c>
      <c r="E139">
        <v>25</v>
      </c>
      <c r="F139" s="45">
        <f>(C139/J139)*100</f>
        <v>4.1763341067285378</v>
      </c>
      <c r="G139" s="45">
        <f>(D139/J139)*100</f>
        <v>1.6241299303944314</v>
      </c>
      <c r="H139" s="45">
        <f>(E139/J139)*100</f>
        <v>5.8004640371229694</v>
      </c>
      <c r="I139">
        <f>RANK(H139, $H$5:$H$207,0)</f>
        <v>134</v>
      </c>
      <c r="J139">
        <f>IF(B139="Air Force",'Air Force'!$F$9,IF(B139="Albany",Albany!$F$9,IF(B139="Detroit",Detroit!$F$9,IF(B139="Binghamton",Binghamton!$F$9,IF(B139="Hartford",Hartford!$F$9,IF(B139="Stony Brook",'Stony Brook'!$F$9,IF(B139="UMBC",UMBC!$F$9,IF(B139="Vermont",Vermont!$F$9,IF(B139="Duke",Duke!$F$9,IF(B139="Maryland",Maryland!$F$9,IF(B139="North Carolina",'North Carolina'!$F$9,IF(B139="Virginia",Virginia!$F$9,IF(B139="Georgetown",Georgetown!$F$9,IF(B139="Notre Dame",'Notre Dame'!$F$9,IF(B139="Providence",Providence!$F$9,IF(B139="Rutgers",Rutgers!$F$9,IF(B139="St. Johns",'St. Johns'!$F$9,IF(B139="Syracuse",Syracuse!$F$9,IF(B139="Villanova",Villanova!$F$9,IF(B139="Drexel",Drexel!$F$9,IF(B139="Hofstra",Hofstra!$F$9,IF(B139="Penn State",'Penn State'!$F$9,IF(B139="Delaware",Delaware!$F$9,IF(B139="Massachusetts",Massachusetts!$F$9,IF(B139="Bellarmine",Bellarmine!$F$9,IF(B139="Fairfield",Fairfield!$F$9,IF(B139="Hobart",Hobart!$F$9,IF(B139="Loyola",Loyola!$F$9,IF(B139="Ohio State",'Ohio State'!$F$9,IF(B139="Denver",Denver!$F$9,IF(B139="Johns Hopkins",'Johns Hopkins'!$F$9,IF(B139="Mercer",Mercer!$F$9,IF(B139="Presbyterian",Presbyterian!$F$9,IF(B139="Brown",Brown!$F$9,IF(B139="Cornell",Cornell!$F$9,IF(B139="Dartmouth",Dartmouth!$F$9,IF(B139="Harvard",Harvard!$F$9,IF(B139="Pennsylvania",Pennsylvania!$F$9,IF(B139="Princeton",Princeton!$F$9,IF(B139="Yale",Yale!$F$9,IF(B139="Canisius",Canisius!$F$9,IF(B139="Jacksonville",Jacksonville!$F$9,IF(B139="Manhattan",Manhattan!$F$9,IF(B139="Marist",Marist!$F$9,IF(B139="St. Josephs",'St. Josephs'!$F$9,IF(B139="Siena",Siena!$F$9,IF(B139="VMI",VMI!$F$9,IF(B139="Bryant",Bryant!$F$9,IF(B139="Mt. St. Marys",'Mount St. Marys'!$F$9,IF(B139="Quinnipiac",Quinnipiac!$F$9,IF(B139="Robert Morris",'Robert Morris'!$F$9,IF(B139="Sacred Heart",'Sacred Heart'!$F$9,IF(B139="Wagner",Wagner!$F$9,IF(B139="Army",Army!$F$9,IF(B139="Bucknell",Bucknell!$F$9,IF(B139="Colgate",Colgate!$F$9,IF(B139="Towson",Towson!$F$9,IF(B139="Holy Cross",'Holy Cross'!$F$9,IF(B139="Lafayette",Lafayette!$F$9,IF(B139="Lehigh",Lehigh!$F$9,IF(B139="Navy",Navy!$F$9,0)))))))))))))))))))))))))))))))))))))))))))))))))))))))))))))</f>
        <v>431</v>
      </c>
    </row>
    <row r="140" spans="1:10">
      <c r="A140" t="s">
        <v>409</v>
      </c>
      <c r="B140" t="s">
        <v>53</v>
      </c>
      <c r="C140">
        <v>12</v>
      </c>
      <c r="D140">
        <v>12</v>
      </c>
      <c r="E140">
        <v>24</v>
      </c>
      <c r="F140" s="45">
        <f>(C140/J140)*100</f>
        <v>2.8915662650602409</v>
      </c>
      <c r="G140" s="45">
        <f>(D140/J140)*100</f>
        <v>2.8915662650602409</v>
      </c>
      <c r="H140" s="45">
        <f>(E140/J140)*100</f>
        <v>5.7831325301204819</v>
      </c>
      <c r="I140">
        <f>RANK(H140, $H$5:$H$207,0)</f>
        <v>136</v>
      </c>
      <c r="J140">
        <f>IF(B140="Air Force",'Air Force'!$F$9,IF(B140="Albany",Albany!$F$9,IF(B140="Detroit",Detroit!$F$9,IF(B140="Binghamton",Binghamton!$F$9,IF(B140="Hartford",Hartford!$F$9,IF(B140="Stony Brook",'Stony Brook'!$F$9,IF(B140="UMBC",UMBC!$F$9,IF(B140="Vermont",Vermont!$F$9,IF(B140="Duke",Duke!$F$9,IF(B140="Maryland",Maryland!$F$9,IF(B140="North Carolina",'North Carolina'!$F$9,IF(B140="Virginia",Virginia!$F$9,IF(B140="Georgetown",Georgetown!$F$9,IF(B140="Notre Dame",'Notre Dame'!$F$9,IF(B140="Providence",Providence!$F$9,IF(B140="Rutgers",Rutgers!$F$9,IF(B140="St. Johns",'St. Johns'!$F$9,IF(B140="Syracuse",Syracuse!$F$9,IF(B140="Villanova",Villanova!$F$9,IF(B140="Drexel",Drexel!$F$9,IF(B140="Hofstra",Hofstra!$F$9,IF(B140="Penn State",'Penn State'!$F$9,IF(B140="Delaware",Delaware!$F$9,IF(B140="Massachusetts",Massachusetts!$F$9,IF(B140="Bellarmine",Bellarmine!$F$9,IF(B140="Fairfield",Fairfield!$F$9,IF(B140="Hobart",Hobart!$F$9,IF(B140="Loyola",Loyola!$F$9,IF(B140="Ohio State",'Ohio State'!$F$9,IF(B140="Denver",Denver!$F$9,IF(B140="Johns Hopkins",'Johns Hopkins'!$F$9,IF(B140="Mercer",Mercer!$F$9,IF(B140="Presbyterian",Presbyterian!$F$9,IF(B140="Brown",Brown!$F$9,IF(B140="Cornell",Cornell!$F$9,IF(B140="Dartmouth",Dartmouth!$F$9,IF(B140="Harvard",Harvard!$F$9,IF(B140="Pennsylvania",Pennsylvania!$F$9,IF(B140="Princeton",Princeton!$F$9,IF(B140="Yale",Yale!$F$9,IF(B140="Canisius",Canisius!$F$9,IF(B140="Jacksonville",Jacksonville!$F$9,IF(B140="Manhattan",Manhattan!$F$9,IF(B140="Marist",Marist!$F$9,IF(B140="St. Josephs",'St. Josephs'!$F$9,IF(B140="Siena",Siena!$F$9,IF(B140="VMI",VMI!$F$9,IF(B140="Bryant",Bryant!$F$9,IF(B140="Mt. St. Marys",'Mount St. Marys'!$F$9,IF(B140="Quinnipiac",Quinnipiac!$F$9,IF(B140="Robert Morris",'Robert Morris'!$F$9,IF(B140="Sacred Heart",'Sacred Heart'!$F$9,IF(B140="Wagner",Wagner!$F$9,IF(B140="Army",Army!$F$9,IF(B140="Bucknell",Bucknell!$F$9,IF(B140="Colgate",Colgate!$F$9,IF(B140="Towson",Towson!$F$9,IF(B140="Holy Cross",'Holy Cross'!$F$9,IF(B140="Lafayette",Lafayette!$F$9,IF(B140="Lehigh",Lehigh!$F$9,IF(B140="Navy",Navy!$F$9,0)))))))))))))))))))))))))))))))))))))))))))))))))))))))))))))</f>
        <v>415</v>
      </c>
    </row>
    <row r="141" spans="1:10">
      <c r="A141" t="s">
        <v>402</v>
      </c>
      <c r="B141" t="s">
        <v>54</v>
      </c>
      <c r="C141">
        <v>10</v>
      </c>
      <c r="D141">
        <v>20</v>
      </c>
      <c r="E141">
        <v>30</v>
      </c>
      <c r="F141" s="45">
        <f>(C141/J141)*100</f>
        <v>1.9230769230769231</v>
      </c>
      <c r="G141" s="45">
        <f>(D141/J141)*100</f>
        <v>3.8461538461538463</v>
      </c>
      <c r="H141" s="45">
        <f>(E141/J141)*100</f>
        <v>5.7692307692307692</v>
      </c>
      <c r="I141">
        <f>RANK(H141, $H$5:$H$207,0)</f>
        <v>137</v>
      </c>
      <c r="J141">
        <f>IF(B141="Air Force",'Air Force'!$F$9,IF(B141="Albany",Albany!$F$9,IF(B141="Detroit",Detroit!$F$9,IF(B141="Binghamton",Binghamton!$F$9,IF(B141="Hartford",Hartford!$F$9,IF(B141="Stony Brook",'Stony Brook'!$F$9,IF(B141="UMBC",UMBC!$F$9,IF(B141="Vermont",Vermont!$F$9,IF(B141="Duke",Duke!$F$9,IF(B141="Maryland",Maryland!$F$9,IF(B141="North Carolina",'North Carolina'!$F$9,IF(B141="Virginia",Virginia!$F$9,IF(B141="Georgetown",Georgetown!$F$9,IF(B141="Notre Dame",'Notre Dame'!$F$9,IF(B141="Providence",Providence!$F$9,IF(B141="Rutgers",Rutgers!$F$9,IF(B141="St. Johns",'St. Johns'!$F$9,IF(B141="Syracuse",Syracuse!$F$9,IF(B141="Villanova",Villanova!$F$9,IF(B141="Drexel",Drexel!$F$9,IF(B141="Hofstra",Hofstra!$F$9,IF(B141="Penn State",'Penn State'!$F$9,IF(B141="Delaware",Delaware!$F$9,IF(B141="Massachusetts",Massachusetts!$F$9,IF(B141="Bellarmine",Bellarmine!$F$9,IF(B141="Fairfield",Fairfield!$F$9,IF(B141="Hobart",Hobart!$F$9,IF(B141="Loyola",Loyola!$F$9,IF(B141="Ohio State",'Ohio State'!$F$9,IF(B141="Denver",Denver!$F$9,IF(B141="Johns Hopkins",'Johns Hopkins'!$F$9,IF(B141="Mercer",Mercer!$F$9,IF(B141="Presbyterian",Presbyterian!$F$9,IF(B141="Brown",Brown!$F$9,IF(B141="Cornell",Cornell!$F$9,IF(B141="Dartmouth",Dartmouth!$F$9,IF(B141="Harvard",Harvard!$F$9,IF(B141="Pennsylvania",Pennsylvania!$F$9,IF(B141="Princeton",Princeton!$F$9,IF(B141="Yale",Yale!$F$9,IF(B141="Canisius",Canisius!$F$9,IF(B141="Jacksonville",Jacksonville!$F$9,IF(B141="Manhattan",Manhattan!$F$9,IF(B141="Marist",Marist!$F$9,IF(B141="St. Josephs",'St. Josephs'!$F$9,IF(B141="Siena",Siena!$F$9,IF(B141="VMI",VMI!$F$9,IF(B141="Bryant",Bryant!$F$9,IF(B141="Mt. St. Marys",'Mount St. Marys'!$F$9,IF(B141="Quinnipiac",Quinnipiac!$F$9,IF(B141="Robert Morris",'Robert Morris'!$F$9,IF(B141="Sacred Heart",'Sacred Heart'!$F$9,IF(B141="Wagner",Wagner!$F$9,IF(B141="Army",Army!$F$9,IF(B141="Bucknell",Bucknell!$F$9,IF(B141="Colgate",Colgate!$F$9,IF(B141="Towson",Towson!$F$9,IF(B141="Holy Cross",'Holy Cross'!$F$9,IF(B141="Lafayette",Lafayette!$F$9,IF(B141="Lehigh",Lehigh!$F$9,IF(B141="Navy",Navy!$F$9,0)))))))))))))))))))))))))))))))))))))))))))))))))))))))))))))</f>
        <v>520</v>
      </c>
    </row>
    <row r="142" spans="1:10">
      <c r="A142" t="s">
        <v>446</v>
      </c>
      <c r="B142" t="s">
        <v>51</v>
      </c>
      <c r="C142">
        <v>17</v>
      </c>
      <c r="D142">
        <v>18</v>
      </c>
      <c r="E142">
        <v>35</v>
      </c>
      <c r="F142" s="45">
        <f>(C142/J142)*100</f>
        <v>2.7732463295269167</v>
      </c>
      <c r="G142" s="45">
        <f>(D142/J142)*100</f>
        <v>2.9363784665579118</v>
      </c>
      <c r="H142" s="45">
        <f>(E142/J142)*100</f>
        <v>5.709624796084829</v>
      </c>
      <c r="I142">
        <f>RANK(H142, $H$5:$H$207,0)</f>
        <v>138</v>
      </c>
      <c r="J142">
        <f>IF(B142="Air Force",'Air Force'!$F$9,IF(B142="Albany",Albany!$F$9,IF(B142="Detroit",Detroit!$F$9,IF(B142="Binghamton",Binghamton!$F$9,IF(B142="Hartford",Hartford!$F$9,IF(B142="Stony Brook",'Stony Brook'!$F$9,IF(B142="UMBC",UMBC!$F$9,IF(B142="Vermont",Vermont!$F$9,IF(B142="Duke",Duke!$F$9,IF(B142="Maryland",Maryland!$F$9,IF(B142="North Carolina",'North Carolina'!$F$9,IF(B142="Virginia",Virginia!$F$9,IF(B142="Georgetown",Georgetown!$F$9,IF(B142="Notre Dame",'Notre Dame'!$F$9,IF(B142="Providence",Providence!$F$9,IF(B142="Rutgers",Rutgers!$F$9,IF(B142="St. Johns",'St. Johns'!$F$9,IF(B142="Syracuse",Syracuse!$F$9,IF(B142="Villanova",Villanova!$F$9,IF(B142="Drexel",Drexel!$F$9,IF(B142="Hofstra",Hofstra!$F$9,IF(B142="Penn State",'Penn State'!$F$9,IF(B142="Delaware",Delaware!$F$9,IF(B142="Massachusetts",Massachusetts!$F$9,IF(B142="Bellarmine",Bellarmine!$F$9,IF(B142="Fairfield",Fairfield!$F$9,IF(B142="Hobart",Hobart!$F$9,IF(B142="Loyola",Loyola!$F$9,IF(B142="Ohio State",'Ohio State'!$F$9,IF(B142="Denver",Denver!$F$9,IF(B142="Johns Hopkins",'Johns Hopkins'!$F$9,IF(B142="Mercer",Mercer!$F$9,IF(B142="Presbyterian",Presbyterian!$F$9,IF(B142="Brown",Brown!$F$9,IF(B142="Cornell",Cornell!$F$9,IF(B142="Dartmouth",Dartmouth!$F$9,IF(B142="Harvard",Harvard!$F$9,IF(B142="Pennsylvania",Pennsylvania!$F$9,IF(B142="Princeton",Princeton!$F$9,IF(B142="Yale",Yale!$F$9,IF(B142="Canisius",Canisius!$F$9,IF(B142="Jacksonville",Jacksonville!$F$9,IF(B142="Manhattan",Manhattan!$F$9,IF(B142="Marist",Marist!$F$9,IF(B142="St. Josephs",'St. Josephs'!$F$9,IF(B142="Siena",Siena!$F$9,IF(B142="VMI",VMI!$F$9,IF(B142="Bryant",Bryant!$F$9,IF(B142="Mt. St. Marys",'Mount St. Marys'!$F$9,IF(B142="Quinnipiac",Quinnipiac!$F$9,IF(B142="Robert Morris",'Robert Morris'!$F$9,IF(B142="Sacred Heart",'Sacred Heart'!$F$9,IF(B142="Wagner",Wagner!$F$9,IF(B142="Army",Army!$F$9,IF(B142="Bucknell",Bucknell!$F$9,IF(B142="Colgate",Colgate!$F$9,IF(B142="Towson",Towson!$F$9,IF(B142="Holy Cross",'Holy Cross'!$F$9,IF(B142="Lafayette",Lafayette!$F$9,IF(B142="Lehigh",Lehigh!$F$9,IF(B142="Navy",Navy!$F$9,0)))))))))))))))))))))))))))))))))))))))))))))))))))))))))))))</f>
        <v>613</v>
      </c>
    </row>
    <row r="143" spans="1:10">
      <c r="A143" t="s">
        <v>407</v>
      </c>
      <c r="B143" t="s">
        <v>49</v>
      </c>
      <c r="C143">
        <v>17</v>
      </c>
      <c r="D143">
        <v>10</v>
      </c>
      <c r="E143">
        <v>27</v>
      </c>
      <c r="F143" s="45">
        <f>(C143/J143)*100</f>
        <v>3.5940803382663846</v>
      </c>
      <c r="G143" s="45">
        <f>(D143/J143)*100</f>
        <v>2.1141649048625792</v>
      </c>
      <c r="H143" s="45">
        <f>(E143/J143)*100</f>
        <v>5.7082452431289639</v>
      </c>
      <c r="I143">
        <f>RANK(H143, $H$5:$H$207,0)</f>
        <v>139</v>
      </c>
      <c r="J143">
        <f>IF(B143="Air Force",'Air Force'!$F$9,IF(B143="Albany",Albany!$F$9,IF(B143="Detroit",Detroit!$F$9,IF(B143="Binghamton",Binghamton!$F$9,IF(B143="Hartford",Hartford!$F$9,IF(B143="Stony Brook",'Stony Brook'!$F$9,IF(B143="UMBC",UMBC!$F$9,IF(B143="Vermont",Vermont!$F$9,IF(B143="Duke",Duke!$F$9,IF(B143="Maryland",Maryland!$F$9,IF(B143="North Carolina",'North Carolina'!$F$9,IF(B143="Virginia",Virginia!$F$9,IF(B143="Georgetown",Georgetown!$F$9,IF(B143="Notre Dame",'Notre Dame'!$F$9,IF(B143="Providence",Providence!$F$9,IF(B143="Rutgers",Rutgers!$F$9,IF(B143="St. Johns",'St. Johns'!$F$9,IF(B143="Syracuse",Syracuse!$F$9,IF(B143="Villanova",Villanova!$F$9,IF(B143="Drexel",Drexel!$F$9,IF(B143="Hofstra",Hofstra!$F$9,IF(B143="Penn State",'Penn State'!$F$9,IF(B143="Delaware",Delaware!$F$9,IF(B143="Massachusetts",Massachusetts!$F$9,IF(B143="Bellarmine",Bellarmine!$F$9,IF(B143="Fairfield",Fairfield!$F$9,IF(B143="Hobart",Hobart!$F$9,IF(B143="Loyola",Loyola!$F$9,IF(B143="Ohio State",'Ohio State'!$F$9,IF(B143="Denver",Denver!$F$9,IF(B143="Johns Hopkins",'Johns Hopkins'!$F$9,IF(B143="Mercer",Mercer!$F$9,IF(B143="Presbyterian",Presbyterian!$F$9,IF(B143="Brown",Brown!$F$9,IF(B143="Cornell",Cornell!$F$9,IF(B143="Dartmouth",Dartmouth!$F$9,IF(B143="Harvard",Harvard!$F$9,IF(B143="Pennsylvania",Pennsylvania!$F$9,IF(B143="Princeton",Princeton!$F$9,IF(B143="Yale",Yale!$F$9,IF(B143="Canisius",Canisius!$F$9,IF(B143="Jacksonville",Jacksonville!$F$9,IF(B143="Manhattan",Manhattan!$F$9,IF(B143="Marist",Marist!$F$9,IF(B143="St. Josephs",'St. Josephs'!$F$9,IF(B143="Siena",Siena!$F$9,IF(B143="VMI",VMI!$F$9,IF(B143="Bryant",Bryant!$F$9,IF(B143="Mt. St. Marys",'Mount St. Marys'!$F$9,IF(B143="Quinnipiac",Quinnipiac!$F$9,IF(B143="Robert Morris",'Robert Morris'!$F$9,IF(B143="Sacred Heart",'Sacred Heart'!$F$9,IF(B143="Wagner",Wagner!$F$9,IF(B143="Army",Army!$F$9,IF(B143="Bucknell",Bucknell!$F$9,IF(B143="Colgate",Colgate!$F$9,IF(B143="Towson",Towson!$F$9,IF(B143="Holy Cross",'Holy Cross'!$F$9,IF(B143="Lafayette",Lafayette!$F$9,IF(B143="Lehigh",Lehigh!$F$9,IF(B143="Navy",Navy!$F$9,0)))))))))))))))))))))))))))))))))))))))))))))))))))))))))))))</f>
        <v>473</v>
      </c>
    </row>
    <row r="144" spans="1:10">
      <c r="A144" t="s">
        <v>360</v>
      </c>
      <c r="B144" t="s">
        <v>10</v>
      </c>
      <c r="C144">
        <v>27</v>
      </c>
      <c r="D144">
        <v>9</v>
      </c>
      <c r="E144">
        <v>36</v>
      </c>
      <c r="F144" s="45">
        <f>(C144/J144)*100</f>
        <v>4.2789223454833598</v>
      </c>
      <c r="G144" s="45">
        <f>(D144/J144)*100</f>
        <v>1.4263074484944533</v>
      </c>
      <c r="H144" s="45">
        <f>(E144/J144)*100</f>
        <v>5.7052297939778134</v>
      </c>
      <c r="I144">
        <f>RANK(H144, $H$5:$H$207,0)</f>
        <v>140</v>
      </c>
      <c r="J144">
        <f>IF(B144="Air Force",'Air Force'!$F$9,IF(B144="Albany",Albany!$F$9,IF(B144="Detroit",Detroit!$F$9,IF(B144="Binghamton",Binghamton!$F$9,IF(B144="Hartford",Hartford!$F$9,IF(B144="Stony Brook",'Stony Brook'!$F$9,IF(B144="UMBC",UMBC!$F$9,IF(B144="Vermont",Vermont!$F$9,IF(B144="Duke",Duke!$F$9,IF(B144="Maryland",Maryland!$F$9,IF(B144="North Carolina",'North Carolina'!$F$9,IF(B144="Virginia",Virginia!$F$9,IF(B144="Georgetown",Georgetown!$F$9,IF(B144="Notre Dame",'Notre Dame'!$F$9,IF(B144="Providence",Providence!$F$9,IF(B144="Rutgers",Rutgers!$F$9,IF(B144="St. Johns",'St. Johns'!$F$9,IF(B144="Syracuse",Syracuse!$F$9,IF(B144="Villanova",Villanova!$F$9,IF(B144="Drexel",Drexel!$F$9,IF(B144="Hofstra",Hofstra!$F$9,IF(B144="Penn State",'Penn State'!$F$9,IF(B144="Delaware",Delaware!$F$9,IF(B144="Massachusetts",Massachusetts!$F$9,IF(B144="Bellarmine",Bellarmine!$F$9,IF(B144="Fairfield",Fairfield!$F$9,IF(B144="Hobart",Hobart!$F$9,IF(B144="Loyola",Loyola!$F$9,IF(B144="Ohio State",'Ohio State'!$F$9,IF(B144="Denver",Denver!$F$9,IF(B144="Johns Hopkins",'Johns Hopkins'!$F$9,IF(B144="Mercer",Mercer!$F$9,IF(B144="Presbyterian",Presbyterian!$F$9,IF(B144="Brown",Brown!$F$9,IF(B144="Cornell",Cornell!$F$9,IF(B144="Dartmouth",Dartmouth!$F$9,IF(B144="Harvard",Harvard!$F$9,IF(B144="Pennsylvania",Pennsylvania!$F$9,IF(B144="Princeton",Princeton!$F$9,IF(B144="Yale",Yale!$F$9,IF(B144="Canisius",Canisius!$F$9,IF(B144="Jacksonville",Jacksonville!$F$9,IF(B144="Manhattan",Manhattan!$F$9,IF(B144="Marist",Marist!$F$9,IF(B144="St. Josephs",'St. Josephs'!$F$9,IF(B144="Siena",Siena!$F$9,IF(B144="VMI",VMI!$F$9,IF(B144="Bryant",Bryant!$F$9,IF(B144="Mt. St. Marys",'Mount St. Marys'!$F$9,IF(B144="Quinnipiac",Quinnipiac!$F$9,IF(B144="Robert Morris",'Robert Morris'!$F$9,IF(B144="Sacred Heart",'Sacred Heart'!$F$9,IF(B144="Wagner",Wagner!$F$9,IF(B144="Army",Army!$F$9,IF(B144="Bucknell",Bucknell!$F$9,IF(B144="Colgate",Colgate!$F$9,IF(B144="Towson",Towson!$F$9,IF(B144="Holy Cross",'Holy Cross'!$F$9,IF(B144="Lafayette",Lafayette!$F$9,IF(B144="Lehigh",Lehigh!$F$9,IF(B144="Navy",Navy!$F$9,0)))))))))))))))))))))))))))))))))))))))))))))))))))))))))))))</f>
        <v>631</v>
      </c>
    </row>
    <row r="145" spans="1:10">
      <c r="A145" t="s">
        <v>415</v>
      </c>
      <c r="B145" t="s">
        <v>6</v>
      </c>
      <c r="C145">
        <v>21</v>
      </c>
      <c r="D145">
        <v>13</v>
      </c>
      <c r="E145">
        <v>34</v>
      </c>
      <c r="F145" s="45">
        <f>(C145/J145)*100</f>
        <v>3.5175879396984926</v>
      </c>
      <c r="G145" s="45">
        <f>(D145/J145)*100</f>
        <v>2.1775544388609713</v>
      </c>
      <c r="H145" s="45">
        <f>(E145/J145)*100</f>
        <v>5.6951423785594635</v>
      </c>
      <c r="I145">
        <f>RANK(H145, $H$5:$H$207,0)</f>
        <v>141</v>
      </c>
      <c r="J145">
        <f>IF(B145="Air Force",'Air Force'!$F$9,IF(B145="Albany",Albany!$F$9,IF(B145="Detroit",Detroit!$F$9,IF(B145="Binghamton",Binghamton!$F$9,IF(B145="Hartford",Hartford!$F$9,IF(B145="Stony Brook",'Stony Brook'!$F$9,IF(B145="UMBC",UMBC!$F$9,IF(B145="Vermont",Vermont!$F$9,IF(B145="Duke",Duke!$F$9,IF(B145="Maryland",Maryland!$F$9,IF(B145="North Carolina",'North Carolina'!$F$9,IF(B145="Virginia",Virginia!$F$9,IF(B145="Georgetown",Georgetown!$F$9,IF(B145="Notre Dame",'Notre Dame'!$F$9,IF(B145="Providence",Providence!$F$9,IF(B145="Rutgers",Rutgers!$F$9,IF(B145="St. Johns",'St. Johns'!$F$9,IF(B145="Syracuse",Syracuse!$F$9,IF(B145="Villanova",Villanova!$F$9,IF(B145="Drexel",Drexel!$F$9,IF(B145="Hofstra",Hofstra!$F$9,IF(B145="Penn State",'Penn State'!$F$9,IF(B145="Delaware",Delaware!$F$9,IF(B145="Massachusetts",Massachusetts!$F$9,IF(B145="Bellarmine",Bellarmine!$F$9,IF(B145="Fairfield",Fairfield!$F$9,IF(B145="Hobart",Hobart!$F$9,IF(B145="Loyola",Loyola!$F$9,IF(B145="Ohio State",'Ohio State'!$F$9,IF(B145="Denver",Denver!$F$9,IF(B145="Johns Hopkins",'Johns Hopkins'!$F$9,IF(B145="Mercer",Mercer!$F$9,IF(B145="Presbyterian",Presbyterian!$F$9,IF(B145="Brown",Brown!$F$9,IF(B145="Cornell",Cornell!$F$9,IF(B145="Dartmouth",Dartmouth!$F$9,IF(B145="Harvard",Harvard!$F$9,IF(B145="Pennsylvania",Pennsylvania!$F$9,IF(B145="Princeton",Princeton!$F$9,IF(B145="Yale",Yale!$F$9,IF(B145="Canisius",Canisius!$F$9,IF(B145="Jacksonville",Jacksonville!$F$9,IF(B145="Manhattan",Manhattan!$F$9,IF(B145="Marist",Marist!$F$9,IF(B145="St. Josephs",'St. Josephs'!$F$9,IF(B145="Siena",Siena!$F$9,IF(B145="VMI",VMI!$F$9,IF(B145="Bryant",Bryant!$F$9,IF(B145="Mt. St. Marys",'Mount St. Marys'!$F$9,IF(B145="Quinnipiac",Quinnipiac!$F$9,IF(B145="Robert Morris",'Robert Morris'!$F$9,IF(B145="Sacred Heart",'Sacred Heart'!$F$9,IF(B145="Wagner",Wagner!$F$9,IF(B145="Army",Army!$F$9,IF(B145="Bucknell",Bucknell!$F$9,IF(B145="Colgate",Colgate!$F$9,IF(B145="Towson",Towson!$F$9,IF(B145="Holy Cross",'Holy Cross'!$F$9,IF(B145="Lafayette",Lafayette!$F$9,IF(B145="Lehigh",Lehigh!$F$9,IF(B145="Navy",Navy!$F$9,0)))))))))))))))))))))))))))))))))))))))))))))))))))))))))))))</f>
        <v>597</v>
      </c>
    </row>
    <row r="146" spans="1:10">
      <c r="A146" t="s">
        <v>391</v>
      </c>
      <c r="B146" t="s">
        <v>29</v>
      </c>
      <c r="C146">
        <v>20</v>
      </c>
      <c r="D146">
        <v>7</v>
      </c>
      <c r="E146">
        <v>27</v>
      </c>
      <c r="F146" s="45">
        <f>(C146/J146)*100</f>
        <v>4.2105263157894735</v>
      </c>
      <c r="G146" s="45">
        <f>(D146/J146)*100</f>
        <v>1.4736842105263157</v>
      </c>
      <c r="H146" s="45">
        <f>(E146/J146)*100</f>
        <v>5.6842105263157894</v>
      </c>
      <c r="I146">
        <f>RANK(H146, $H$5:$H$207,0)</f>
        <v>142</v>
      </c>
      <c r="J146">
        <f>IF(B146="Air Force",'Air Force'!$F$9,IF(B146="Albany",Albany!$F$9,IF(B146="Detroit",Detroit!$F$9,IF(B146="Binghamton",Binghamton!$F$9,IF(B146="Hartford",Hartford!$F$9,IF(B146="Stony Brook",'Stony Brook'!$F$9,IF(B146="UMBC",UMBC!$F$9,IF(B146="Vermont",Vermont!$F$9,IF(B146="Duke",Duke!$F$9,IF(B146="Maryland",Maryland!$F$9,IF(B146="North Carolina",'North Carolina'!$F$9,IF(B146="Virginia",Virginia!$F$9,IF(B146="Georgetown",Georgetown!$F$9,IF(B146="Notre Dame",'Notre Dame'!$F$9,IF(B146="Providence",Providence!$F$9,IF(B146="Rutgers",Rutgers!$F$9,IF(B146="St. Johns",'St. Johns'!$F$9,IF(B146="Syracuse",Syracuse!$F$9,IF(B146="Villanova",Villanova!$F$9,IF(B146="Drexel",Drexel!$F$9,IF(B146="Hofstra",Hofstra!$F$9,IF(B146="Penn State",'Penn State'!$F$9,IF(B146="Delaware",Delaware!$F$9,IF(B146="Massachusetts",Massachusetts!$F$9,IF(B146="Bellarmine",Bellarmine!$F$9,IF(B146="Fairfield",Fairfield!$F$9,IF(B146="Hobart",Hobart!$F$9,IF(B146="Loyola",Loyola!$F$9,IF(B146="Ohio State",'Ohio State'!$F$9,IF(B146="Denver",Denver!$F$9,IF(B146="Johns Hopkins",'Johns Hopkins'!$F$9,IF(B146="Mercer",Mercer!$F$9,IF(B146="Presbyterian",Presbyterian!$F$9,IF(B146="Brown",Brown!$F$9,IF(B146="Cornell",Cornell!$F$9,IF(B146="Dartmouth",Dartmouth!$F$9,IF(B146="Harvard",Harvard!$F$9,IF(B146="Pennsylvania",Pennsylvania!$F$9,IF(B146="Princeton",Princeton!$F$9,IF(B146="Yale",Yale!$F$9,IF(B146="Canisius",Canisius!$F$9,IF(B146="Jacksonville",Jacksonville!$F$9,IF(B146="Manhattan",Manhattan!$F$9,IF(B146="Marist",Marist!$F$9,IF(B146="St. Josephs",'St. Josephs'!$F$9,IF(B146="Siena",Siena!$F$9,IF(B146="VMI",VMI!$F$9,IF(B146="Bryant",Bryant!$F$9,IF(B146="Mt. St. Marys",'Mount St. Marys'!$F$9,IF(B146="Quinnipiac",Quinnipiac!$F$9,IF(B146="Robert Morris",'Robert Morris'!$F$9,IF(B146="Sacred Heart",'Sacred Heart'!$F$9,IF(B146="Wagner",Wagner!$F$9,IF(B146="Army",Army!$F$9,IF(B146="Bucknell",Bucknell!$F$9,IF(B146="Colgate",Colgate!$F$9,IF(B146="Towson",Towson!$F$9,IF(B146="Holy Cross",'Holy Cross'!$F$9,IF(B146="Lafayette",Lafayette!$F$9,IF(B146="Lehigh",Lehigh!$F$9,IF(B146="Navy",Navy!$F$9,0)))))))))))))))))))))))))))))))))))))))))))))))))))))))))))))</f>
        <v>475</v>
      </c>
    </row>
    <row r="147" spans="1:10">
      <c r="A147" t="s">
        <v>398</v>
      </c>
      <c r="B147" t="s">
        <v>7</v>
      </c>
      <c r="C147">
        <v>26</v>
      </c>
      <c r="D147">
        <v>7</v>
      </c>
      <c r="E147">
        <v>33</v>
      </c>
      <c r="F147" s="45">
        <f>(C147/J147)*100</f>
        <v>4.4750430292598971</v>
      </c>
      <c r="G147" s="45">
        <f>(D147/J147)*100</f>
        <v>1.2048192771084338</v>
      </c>
      <c r="H147" s="45">
        <f>(E147/J147)*100</f>
        <v>5.6798623063683307</v>
      </c>
      <c r="I147">
        <f>RANK(H147, $H$5:$H$207,0)</f>
        <v>143</v>
      </c>
      <c r="J147">
        <f>IF(B147="Air Force",'Air Force'!$F$9,IF(B147="Albany",Albany!$F$9,IF(B147="Detroit",Detroit!$F$9,IF(B147="Binghamton",Binghamton!$F$9,IF(B147="Hartford",Hartford!$F$9,IF(B147="Stony Brook",'Stony Brook'!$F$9,IF(B147="UMBC",UMBC!$F$9,IF(B147="Vermont",Vermont!$F$9,IF(B147="Duke",Duke!$F$9,IF(B147="Maryland",Maryland!$F$9,IF(B147="North Carolina",'North Carolina'!$F$9,IF(B147="Virginia",Virginia!$F$9,IF(B147="Georgetown",Georgetown!$F$9,IF(B147="Notre Dame",'Notre Dame'!$F$9,IF(B147="Providence",Providence!$F$9,IF(B147="Rutgers",Rutgers!$F$9,IF(B147="St. Johns",'St. Johns'!$F$9,IF(B147="Syracuse",Syracuse!$F$9,IF(B147="Villanova",Villanova!$F$9,IF(B147="Drexel",Drexel!$F$9,IF(B147="Hofstra",Hofstra!$F$9,IF(B147="Penn State",'Penn State'!$F$9,IF(B147="Delaware",Delaware!$F$9,IF(B147="Massachusetts",Massachusetts!$F$9,IF(B147="Bellarmine",Bellarmine!$F$9,IF(B147="Fairfield",Fairfield!$F$9,IF(B147="Hobart",Hobart!$F$9,IF(B147="Loyola",Loyola!$F$9,IF(B147="Ohio State",'Ohio State'!$F$9,IF(B147="Denver",Denver!$F$9,IF(B147="Johns Hopkins",'Johns Hopkins'!$F$9,IF(B147="Mercer",Mercer!$F$9,IF(B147="Presbyterian",Presbyterian!$F$9,IF(B147="Brown",Brown!$F$9,IF(B147="Cornell",Cornell!$F$9,IF(B147="Dartmouth",Dartmouth!$F$9,IF(B147="Harvard",Harvard!$F$9,IF(B147="Pennsylvania",Pennsylvania!$F$9,IF(B147="Princeton",Princeton!$F$9,IF(B147="Yale",Yale!$F$9,IF(B147="Canisius",Canisius!$F$9,IF(B147="Jacksonville",Jacksonville!$F$9,IF(B147="Manhattan",Manhattan!$F$9,IF(B147="Marist",Marist!$F$9,IF(B147="St. Josephs",'St. Josephs'!$F$9,IF(B147="Siena",Siena!$F$9,IF(B147="VMI",VMI!$F$9,IF(B147="Bryant",Bryant!$F$9,IF(B147="Mt. St. Marys",'Mount St. Marys'!$F$9,IF(B147="Quinnipiac",Quinnipiac!$F$9,IF(B147="Robert Morris",'Robert Morris'!$F$9,IF(B147="Sacred Heart",'Sacred Heart'!$F$9,IF(B147="Wagner",Wagner!$F$9,IF(B147="Army",Army!$F$9,IF(B147="Bucknell",Bucknell!$F$9,IF(B147="Colgate",Colgate!$F$9,IF(B147="Towson",Towson!$F$9,IF(B147="Holy Cross",'Holy Cross'!$F$9,IF(B147="Lafayette",Lafayette!$F$9,IF(B147="Lehigh",Lehigh!$F$9,IF(B147="Navy",Navy!$F$9,0)))))))))))))))))))))))))))))))))))))))))))))))))))))))))))))</f>
        <v>581</v>
      </c>
    </row>
    <row r="148" spans="1:10">
      <c r="A148" t="s">
        <v>341</v>
      </c>
      <c r="B148" t="s">
        <v>32</v>
      </c>
      <c r="C148">
        <v>20</v>
      </c>
      <c r="D148">
        <v>10</v>
      </c>
      <c r="E148">
        <v>30</v>
      </c>
      <c r="F148" s="45">
        <f>(C148/J148)*100</f>
        <v>3.7807183364839321</v>
      </c>
      <c r="G148" s="45">
        <f>(D148/J148)*100</f>
        <v>1.890359168241966</v>
      </c>
      <c r="H148" s="45">
        <f>(E148/J148)*100</f>
        <v>5.6710775047258979</v>
      </c>
      <c r="I148">
        <f>RANK(H148, $H$5:$H$207,0)</f>
        <v>144</v>
      </c>
      <c r="J148">
        <f>IF(B148="Air Force",'Air Force'!$F$9,IF(B148="Albany",Albany!$F$9,IF(B148="Detroit",Detroit!$F$9,IF(B148="Binghamton",Binghamton!$F$9,IF(B148="Hartford",Hartford!$F$9,IF(B148="Stony Brook",'Stony Brook'!$F$9,IF(B148="UMBC",UMBC!$F$9,IF(B148="Vermont",Vermont!$F$9,IF(B148="Duke",Duke!$F$9,IF(B148="Maryland",Maryland!$F$9,IF(B148="North Carolina",'North Carolina'!$F$9,IF(B148="Virginia",Virginia!$F$9,IF(B148="Georgetown",Georgetown!$F$9,IF(B148="Notre Dame",'Notre Dame'!$F$9,IF(B148="Providence",Providence!$F$9,IF(B148="Rutgers",Rutgers!$F$9,IF(B148="St. Johns",'St. Johns'!$F$9,IF(B148="Syracuse",Syracuse!$F$9,IF(B148="Villanova",Villanova!$F$9,IF(B148="Drexel",Drexel!$F$9,IF(B148="Hofstra",Hofstra!$F$9,IF(B148="Penn State",'Penn State'!$F$9,IF(B148="Delaware",Delaware!$F$9,IF(B148="Massachusetts",Massachusetts!$F$9,IF(B148="Bellarmine",Bellarmine!$F$9,IF(B148="Fairfield",Fairfield!$F$9,IF(B148="Hobart",Hobart!$F$9,IF(B148="Loyola",Loyola!$F$9,IF(B148="Ohio State",'Ohio State'!$F$9,IF(B148="Denver",Denver!$F$9,IF(B148="Johns Hopkins",'Johns Hopkins'!$F$9,IF(B148="Mercer",Mercer!$F$9,IF(B148="Presbyterian",Presbyterian!$F$9,IF(B148="Brown",Brown!$F$9,IF(B148="Cornell",Cornell!$F$9,IF(B148="Dartmouth",Dartmouth!$F$9,IF(B148="Harvard",Harvard!$F$9,IF(B148="Pennsylvania",Pennsylvania!$F$9,IF(B148="Princeton",Princeton!$F$9,IF(B148="Yale",Yale!$F$9,IF(B148="Canisius",Canisius!$F$9,IF(B148="Jacksonville",Jacksonville!$F$9,IF(B148="Manhattan",Manhattan!$F$9,IF(B148="Marist",Marist!$F$9,IF(B148="St. Josephs",'St. Josephs'!$F$9,IF(B148="Siena",Siena!$F$9,IF(B148="VMI",VMI!$F$9,IF(B148="Bryant",Bryant!$F$9,IF(B148="Mt. St. Marys",'Mount St. Marys'!$F$9,IF(B148="Quinnipiac",Quinnipiac!$F$9,IF(B148="Robert Morris",'Robert Morris'!$F$9,IF(B148="Sacred Heart",'Sacred Heart'!$F$9,IF(B148="Wagner",Wagner!$F$9,IF(B148="Army",Army!$F$9,IF(B148="Bucknell",Bucknell!$F$9,IF(B148="Colgate",Colgate!$F$9,IF(B148="Towson",Towson!$F$9,IF(B148="Holy Cross",'Holy Cross'!$F$9,IF(B148="Lafayette",Lafayette!$F$9,IF(B148="Lehigh",Lehigh!$F$9,IF(B148="Navy",Navy!$F$9,0)))))))))))))))))))))))))))))))))))))))))))))))))))))))))))))</f>
        <v>529</v>
      </c>
    </row>
    <row r="149" spans="1:10">
      <c r="A149" t="s">
        <v>362</v>
      </c>
      <c r="B149" t="s">
        <v>25</v>
      </c>
      <c r="C149">
        <v>18</v>
      </c>
      <c r="D149">
        <v>14</v>
      </c>
      <c r="E149">
        <v>32</v>
      </c>
      <c r="F149" s="45">
        <f>(C149/J149)*100</f>
        <v>3.1858407079646018</v>
      </c>
      <c r="G149" s="45">
        <f>(D149/J149)*100</f>
        <v>2.4778761061946901</v>
      </c>
      <c r="H149" s="45">
        <f>(E149/J149)*100</f>
        <v>5.663716814159292</v>
      </c>
      <c r="I149">
        <f>RANK(H149, $H$5:$H$207,0)</f>
        <v>145</v>
      </c>
      <c r="J149">
        <f>IF(B149="Air Force",'Air Force'!$F$9,IF(B149="Albany",Albany!$F$9,IF(B149="Detroit",Detroit!$F$9,IF(B149="Binghamton",Binghamton!$F$9,IF(B149="Hartford",Hartford!$F$9,IF(B149="Stony Brook",'Stony Brook'!$F$9,IF(B149="UMBC",UMBC!$F$9,IF(B149="Vermont",Vermont!$F$9,IF(B149="Duke",Duke!$F$9,IF(B149="Maryland",Maryland!$F$9,IF(B149="North Carolina",'North Carolina'!$F$9,IF(B149="Virginia",Virginia!$F$9,IF(B149="Georgetown",Georgetown!$F$9,IF(B149="Notre Dame",'Notre Dame'!$F$9,IF(B149="Providence",Providence!$F$9,IF(B149="Rutgers",Rutgers!$F$9,IF(B149="St. Johns",'St. Johns'!$F$9,IF(B149="Syracuse",Syracuse!$F$9,IF(B149="Villanova",Villanova!$F$9,IF(B149="Drexel",Drexel!$F$9,IF(B149="Hofstra",Hofstra!$F$9,IF(B149="Penn State",'Penn State'!$F$9,IF(B149="Delaware",Delaware!$F$9,IF(B149="Massachusetts",Massachusetts!$F$9,IF(B149="Bellarmine",Bellarmine!$F$9,IF(B149="Fairfield",Fairfield!$F$9,IF(B149="Hobart",Hobart!$F$9,IF(B149="Loyola",Loyola!$F$9,IF(B149="Ohio State",'Ohio State'!$F$9,IF(B149="Denver",Denver!$F$9,IF(B149="Johns Hopkins",'Johns Hopkins'!$F$9,IF(B149="Mercer",Mercer!$F$9,IF(B149="Presbyterian",Presbyterian!$F$9,IF(B149="Brown",Brown!$F$9,IF(B149="Cornell",Cornell!$F$9,IF(B149="Dartmouth",Dartmouth!$F$9,IF(B149="Harvard",Harvard!$F$9,IF(B149="Pennsylvania",Pennsylvania!$F$9,IF(B149="Princeton",Princeton!$F$9,IF(B149="Yale",Yale!$F$9,IF(B149="Canisius",Canisius!$F$9,IF(B149="Jacksonville",Jacksonville!$F$9,IF(B149="Manhattan",Manhattan!$F$9,IF(B149="Marist",Marist!$F$9,IF(B149="St. Josephs",'St. Josephs'!$F$9,IF(B149="Siena",Siena!$F$9,IF(B149="VMI",VMI!$F$9,IF(B149="Bryant",Bryant!$F$9,IF(B149="Mt. St. Marys",'Mount St. Marys'!$F$9,IF(B149="Quinnipiac",Quinnipiac!$F$9,IF(B149="Robert Morris",'Robert Morris'!$F$9,IF(B149="Sacred Heart",'Sacred Heart'!$F$9,IF(B149="Wagner",Wagner!$F$9,IF(B149="Army",Army!$F$9,IF(B149="Bucknell",Bucknell!$F$9,IF(B149="Colgate",Colgate!$F$9,IF(B149="Towson",Towson!$F$9,IF(B149="Holy Cross",'Holy Cross'!$F$9,IF(B149="Lafayette",Lafayette!$F$9,IF(B149="Lehigh",Lehigh!$F$9,IF(B149="Navy",Navy!$F$9,0)))))))))))))))))))))))))))))))))))))))))))))))))))))))))))))</f>
        <v>565</v>
      </c>
    </row>
    <row r="150" spans="1:10">
      <c r="A150" t="s">
        <v>439</v>
      </c>
      <c r="B150" t="s">
        <v>26</v>
      </c>
      <c r="C150">
        <v>11</v>
      </c>
      <c r="D150">
        <v>10</v>
      </c>
      <c r="E150">
        <v>21</v>
      </c>
      <c r="F150" s="45">
        <f>(C150/J150)*100</f>
        <v>2.9411764705882351</v>
      </c>
      <c r="G150" s="45">
        <f>(D150/J150)*100</f>
        <v>2.6737967914438503</v>
      </c>
      <c r="H150" s="45">
        <f>(E150/J150)*100</f>
        <v>5.6149732620320858</v>
      </c>
      <c r="I150">
        <f>RANK(H150, $H$5:$H$207,0)</f>
        <v>146</v>
      </c>
      <c r="J150">
        <f>IF(B150="Air Force",'Air Force'!$F$9,IF(B150="Albany",Albany!$F$9,IF(B150="Detroit",Detroit!$F$9,IF(B150="Binghamton",Binghamton!$F$9,IF(B150="Hartford",Hartford!$F$9,IF(B150="Stony Brook",'Stony Brook'!$F$9,IF(B150="UMBC",UMBC!$F$9,IF(B150="Vermont",Vermont!$F$9,IF(B150="Duke",Duke!$F$9,IF(B150="Maryland",Maryland!$F$9,IF(B150="North Carolina",'North Carolina'!$F$9,IF(B150="Virginia",Virginia!$F$9,IF(B150="Georgetown",Georgetown!$F$9,IF(B150="Notre Dame",'Notre Dame'!$F$9,IF(B150="Providence",Providence!$F$9,IF(B150="Rutgers",Rutgers!$F$9,IF(B150="St. Johns",'St. Johns'!$F$9,IF(B150="Syracuse",Syracuse!$F$9,IF(B150="Villanova",Villanova!$F$9,IF(B150="Drexel",Drexel!$F$9,IF(B150="Hofstra",Hofstra!$F$9,IF(B150="Penn State",'Penn State'!$F$9,IF(B150="Delaware",Delaware!$F$9,IF(B150="Massachusetts",Massachusetts!$F$9,IF(B150="Bellarmine",Bellarmine!$F$9,IF(B150="Fairfield",Fairfield!$F$9,IF(B150="Hobart",Hobart!$F$9,IF(B150="Loyola",Loyola!$F$9,IF(B150="Ohio State",'Ohio State'!$F$9,IF(B150="Denver",Denver!$F$9,IF(B150="Johns Hopkins",'Johns Hopkins'!$F$9,IF(B150="Mercer",Mercer!$F$9,IF(B150="Presbyterian",Presbyterian!$F$9,IF(B150="Brown",Brown!$F$9,IF(B150="Cornell",Cornell!$F$9,IF(B150="Dartmouth",Dartmouth!$F$9,IF(B150="Harvard",Harvard!$F$9,IF(B150="Pennsylvania",Pennsylvania!$F$9,IF(B150="Princeton",Princeton!$F$9,IF(B150="Yale",Yale!$F$9,IF(B150="Canisius",Canisius!$F$9,IF(B150="Jacksonville",Jacksonville!$F$9,IF(B150="Manhattan",Manhattan!$F$9,IF(B150="Marist",Marist!$F$9,IF(B150="St. Josephs",'St. Josephs'!$F$9,IF(B150="Siena",Siena!$F$9,IF(B150="VMI",VMI!$F$9,IF(B150="Bryant",Bryant!$F$9,IF(B150="Mt. St. Marys",'Mount St. Marys'!$F$9,IF(B150="Quinnipiac",Quinnipiac!$F$9,IF(B150="Robert Morris",'Robert Morris'!$F$9,IF(B150="Sacred Heart",'Sacred Heart'!$F$9,IF(B150="Wagner",Wagner!$F$9,IF(B150="Army",Army!$F$9,IF(B150="Bucknell",Bucknell!$F$9,IF(B150="Colgate",Colgate!$F$9,IF(B150="Towson",Towson!$F$9,IF(B150="Holy Cross",'Holy Cross'!$F$9,IF(B150="Lafayette",Lafayette!$F$9,IF(B150="Lehigh",Lehigh!$F$9,IF(B150="Navy",Navy!$F$9,0)))))))))))))))))))))))))))))))))))))))))))))))))))))))))))))</f>
        <v>374</v>
      </c>
    </row>
    <row r="151" spans="1:10">
      <c r="A151" t="s">
        <v>427</v>
      </c>
      <c r="B151" t="s">
        <v>8</v>
      </c>
      <c r="C151">
        <v>9</v>
      </c>
      <c r="D151">
        <v>12</v>
      </c>
      <c r="E151">
        <v>21</v>
      </c>
      <c r="F151" s="45">
        <f>(C151/J151)*100</f>
        <v>2.3746701846965697</v>
      </c>
      <c r="G151" s="45">
        <f>(D151/J151)*100</f>
        <v>3.1662269129287601</v>
      </c>
      <c r="H151" s="45">
        <f>(E151/J151)*100</f>
        <v>5.5408970976253293</v>
      </c>
      <c r="I151">
        <f>RANK(H151, $H$5:$H$207,0)</f>
        <v>147</v>
      </c>
      <c r="J151">
        <f>IF(B151="Air Force",'Air Force'!$F$9,IF(B151="Albany",Albany!$F$9,IF(B151="Detroit",Detroit!$F$9,IF(B151="Binghamton",Binghamton!$F$9,IF(B151="Hartford",Hartford!$F$9,IF(B151="Stony Brook",'Stony Brook'!$F$9,IF(B151="UMBC",UMBC!$F$9,IF(B151="Vermont",Vermont!$F$9,IF(B151="Duke",Duke!$F$9,IF(B151="Maryland",Maryland!$F$9,IF(B151="North Carolina",'North Carolina'!$F$9,IF(B151="Virginia",Virginia!$F$9,IF(B151="Georgetown",Georgetown!$F$9,IF(B151="Notre Dame",'Notre Dame'!$F$9,IF(B151="Providence",Providence!$F$9,IF(B151="Rutgers",Rutgers!$F$9,IF(B151="St. Johns",'St. Johns'!$F$9,IF(B151="Syracuse",Syracuse!$F$9,IF(B151="Villanova",Villanova!$F$9,IF(B151="Drexel",Drexel!$F$9,IF(B151="Hofstra",Hofstra!$F$9,IF(B151="Penn State",'Penn State'!$F$9,IF(B151="Delaware",Delaware!$F$9,IF(B151="Massachusetts",Massachusetts!$F$9,IF(B151="Bellarmine",Bellarmine!$F$9,IF(B151="Fairfield",Fairfield!$F$9,IF(B151="Hobart",Hobart!$F$9,IF(B151="Loyola",Loyola!$F$9,IF(B151="Ohio State",'Ohio State'!$F$9,IF(B151="Denver",Denver!$F$9,IF(B151="Johns Hopkins",'Johns Hopkins'!$F$9,IF(B151="Mercer",Mercer!$F$9,IF(B151="Presbyterian",Presbyterian!$F$9,IF(B151="Brown",Brown!$F$9,IF(B151="Cornell",Cornell!$F$9,IF(B151="Dartmouth",Dartmouth!$F$9,IF(B151="Harvard",Harvard!$F$9,IF(B151="Pennsylvania",Pennsylvania!$F$9,IF(B151="Princeton",Princeton!$F$9,IF(B151="Yale",Yale!$F$9,IF(B151="Canisius",Canisius!$F$9,IF(B151="Jacksonville",Jacksonville!$F$9,IF(B151="Manhattan",Manhattan!$F$9,IF(B151="Marist",Marist!$F$9,IF(B151="St. Josephs",'St. Josephs'!$F$9,IF(B151="Siena",Siena!$F$9,IF(B151="VMI",VMI!$F$9,IF(B151="Bryant",Bryant!$F$9,IF(B151="Mt. St. Marys",'Mount St. Marys'!$F$9,IF(B151="Quinnipiac",Quinnipiac!$F$9,IF(B151="Robert Morris",'Robert Morris'!$F$9,IF(B151="Sacred Heart",'Sacred Heart'!$F$9,IF(B151="Wagner",Wagner!$F$9,IF(B151="Army",Army!$F$9,IF(B151="Bucknell",Bucknell!$F$9,IF(B151="Colgate",Colgate!$F$9,IF(B151="Towson",Towson!$F$9,IF(B151="Holy Cross",'Holy Cross'!$F$9,IF(B151="Lafayette",Lafayette!$F$9,IF(B151="Lehigh",Lehigh!$F$9,IF(B151="Navy",Navy!$F$9,0)))))))))))))))))))))))))))))))))))))))))))))))))))))))))))))</f>
        <v>379</v>
      </c>
    </row>
    <row r="152" spans="1:10">
      <c r="A152" t="s">
        <v>459</v>
      </c>
      <c r="B152" t="s">
        <v>58</v>
      </c>
      <c r="C152">
        <v>15</v>
      </c>
      <c r="D152">
        <v>5</v>
      </c>
      <c r="E152">
        <v>20</v>
      </c>
      <c r="F152" s="45">
        <f>(C152/J152)*100</f>
        <v>4.1436464088397784</v>
      </c>
      <c r="G152" s="45">
        <f>(D152/J152)*100</f>
        <v>1.3812154696132597</v>
      </c>
      <c r="H152" s="45">
        <f>(E152/J152)*100</f>
        <v>5.5248618784530388</v>
      </c>
      <c r="I152">
        <f>RANK(H152, $H$5:$H$207,0)</f>
        <v>148</v>
      </c>
      <c r="J152">
        <f>IF(B152="Air Force",'Air Force'!$F$9,IF(B152="Albany",Albany!$F$9,IF(B152="Detroit",Detroit!$F$9,IF(B152="Binghamton",Binghamton!$F$9,IF(B152="Hartford",Hartford!$F$9,IF(B152="Stony Brook",'Stony Brook'!$F$9,IF(B152="UMBC",UMBC!$F$9,IF(B152="Vermont",Vermont!$F$9,IF(B152="Duke",Duke!$F$9,IF(B152="Maryland",Maryland!$F$9,IF(B152="North Carolina",'North Carolina'!$F$9,IF(B152="Virginia",Virginia!$F$9,IF(B152="Georgetown",Georgetown!$F$9,IF(B152="Notre Dame",'Notre Dame'!$F$9,IF(B152="Providence",Providence!$F$9,IF(B152="Rutgers",Rutgers!$F$9,IF(B152="St. Johns",'St. Johns'!$F$9,IF(B152="Syracuse",Syracuse!$F$9,IF(B152="Villanova",Villanova!$F$9,IF(B152="Drexel",Drexel!$F$9,IF(B152="Hofstra",Hofstra!$F$9,IF(B152="Penn State",'Penn State'!$F$9,IF(B152="Delaware",Delaware!$F$9,IF(B152="Massachusetts",Massachusetts!$F$9,IF(B152="Bellarmine",Bellarmine!$F$9,IF(B152="Fairfield",Fairfield!$F$9,IF(B152="Hobart",Hobart!$F$9,IF(B152="Loyola",Loyola!$F$9,IF(B152="Ohio State",'Ohio State'!$F$9,IF(B152="Denver",Denver!$F$9,IF(B152="Johns Hopkins",'Johns Hopkins'!$F$9,IF(B152="Mercer",Mercer!$F$9,IF(B152="Presbyterian",Presbyterian!$F$9,IF(B152="Brown",Brown!$F$9,IF(B152="Cornell",Cornell!$F$9,IF(B152="Dartmouth",Dartmouth!$F$9,IF(B152="Harvard",Harvard!$F$9,IF(B152="Pennsylvania",Pennsylvania!$F$9,IF(B152="Princeton",Princeton!$F$9,IF(B152="Yale",Yale!$F$9,IF(B152="Canisius",Canisius!$F$9,IF(B152="Jacksonville",Jacksonville!$F$9,IF(B152="Manhattan",Manhattan!$F$9,IF(B152="Marist",Marist!$F$9,IF(B152="St. Josephs",'St. Josephs'!$F$9,IF(B152="Siena",Siena!$F$9,IF(B152="VMI",VMI!$F$9,IF(B152="Bryant",Bryant!$F$9,IF(B152="Mt. St. Marys",'Mount St. Marys'!$F$9,IF(B152="Quinnipiac",Quinnipiac!$F$9,IF(B152="Robert Morris",'Robert Morris'!$F$9,IF(B152="Sacred Heart",'Sacred Heart'!$F$9,IF(B152="Wagner",Wagner!$F$9,IF(B152="Army",Army!$F$9,IF(B152="Bucknell",Bucknell!$F$9,IF(B152="Colgate",Colgate!$F$9,IF(B152="Towson",Towson!$F$9,IF(B152="Holy Cross",'Holy Cross'!$F$9,IF(B152="Lafayette",Lafayette!$F$9,IF(B152="Lehigh",Lehigh!$F$9,IF(B152="Navy",Navy!$F$9,0)))))))))))))))))))))))))))))))))))))))))))))))))))))))))))))</f>
        <v>362</v>
      </c>
    </row>
    <row r="153" spans="1:10">
      <c r="A153" t="s">
        <v>458</v>
      </c>
      <c r="B153" t="s">
        <v>55</v>
      </c>
      <c r="C153">
        <v>18</v>
      </c>
      <c r="D153">
        <v>10</v>
      </c>
      <c r="E153">
        <v>28</v>
      </c>
      <c r="F153" s="45">
        <f>(C153/J153)*100</f>
        <v>3.5502958579881656</v>
      </c>
      <c r="G153" s="45">
        <f>(D153/J153)*100</f>
        <v>1.9723865877712032</v>
      </c>
      <c r="H153" s="45">
        <f>(E153/J153)*100</f>
        <v>5.5226824457593686</v>
      </c>
      <c r="I153">
        <f>RANK(H153, $H$5:$H$207,0)</f>
        <v>149</v>
      </c>
      <c r="J153">
        <f>IF(B153="Air Force",'Air Force'!$F$9,IF(B153="Albany",Albany!$F$9,IF(B153="Detroit",Detroit!$F$9,IF(B153="Binghamton",Binghamton!$F$9,IF(B153="Hartford",Hartford!$F$9,IF(B153="Stony Brook",'Stony Brook'!$F$9,IF(B153="UMBC",UMBC!$F$9,IF(B153="Vermont",Vermont!$F$9,IF(B153="Duke",Duke!$F$9,IF(B153="Maryland",Maryland!$F$9,IF(B153="North Carolina",'North Carolina'!$F$9,IF(B153="Virginia",Virginia!$F$9,IF(B153="Georgetown",Georgetown!$F$9,IF(B153="Notre Dame",'Notre Dame'!$F$9,IF(B153="Providence",Providence!$F$9,IF(B153="Rutgers",Rutgers!$F$9,IF(B153="St. Johns",'St. Johns'!$F$9,IF(B153="Syracuse",Syracuse!$F$9,IF(B153="Villanova",Villanova!$F$9,IF(B153="Drexel",Drexel!$F$9,IF(B153="Hofstra",Hofstra!$F$9,IF(B153="Penn State",'Penn State'!$F$9,IF(B153="Delaware",Delaware!$F$9,IF(B153="Massachusetts",Massachusetts!$F$9,IF(B153="Bellarmine",Bellarmine!$F$9,IF(B153="Fairfield",Fairfield!$F$9,IF(B153="Hobart",Hobart!$F$9,IF(B153="Loyola",Loyola!$F$9,IF(B153="Ohio State",'Ohio State'!$F$9,IF(B153="Denver",Denver!$F$9,IF(B153="Johns Hopkins",'Johns Hopkins'!$F$9,IF(B153="Mercer",Mercer!$F$9,IF(B153="Presbyterian",Presbyterian!$F$9,IF(B153="Brown",Brown!$F$9,IF(B153="Cornell",Cornell!$F$9,IF(B153="Dartmouth",Dartmouth!$F$9,IF(B153="Harvard",Harvard!$F$9,IF(B153="Pennsylvania",Pennsylvania!$F$9,IF(B153="Princeton",Princeton!$F$9,IF(B153="Yale",Yale!$F$9,IF(B153="Canisius",Canisius!$F$9,IF(B153="Jacksonville",Jacksonville!$F$9,IF(B153="Manhattan",Manhattan!$F$9,IF(B153="Marist",Marist!$F$9,IF(B153="St. Josephs",'St. Josephs'!$F$9,IF(B153="Siena",Siena!$F$9,IF(B153="VMI",VMI!$F$9,IF(B153="Bryant",Bryant!$F$9,IF(B153="Mt. St. Marys",'Mount St. Marys'!$F$9,IF(B153="Quinnipiac",Quinnipiac!$F$9,IF(B153="Robert Morris",'Robert Morris'!$F$9,IF(B153="Sacred Heart",'Sacred Heart'!$F$9,IF(B153="Wagner",Wagner!$F$9,IF(B153="Army",Army!$F$9,IF(B153="Bucknell",Bucknell!$F$9,IF(B153="Colgate",Colgate!$F$9,IF(B153="Towson",Towson!$F$9,IF(B153="Holy Cross",'Holy Cross'!$F$9,IF(B153="Lafayette",Lafayette!$F$9,IF(B153="Lehigh",Lehigh!$F$9,IF(B153="Navy",Navy!$F$9,0)))))))))))))))))))))))))))))))))))))))))))))))))))))))))))))</f>
        <v>507</v>
      </c>
    </row>
    <row r="154" spans="1:10">
      <c r="A154" t="s">
        <v>377</v>
      </c>
      <c r="B154" t="s">
        <v>44</v>
      </c>
      <c r="C154">
        <v>11</v>
      </c>
      <c r="D154">
        <v>19</v>
      </c>
      <c r="E154">
        <v>30</v>
      </c>
      <c r="F154" s="45">
        <f>(C154/J154)*100</f>
        <v>2.0183486238532113</v>
      </c>
      <c r="G154" s="45">
        <f>(D154/J154)*100</f>
        <v>3.4862385321100922</v>
      </c>
      <c r="H154" s="45">
        <f>(E154/J154)*100</f>
        <v>5.5045871559633035</v>
      </c>
      <c r="I154">
        <f>RANK(H154, $H$5:$H$207,0)</f>
        <v>150</v>
      </c>
      <c r="J154">
        <f>IF(B154="Air Force",'Air Force'!$F$9,IF(B154="Albany",Albany!$F$9,IF(B154="Detroit",Detroit!$F$9,IF(B154="Binghamton",Binghamton!$F$9,IF(B154="Hartford",Hartford!$F$9,IF(B154="Stony Brook",'Stony Brook'!$F$9,IF(B154="UMBC",UMBC!$F$9,IF(B154="Vermont",Vermont!$F$9,IF(B154="Duke",Duke!$F$9,IF(B154="Maryland",Maryland!$F$9,IF(B154="North Carolina",'North Carolina'!$F$9,IF(B154="Virginia",Virginia!$F$9,IF(B154="Georgetown",Georgetown!$F$9,IF(B154="Notre Dame",'Notre Dame'!$F$9,IF(B154="Providence",Providence!$F$9,IF(B154="Rutgers",Rutgers!$F$9,IF(B154="St. Johns",'St. Johns'!$F$9,IF(B154="Syracuse",Syracuse!$F$9,IF(B154="Villanova",Villanova!$F$9,IF(B154="Drexel",Drexel!$F$9,IF(B154="Hofstra",Hofstra!$F$9,IF(B154="Penn State",'Penn State'!$F$9,IF(B154="Delaware",Delaware!$F$9,IF(B154="Massachusetts",Massachusetts!$F$9,IF(B154="Bellarmine",Bellarmine!$F$9,IF(B154="Fairfield",Fairfield!$F$9,IF(B154="Hobart",Hobart!$F$9,IF(B154="Loyola",Loyola!$F$9,IF(B154="Ohio State",'Ohio State'!$F$9,IF(B154="Denver",Denver!$F$9,IF(B154="Johns Hopkins",'Johns Hopkins'!$F$9,IF(B154="Mercer",Mercer!$F$9,IF(B154="Presbyterian",Presbyterian!$F$9,IF(B154="Brown",Brown!$F$9,IF(B154="Cornell",Cornell!$F$9,IF(B154="Dartmouth",Dartmouth!$F$9,IF(B154="Harvard",Harvard!$F$9,IF(B154="Pennsylvania",Pennsylvania!$F$9,IF(B154="Princeton",Princeton!$F$9,IF(B154="Yale",Yale!$F$9,IF(B154="Canisius",Canisius!$F$9,IF(B154="Jacksonville",Jacksonville!$F$9,IF(B154="Manhattan",Manhattan!$F$9,IF(B154="Marist",Marist!$F$9,IF(B154="St. Josephs",'St. Josephs'!$F$9,IF(B154="Siena",Siena!$F$9,IF(B154="VMI",VMI!$F$9,IF(B154="Bryant",Bryant!$F$9,IF(B154="Mt. St. Marys",'Mount St. Marys'!$F$9,IF(B154="Quinnipiac",Quinnipiac!$F$9,IF(B154="Robert Morris",'Robert Morris'!$F$9,IF(B154="Sacred Heart",'Sacred Heart'!$F$9,IF(B154="Wagner",Wagner!$F$9,IF(B154="Army",Army!$F$9,IF(B154="Bucknell",Bucknell!$F$9,IF(B154="Colgate",Colgate!$F$9,IF(B154="Towson",Towson!$F$9,IF(B154="Holy Cross",'Holy Cross'!$F$9,IF(B154="Lafayette",Lafayette!$F$9,IF(B154="Lehigh",Lehigh!$F$9,IF(B154="Navy",Navy!$F$9,0)))))))))))))))))))))))))))))))))))))))))))))))))))))))))))))</f>
        <v>545</v>
      </c>
    </row>
    <row r="155" spans="1:10">
      <c r="A155" t="s">
        <v>385</v>
      </c>
      <c r="B155" t="s">
        <v>49</v>
      </c>
      <c r="C155">
        <v>16</v>
      </c>
      <c r="D155">
        <v>10</v>
      </c>
      <c r="E155">
        <v>26</v>
      </c>
      <c r="F155" s="45">
        <f>(C155/J155)*100</f>
        <v>3.382663847780127</v>
      </c>
      <c r="G155" s="45">
        <f>(D155/J155)*100</f>
        <v>2.1141649048625792</v>
      </c>
      <c r="H155" s="45">
        <f>(E155/J155)*100</f>
        <v>5.4968287526427062</v>
      </c>
      <c r="I155">
        <f>RANK(H155, $H$5:$H$207,0)</f>
        <v>151</v>
      </c>
      <c r="J155">
        <f>IF(B155="Air Force",'Air Force'!$F$9,IF(B155="Albany",Albany!$F$9,IF(B155="Detroit",Detroit!$F$9,IF(B155="Binghamton",Binghamton!$F$9,IF(B155="Hartford",Hartford!$F$9,IF(B155="Stony Brook",'Stony Brook'!$F$9,IF(B155="UMBC",UMBC!$F$9,IF(B155="Vermont",Vermont!$F$9,IF(B155="Duke",Duke!$F$9,IF(B155="Maryland",Maryland!$F$9,IF(B155="North Carolina",'North Carolina'!$F$9,IF(B155="Virginia",Virginia!$F$9,IF(B155="Georgetown",Georgetown!$F$9,IF(B155="Notre Dame",'Notre Dame'!$F$9,IF(B155="Providence",Providence!$F$9,IF(B155="Rutgers",Rutgers!$F$9,IF(B155="St. Johns",'St. Johns'!$F$9,IF(B155="Syracuse",Syracuse!$F$9,IF(B155="Villanova",Villanova!$F$9,IF(B155="Drexel",Drexel!$F$9,IF(B155="Hofstra",Hofstra!$F$9,IF(B155="Penn State",'Penn State'!$F$9,IF(B155="Delaware",Delaware!$F$9,IF(B155="Massachusetts",Massachusetts!$F$9,IF(B155="Bellarmine",Bellarmine!$F$9,IF(B155="Fairfield",Fairfield!$F$9,IF(B155="Hobart",Hobart!$F$9,IF(B155="Loyola",Loyola!$F$9,IF(B155="Ohio State",'Ohio State'!$F$9,IF(B155="Denver",Denver!$F$9,IF(B155="Johns Hopkins",'Johns Hopkins'!$F$9,IF(B155="Mercer",Mercer!$F$9,IF(B155="Presbyterian",Presbyterian!$F$9,IF(B155="Brown",Brown!$F$9,IF(B155="Cornell",Cornell!$F$9,IF(B155="Dartmouth",Dartmouth!$F$9,IF(B155="Harvard",Harvard!$F$9,IF(B155="Pennsylvania",Pennsylvania!$F$9,IF(B155="Princeton",Princeton!$F$9,IF(B155="Yale",Yale!$F$9,IF(B155="Canisius",Canisius!$F$9,IF(B155="Jacksonville",Jacksonville!$F$9,IF(B155="Manhattan",Manhattan!$F$9,IF(B155="Marist",Marist!$F$9,IF(B155="St. Josephs",'St. Josephs'!$F$9,IF(B155="Siena",Siena!$F$9,IF(B155="VMI",VMI!$F$9,IF(B155="Bryant",Bryant!$F$9,IF(B155="Mt. St. Marys",'Mount St. Marys'!$F$9,IF(B155="Quinnipiac",Quinnipiac!$F$9,IF(B155="Robert Morris",'Robert Morris'!$F$9,IF(B155="Sacred Heart",'Sacred Heart'!$F$9,IF(B155="Wagner",Wagner!$F$9,IF(B155="Army",Army!$F$9,IF(B155="Bucknell",Bucknell!$F$9,IF(B155="Colgate",Colgate!$F$9,IF(B155="Towson",Towson!$F$9,IF(B155="Holy Cross",'Holy Cross'!$F$9,IF(B155="Lafayette",Lafayette!$F$9,IF(B155="Lehigh",Lehigh!$F$9,IF(B155="Navy",Navy!$F$9,0)))))))))))))))))))))))))))))))))))))))))))))))))))))))))))))</f>
        <v>473</v>
      </c>
    </row>
    <row r="156" spans="1:10">
      <c r="A156" t="s">
        <v>448</v>
      </c>
      <c r="B156" t="s">
        <v>30</v>
      </c>
      <c r="C156">
        <v>22</v>
      </c>
      <c r="D156">
        <v>5</v>
      </c>
      <c r="E156">
        <v>27</v>
      </c>
      <c r="F156" s="45">
        <f>(C156/J156)*100</f>
        <v>4.4534412955465585</v>
      </c>
      <c r="G156" s="45">
        <f>(D156/J156)*100</f>
        <v>1.0121457489878543</v>
      </c>
      <c r="H156" s="45">
        <f>(E156/J156)*100</f>
        <v>5.4655870445344128</v>
      </c>
      <c r="I156">
        <f>RANK(H156, $H$5:$H$207,0)</f>
        <v>152</v>
      </c>
      <c r="J156">
        <f>IF(B156="Air Force",'Air Force'!$F$9,IF(B156="Albany",Albany!$F$9,IF(B156="Detroit",Detroit!$F$9,IF(B156="Binghamton",Binghamton!$F$9,IF(B156="Hartford",Hartford!$F$9,IF(B156="Stony Brook",'Stony Brook'!$F$9,IF(B156="UMBC",UMBC!$F$9,IF(B156="Vermont",Vermont!$F$9,IF(B156="Duke",Duke!$F$9,IF(B156="Maryland",Maryland!$F$9,IF(B156="North Carolina",'North Carolina'!$F$9,IF(B156="Virginia",Virginia!$F$9,IF(B156="Georgetown",Georgetown!$F$9,IF(B156="Notre Dame",'Notre Dame'!$F$9,IF(B156="Providence",Providence!$F$9,IF(B156="Rutgers",Rutgers!$F$9,IF(B156="St. Johns",'St. Johns'!$F$9,IF(B156="Syracuse",Syracuse!$F$9,IF(B156="Villanova",Villanova!$F$9,IF(B156="Drexel",Drexel!$F$9,IF(B156="Hofstra",Hofstra!$F$9,IF(B156="Penn State",'Penn State'!$F$9,IF(B156="Delaware",Delaware!$F$9,IF(B156="Massachusetts",Massachusetts!$F$9,IF(B156="Bellarmine",Bellarmine!$F$9,IF(B156="Fairfield",Fairfield!$F$9,IF(B156="Hobart",Hobart!$F$9,IF(B156="Loyola",Loyola!$F$9,IF(B156="Ohio State",'Ohio State'!$F$9,IF(B156="Denver",Denver!$F$9,IF(B156="Johns Hopkins",'Johns Hopkins'!$F$9,IF(B156="Mercer",Mercer!$F$9,IF(B156="Presbyterian",Presbyterian!$F$9,IF(B156="Brown",Brown!$F$9,IF(B156="Cornell",Cornell!$F$9,IF(B156="Dartmouth",Dartmouth!$F$9,IF(B156="Harvard",Harvard!$F$9,IF(B156="Pennsylvania",Pennsylvania!$F$9,IF(B156="Princeton",Princeton!$F$9,IF(B156="Yale",Yale!$F$9,IF(B156="Canisius",Canisius!$F$9,IF(B156="Jacksonville",Jacksonville!$F$9,IF(B156="Manhattan",Manhattan!$F$9,IF(B156="Marist",Marist!$F$9,IF(B156="St. Josephs",'St. Josephs'!$F$9,IF(B156="Siena",Siena!$F$9,IF(B156="VMI",VMI!$F$9,IF(B156="Bryant",Bryant!$F$9,IF(B156="Mt. St. Marys",'Mount St. Marys'!$F$9,IF(B156="Quinnipiac",Quinnipiac!$F$9,IF(B156="Robert Morris",'Robert Morris'!$F$9,IF(B156="Sacred Heart",'Sacred Heart'!$F$9,IF(B156="Wagner",Wagner!$F$9,IF(B156="Army",Army!$F$9,IF(B156="Bucknell",Bucknell!$F$9,IF(B156="Colgate",Colgate!$F$9,IF(B156="Towson",Towson!$F$9,IF(B156="Holy Cross",'Holy Cross'!$F$9,IF(B156="Lafayette",Lafayette!$F$9,IF(B156="Lehigh",Lehigh!$F$9,IF(B156="Navy",Navy!$F$9,0)))))))))))))))))))))))))))))))))))))))))))))))))))))))))))))</f>
        <v>494</v>
      </c>
    </row>
    <row r="157" spans="1:10">
      <c r="A157" t="s">
        <v>376</v>
      </c>
      <c r="B157" t="s">
        <v>31</v>
      </c>
      <c r="C157">
        <v>17</v>
      </c>
      <c r="D157">
        <v>12</v>
      </c>
      <c r="E157">
        <v>29</v>
      </c>
      <c r="F157" s="45">
        <f>(C157/J157)*100</f>
        <v>3.2015065913370999</v>
      </c>
      <c r="G157" s="45">
        <f>(D157/J157)*100</f>
        <v>2.2598870056497176</v>
      </c>
      <c r="H157" s="45">
        <f>(E157/J157)*100</f>
        <v>5.4613935969868175</v>
      </c>
      <c r="I157">
        <f>RANK(H157, $H$5:$H$207,0)</f>
        <v>153</v>
      </c>
      <c r="J157">
        <f>IF(B157="Air Force",'Air Force'!$F$9,IF(B157="Albany",Albany!$F$9,IF(B157="Detroit",Detroit!$F$9,IF(B157="Binghamton",Binghamton!$F$9,IF(B157="Hartford",Hartford!$F$9,IF(B157="Stony Brook",'Stony Brook'!$F$9,IF(B157="UMBC",UMBC!$F$9,IF(B157="Vermont",Vermont!$F$9,IF(B157="Duke",Duke!$F$9,IF(B157="Maryland",Maryland!$F$9,IF(B157="North Carolina",'North Carolina'!$F$9,IF(B157="Virginia",Virginia!$F$9,IF(B157="Georgetown",Georgetown!$F$9,IF(B157="Notre Dame",'Notre Dame'!$F$9,IF(B157="Providence",Providence!$F$9,IF(B157="Rutgers",Rutgers!$F$9,IF(B157="St. Johns",'St. Johns'!$F$9,IF(B157="Syracuse",Syracuse!$F$9,IF(B157="Villanova",Villanova!$F$9,IF(B157="Drexel",Drexel!$F$9,IF(B157="Hofstra",Hofstra!$F$9,IF(B157="Penn State",'Penn State'!$F$9,IF(B157="Delaware",Delaware!$F$9,IF(B157="Massachusetts",Massachusetts!$F$9,IF(B157="Bellarmine",Bellarmine!$F$9,IF(B157="Fairfield",Fairfield!$F$9,IF(B157="Hobart",Hobart!$F$9,IF(B157="Loyola",Loyola!$F$9,IF(B157="Ohio State",'Ohio State'!$F$9,IF(B157="Denver",Denver!$F$9,IF(B157="Johns Hopkins",'Johns Hopkins'!$F$9,IF(B157="Mercer",Mercer!$F$9,IF(B157="Presbyterian",Presbyterian!$F$9,IF(B157="Brown",Brown!$F$9,IF(B157="Cornell",Cornell!$F$9,IF(B157="Dartmouth",Dartmouth!$F$9,IF(B157="Harvard",Harvard!$F$9,IF(B157="Pennsylvania",Pennsylvania!$F$9,IF(B157="Princeton",Princeton!$F$9,IF(B157="Yale",Yale!$F$9,IF(B157="Canisius",Canisius!$F$9,IF(B157="Jacksonville",Jacksonville!$F$9,IF(B157="Manhattan",Manhattan!$F$9,IF(B157="Marist",Marist!$F$9,IF(B157="St. Josephs",'St. Josephs'!$F$9,IF(B157="Siena",Siena!$F$9,IF(B157="VMI",VMI!$F$9,IF(B157="Bryant",Bryant!$F$9,IF(B157="Mt. St. Marys",'Mount St. Marys'!$F$9,IF(B157="Quinnipiac",Quinnipiac!$F$9,IF(B157="Robert Morris",'Robert Morris'!$F$9,IF(B157="Sacred Heart",'Sacred Heart'!$F$9,IF(B157="Wagner",Wagner!$F$9,IF(B157="Army",Army!$F$9,IF(B157="Bucknell",Bucknell!$F$9,IF(B157="Colgate",Colgate!$F$9,IF(B157="Towson",Towson!$F$9,IF(B157="Holy Cross",'Holy Cross'!$F$9,IF(B157="Lafayette",Lafayette!$F$9,IF(B157="Lehigh",Lehigh!$F$9,IF(B157="Navy",Navy!$F$9,0)))))))))))))))))))))))))))))))))))))))))))))))))))))))))))))</f>
        <v>531</v>
      </c>
    </row>
    <row r="158" spans="1:10">
      <c r="A158" t="s">
        <v>324</v>
      </c>
      <c r="B158" t="s">
        <v>20</v>
      </c>
      <c r="C158">
        <v>31</v>
      </c>
      <c r="D158">
        <v>2</v>
      </c>
      <c r="E158">
        <v>33</v>
      </c>
      <c r="F158" s="45">
        <f>(C158/J158)*100</f>
        <v>5.1239669421487601</v>
      </c>
      <c r="G158" s="45">
        <f>(D158/J158)*100</f>
        <v>0.33057851239669422</v>
      </c>
      <c r="H158" s="45">
        <f>(E158/J158)*100</f>
        <v>5.4545454545454541</v>
      </c>
      <c r="I158">
        <f>RANK(H158, $H$5:$H$207,0)</f>
        <v>154</v>
      </c>
      <c r="J158">
        <f>IF(B158="Air Force",'Air Force'!$F$9,IF(B158="Albany",Albany!$F$9,IF(B158="Detroit",Detroit!$F$9,IF(B158="Binghamton",Binghamton!$F$9,IF(B158="Hartford",Hartford!$F$9,IF(B158="Stony Brook",'Stony Brook'!$F$9,IF(B158="UMBC",UMBC!$F$9,IF(B158="Vermont",Vermont!$F$9,IF(B158="Duke",Duke!$F$9,IF(B158="Maryland",Maryland!$F$9,IF(B158="North Carolina",'North Carolina'!$F$9,IF(B158="Virginia",Virginia!$F$9,IF(B158="Georgetown",Georgetown!$F$9,IF(B158="Notre Dame",'Notre Dame'!$F$9,IF(B158="Providence",Providence!$F$9,IF(B158="Rutgers",Rutgers!$F$9,IF(B158="St. Johns",'St. Johns'!$F$9,IF(B158="Syracuse",Syracuse!$F$9,IF(B158="Villanova",Villanova!$F$9,IF(B158="Drexel",Drexel!$F$9,IF(B158="Hofstra",Hofstra!$F$9,IF(B158="Penn State",'Penn State'!$F$9,IF(B158="Delaware",Delaware!$F$9,IF(B158="Massachusetts",Massachusetts!$F$9,IF(B158="Bellarmine",Bellarmine!$F$9,IF(B158="Fairfield",Fairfield!$F$9,IF(B158="Hobart",Hobart!$F$9,IF(B158="Loyola",Loyola!$F$9,IF(B158="Ohio State",'Ohio State'!$F$9,IF(B158="Denver",Denver!$F$9,IF(B158="Johns Hopkins",'Johns Hopkins'!$F$9,IF(B158="Mercer",Mercer!$F$9,IF(B158="Presbyterian",Presbyterian!$F$9,IF(B158="Brown",Brown!$F$9,IF(B158="Cornell",Cornell!$F$9,IF(B158="Dartmouth",Dartmouth!$F$9,IF(B158="Harvard",Harvard!$F$9,IF(B158="Pennsylvania",Pennsylvania!$F$9,IF(B158="Princeton",Princeton!$F$9,IF(B158="Yale",Yale!$F$9,IF(B158="Canisius",Canisius!$F$9,IF(B158="Jacksonville",Jacksonville!$F$9,IF(B158="Manhattan",Manhattan!$F$9,IF(B158="Marist",Marist!$F$9,IF(B158="St. Josephs",'St. Josephs'!$F$9,IF(B158="Siena",Siena!$F$9,IF(B158="VMI",VMI!$F$9,IF(B158="Bryant",Bryant!$F$9,IF(B158="Mt. St. Marys",'Mount St. Marys'!$F$9,IF(B158="Quinnipiac",Quinnipiac!$F$9,IF(B158="Robert Morris",'Robert Morris'!$F$9,IF(B158="Sacred Heart",'Sacred Heart'!$F$9,IF(B158="Wagner",Wagner!$F$9,IF(B158="Army",Army!$F$9,IF(B158="Bucknell",Bucknell!$F$9,IF(B158="Colgate",Colgate!$F$9,IF(B158="Towson",Towson!$F$9,IF(B158="Holy Cross",'Holy Cross'!$F$9,IF(B158="Lafayette",Lafayette!$F$9,IF(B158="Lehigh",Lehigh!$F$9,IF(B158="Navy",Navy!$F$9,0)))))))))))))))))))))))))))))))))))))))))))))))))))))))))))))</f>
        <v>605</v>
      </c>
    </row>
    <row r="159" spans="1:10">
      <c r="A159" t="s">
        <v>378</v>
      </c>
      <c r="B159" t="s">
        <v>0</v>
      </c>
      <c r="C159">
        <v>16</v>
      </c>
      <c r="D159">
        <v>8</v>
      </c>
      <c r="E159">
        <v>24</v>
      </c>
      <c r="F159" s="45">
        <f>(C159/J159)*100</f>
        <v>3.6117381489841982</v>
      </c>
      <c r="G159" s="45">
        <f>(D159/J159)*100</f>
        <v>1.8058690744920991</v>
      </c>
      <c r="H159" s="45">
        <f>(E159/J159)*100</f>
        <v>5.4176072234762982</v>
      </c>
      <c r="I159">
        <f>RANK(H159, $H$5:$H$207,0)</f>
        <v>155</v>
      </c>
      <c r="J159">
        <f>IF(B159="Air Force",'Air Force'!$F$9,IF(B159="Albany",Albany!$F$9,IF(B159="Detroit",Detroit!$F$9,IF(B159="Binghamton",Binghamton!$F$9,IF(B159="Hartford",Hartford!$F$9,IF(B159="Stony Brook",'Stony Brook'!$F$9,IF(B159="UMBC",UMBC!$F$9,IF(B159="Vermont",Vermont!$F$9,IF(B159="Duke",Duke!$F$9,IF(B159="Maryland",Maryland!$F$9,IF(B159="North Carolina",'North Carolina'!$F$9,IF(B159="Virginia",Virginia!$F$9,IF(B159="Georgetown",Georgetown!$F$9,IF(B159="Notre Dame",'Notre Dame'!$F$9,IF(B159="Providence",Providence!$F$9,IF(B159="Rutgers",Rutgers!$F$9,IF(B159="St. Johns",'St. Johns'!$F$9,IF(B159="Syracuse",Syracuse!$F$9,IF(B159="Villanova",Villanova!$F$9,IF(B159="Drexel",Drexel!$F$9,IF(B159="Hofstra",Hofstra!$F$9,IF(B159="Penn State",'Penn State'!$F$9,IF(B159="Delaware",Delaware!$F$9,IF(B159="Massachusetts",Massachusetts!$F$9,IF(B159="Bellarmine",Bellarmine!$F$9,IF(B159="Fairfield",Fairfield!$F$9,IF(B159="Hobart",Hobart!$F$9,IF(B159="Loyola",Loyola!$F$9,IF(B159="Ohio State",'Ohio State'!$F$9,IF(B159="Denver",Denver!$F$9,IF(B159="Johns Hopkins",'Johns Hopkins'!$F$9,IF(B159="Mercer",Mercer!$F$9,IF(B159="Presbyterian",Presbyterian!$F$9,IF(B159="Brown",Brown!$F$9,IF(B159="Cornell",Cornell!$F$9,IF(B159="Dartmouth",Dartmouth!$F$9,IF(B159="Harvard",Harvard!$F$9,IF(B159="Pennsylvania",Pennsylvania!$F$9,IF(B159="Princeton",Princeton!$F$9,IF(B159="Yale",Yale!$F$9,IF(B159="Canisius",Canisius!$F$9,IF(B159="Jacksonville",Jacksonville!$F$9,IF(B159="Manhattan",Manhattan!$F$9,IF(B159="Marist",Marist!$F$9,IF(B159="St. Josephs",'St. Josephs'!$F$9,IF(B159="Siena",Siena!$F$9,IF(B159="VMI",VMI!$F$9,IF(B159="Bryant",Bryant!$F$9,IF(B159="Mt. St. Marys",'Mount St. Marys'!$F$9,IF(B159="Quinnipiac",Quinnipiac!$F$9,IF(B159="Robert Morris",'Robert Morris'!$F$9,IF(B159="Sacred Heart",'Sacred Heart'!$F$9,IF(B159="Wagner",Wagner!$F$9,IF(B159="Army",Army!$F$9,IF(B159="Bucknell",Bucknell!$F$9,IF(B159="Colgate",Colgate!$F$9,IF(B159="Towson",Towson!$F$9,IF(B159="Holy Cross",'Holy Cross'!$F$9,IF(B159="Lafayette",Lafayette!$F$9,IF(B159="Lehigh",Lehigh!$F$9,IF(B159="Navy",Navy!$F$9,0)))))))))))))))))))))))))))))))))))))))))))))))))))))))))))))</f>
        <v>443</v>
      </c>
    </row>
    <row r="160" spans="1:10">
      <c r="A160" t="s">
        <v>365</v>
      </c>
      <c r="B160" t="s">
        <v>197</v>
      </c>
      <c r="C160">
        <v>19</v>
      </c>
      <c r="D160">
        <v>9</v>
      </c>
      <c r="E160">
        <v>28</v>
      </c>
      <c r="F160" s="45">
        <f>(C160/J160)*100</f>
        <v>3.67504835589942</v>
      </c>
      <c r="G160" s="45">
        <f>(D160/J160)*100</f>
        <v>1.7408123791102514</v>
      </c>
      <c r="H160" s="45">
        <f>(E160/J160)*100</f>
        <v>5.4158607350096712</v>
      </c>
      <c r="I160">
        <f>RANK(H160, $H$5:$H$207,0)</f>
        <v>156</v>
      </c>
      <c r="J160">
        <f>IF(B160="Air Force",'Air Force'!$F$9,IF(B160="Albany",Albany!$F$9,IF(B160="Detroit",Detroit!$F$9,IF(B160="Binghamton",Binghamton!$F$9,IF(B160="Hartford",Hartford!$F$9,IF(B160="Stony Brook",'Stony Brook'!$F$9,IF(B160="UMBC",UMBC!$F$9,IF(B160="Vermont",Vermont!$F$9,IF(B160="Duke",Duke!$F$9,IF(B160="Maryland",Maryland!$F$9,IF(B160="North Carolina",'North Carolina'!$F$9,IF(B160="Virginia",Virginia!$F$9,IF(B160="Georgetown",Georgetown!$F$9,IF(B160="Notre Dame",'Notre Dame'!$F$9,IF(B160="Providence",Providence!$F$9,IF(B160="Rutgers",Rutgers!$F$9,IF(B160="St. Johns",'St. Johns'!$F$9,IF(B160="Syracuse",Syracuse!$F$9,IF(B160="Villanova",Villanova!$F$9,IF(B160="Drexel",Drexel!$F$9,IF(B160="Hofstra",Hofstra!$F$9,IF(B160="Penn State",'Penn State'!$F$9,IF(B160="Delaware",Delaware!$F$9,IF(B160="Massachusetts",Massachusetts!$F$9,IF(B160="Bellarmine",Bellarmine!$F$9,IF(B160="Fairfield",Fairfield!$F$9,IF(B160="Hobart",Hobart!$F$9,IF(B160="Loyola",Loyola!$F$9,IF(B160="Ohio State",'Ohio State'!$F$9,IF(B160="Denver",Denver!$F$9,IF(B160="Johns Hopkins",'Johns Hopkins'!$F$9,IF(B160="Mercer",Mercer!$F$9,IF(B160="Presbyterian",Presbyterian!$F$9,IF(B160="Brown",Brown!$F$9,IF(B160="Cornell",Cornell!$F$9,IF(B160="Dartmouth",Dartmouth!$F$9,IF(B160="Harvard",Harvard!$F$9,IF(B160="Pennsylvania",Pennsylvania!$F$9,IF(B160="Princeton",Princeton!$F$9,IF(B160="Yale",Yale!$F$9,IF(B160="Canisius",Canisius!$F$9,IF(B160="Jacksonville",Jacksonville!$F$9,IF(B160="Manhattan",Manhattan!$F$9,IF(B160="Marist",Marist!$F$9,IF(B160="St. Josephs",'St. Josephs'!$F$9,IF(B160="Siena",Siena!$F$9,IF(B160="VMI",VMI!$F$9,IF(B160="Bryant",Bryant!$F$9,IF(B160="Mt. St. Marys",'Mount St. Marys'!$F$9,IF(B160="Quinnipiac",Quinnipiac!$F$9,IF(B160="Robert Morris",'Robert Morris'!$F$9,IF(B160="Sacred Heart",'Sacred Heart'!$F$9,IF(B160="Wagner",Wagner!$F$9,IF(B160="Army",Army!$F$9,IF(B160="Bucknell",Bucknell!$F$9,IF(B160="Colgate",Colgate!$F$9,IF(B160="Towson",Towson!$F$9,IF(B160="Holy Cross",'Holy Cross'!$F$9,IF(B160="Lafayette",Lafayette!$F$9,IF(B160="Lehigh",Lehigh!$F$9,IF(B160="Navy",Navy!$F$9,0)))))))))))))))))))))))))))))))))))))))))))))))))))))))))))))</f>
        <v>517</v>
      </c>
    </row>
    <row r="161" spans="1:10">
      <c r="A161" t="s">
        <v>419</v>
      </c>
      <c r="B161" t="s">
        <v>9</v>
      </c>
      <c r="C161">
        <v>23</v>
      </c>
      <c r="D161">
        <v>5</v>
      </c>
      <c r="E161">
        <v>28</v>
      </c>
      <c r="F161" s="45">
        <f>(C161/J161)*100</f>
        <v>4.4401544401544406</v>
      </c>
      <c r="G161" s="45">
        <f>(D161/J161)*100</f>
        <v>0.96525096525096521</v>
      </c>
      <c r="H161" s="45">
        <f>(E161/J161)*100</f>
        <v>5.4054054054054053</v>
      </c>
      <c r="I161">
        <f>RANK(H161, $H$5:$H$207,0)</f>
        <v>157</v>
      </c>
      <c r="J161">
        <f>IF(B161="Air Force",'Air Force'!$F$9,IF(B161="Albany",Albany!$F$9,IF(B161="Detroit",Detroit!$F$9,IF(B161="Binghamton",Binghamton!$F$9,IF(B161="Hartford",Hartford!$F$9,IF(B161="Stony Brook",'Stony Brook'!$F$9,IF(B161="UMBC",UMBC!$F$9,IF(B161="Vermont",Vermont!$F$9,IF(B161="Duke",Duke!$F$9,IF(B161="Maryland",Maryland!$F$9,IF(B161="North Carolina",'North Carolina'!$F$9,IF(B161="Virginia",Virginia!$F$9,IF(B161="Georgetown",Georgetown!$F$9,IF(B161="Notre Dame",'Notre Dame'!$F$9,IF(B161="Providence",Providence!$F$9,IF(B161="Rutgers",Rutgers!$F$9,IF(B161="St. Johns",'St. Johns'!$F$9,IF(B161="Syracuse",Syracuse!$F$9,IF(B161="Villanova",Villanova!$F$9,IF(B161="Drexel",Drexel!$F$9,IF(B161="Hofstra",Hofstra!$F$9,IF(B161="Penn State",'Penn State'!$F$9,IF(B161="Delaware",Delaware!$F$9,IF(B161="Massachusetts",Massachusetts!$F$9,IF(B161="Bellarmine",Bellarmine!$F$9,IF(B161="Fairfield",Fairfield!$F$9,IF(B161="Hobart",Hobart!$F$9,IF(B161="Loyola",Loyola!$F$9,IF(B161="Ohio State",'Ohio State'!$F$9,IF(B161="Denver",Denver!$F$9,IF(B161="Johns Hopkins",'Johns Hopkins'!$F$9,IF(B161="Mercer",Mercer!$F$9,IF(B161="Presbyterian",Presbyterian!$F$9,IF(B161="Brown",Brown!$F$9,IF(B161="Cornell",Cornell!$F$9,IF(B161="Dartmouth",Dartmouth!$F$9,IF(B161="Harvard",Harvard!$F$9,IF(B161="Pennsylvania",Pennsylvania!$F$9,IF(B161="Princeton",Princeton!$F$9,IF(B161="Yale",Yale!$F$9,IF(B161="Canisius",Canisius!$F$9,IF(B161="Jacksonville",Jacksonville!$F$9,IF(B161="Manhattan",Manhattan!$F$9,IF(B161="Marist",Marist!$F$9,IF(B161="St. Josephs",'St. Josephs'!$F$9,IF(B161="Siena",Siena!$F$9,IF(B161="VMI",VMI!$F$9,IF(B161="Bryant",Bryant!$F$9,IF(B161="Mt. St. Marys",'Mount St. Marys'!$F$9,IF(B161="Quinnipiac",Quinnipiac!$F$9,IF(B161="Robert Morris",'Robert Morris'!$F$9,IF(B161="Sacred Heart",'Sacred Heart'!$F$9,IF(B161="Wagner",Wagner!$F$9,IF(B161="Army",Army!$F$9,IF(B161="Bucknell",Bucknell!$F$9,IF(B161="Colgate",Colgate!$F$9,IF(B161="Towson",Towson!$F$9,IF(B161="Holy Cross",'Holy Cross'!$F$9,IF(B161="Lafayette",Lafayette!$F$9,IF(B161="Lehigh",Lehigh!$F$9,IF(B161="Navy",Navy!$F$9,0)))))))))))))))))))))))))))))))))))))))))))))))))))))))))))))</f>
        <v>518</v>
      </c>
    </row>
    <row r="162" spans="1:10">
      <c r="A162" t="s">
        <v>411</v>
      </c>
      <c r="B162" t="s">
        <v>17</v>
      </c>
      <c r="C162">
        <v>21</v>
      </c>
      <c r="D162">
        <v>3</v>
      </c>
      <c r="E162">
        <v>24</v>
      </c>
      <c r="F162" s="45">
        <f>(C162/J162)*100</f>
        <v>4.7191011235955056</v>
      </c>
      <c r="G162" s="45">
        <f>(D162/J162)*100</f>
        <v>0.6741573033707865</v>
      </c>
      <c r="H162" s="45">
        <f>(E162/J162)*100</f>
        <v>5.393258426966292</v>
      </c>
      <c r="I162">
        <f>RANK(H162, $H$5:$H$207,0)</f>
        <v>158</v>
      </c>
      <c r="J162">
        <f>IF(B162="Air Force",'Air Force'!$F$9,IF(B162="Albany",Albany!$F$9,IF(B162="Detroit",Detroit!$F$9,IF(B162="Binghamton",Binghamton!$F$9,IF(B162="Hartford",Hartford!$F$9,IF(B162="Stony Brook",'Stony Brook'!$F$9,IF(B162="UMBC",UMBC!$F$9,IF(B162="Vermont",Vermont!$F$9,IF(B162="Duke",Duke!$F$9,IF(B162="Maryland",Maryland!$F$9,IF(B162="North Carolina",'North Carolina'!$F$9,IF(B162="Virginia",Virginia!$F$9,IF(B162="Georgetown",Georgetown!$F$9,IF(B162="Notre Dame",'Notre Dame'!$F$9,IF(B162="Providence",Providence!$F$9,IF(B162="Rutgers",Rutgers!$F$9,IF(B162="St. Johns",'St. Johns'!$F$9,IF(B162="Syracuse",Syracuse!$F$9,IF(B162="Villanova",Villanova!$F$9,IF(B162="Drexel",Drexel!$F$9,IF(B162="Hofstra",Hofstra!$F$9,IF(B162="Penn State",'Penn State'!$F$9,IF(B162="Delaware",Delaware!$F$9,IF(B162="Massachusetts",Massachusetts!$F$9,IF(B162="Bellarmine",Bellarmine!$F$9,IF(B162="Fairfield",Fairfield!$F$9,IF(B162="Hobart",Hobart!$F$9,IF(B162="Loyola",Loyola!$F$9,IF(B162="Ohio State",'Ohio State'!$F$9,IF(B162="Denver",Denver!$F$9,IF(B162="Johns Hopkins",'Johns Hopkins'!$F$9,IF(B162="Mercer",Mercer!$F$9,IF(B162="Presbyterian",Presbyterian!$F$9,IF(B162="Brown",Brown!$F$9,IF(B162="Cornell",Cornell!$F$9,IF(B162="Dartmouth",Dartmouth!$F$9,IF(B162="Harvard",Harvard!$F$9,IF(B162="Pennsylvania",Pennsylvania!$F$9,IF(B162="Princeton",Princeton!$F$9,IF(B162="Yale",Yale!$F$9,IF(B162="Canisius",Canisius!$F$9,IF(B162="Jacksonville",Jacksonville!$F$9,IF(B162="Manhattan",Manhattan!$F$9,IF(B162="Marist",Marist!$F$9,IF(B162="St. Josephs",'St. Josephs'!$F$9,IF(B162="Siena",Siena!$F$9,IF(B162="VMI",VMI!$F$9,IF(B162="Bryant",Bryant!$F$9,IF(B162="Mt. St. Marys",'Mount St. Marys'!$F$9,IF(B162="Quinnipiac",Quinnipiac!$F$9,IF(B162="Robert Morris",'Robert Morris'!$F$9,IF(B162="Sacred Heart",'Sacred Heart'!$F$9,IF(B162="Wagner",Wagner!$F$9,IF(B162="Army",Army!$F$9,IF(B162="Bucknell",Bucknell!$F$9,IF(B162="Colgate",Colgate!$F$9,IF(B162="Towson",Towson!$F$9,IF(B162="Holy Cross",'Holy Cross'!$F$9,IF(B162="Lafayette",Lafayette!$F$9,IF(B162="Lehigh",Lehigh!$F$9,IF(B162="Navy",Navy!$F$9,0)))))))))))))))))))))))))))))))))))))))))))))))))))))))))))))</f>
        <v>445</v>
      </c>
    </row>
    <row r="163" spans="1:10">
      <c r="A163" t="s">
        <v>354</v>
      </c>
      <c r="B163" t="s">
        <v>19</v>
      </c>
      <c r="C163">
        <v>22</v>
      </c>
      <c r="D163">
        <v>13</v>
      </c>
      <c r="E163">
        <v>35</v>
      </c>
      <c r="F163" s="45">
        <f>(C163/J163)*100</f>
        <v>3.3898305084745761</v>
      </c>
      <c r="G163" s="45">
        <f>(D163/J163)*100</f>
        <v>2.0030816640986133</v>
      </c>
      <c r="H163" s="45">
        <f>(E163/J163)*100</f>
        <v>5.3929121725731894</v>
      </c>
      <c r="I163">
        <f>RANK(H163, $H$5:$H$207,0)</f>
        <v>159</v>
      </c>
      <c r="J163">
        <f>IF(B163="Air Force",'Air Force'!$F$9,IF(B163="Albany",Albany!$F$9,IF(B163="Detroit",Detroit!$F$9,IF(B163="Binghamton",Binghamton!$F$9,IF(B163="Hartford",Hartford!$F$9,IF(B163="Stony Brook",'Stony Brook'!$F$9,IF(B163="UMBC",UMBC!$F$9,IF(B163="Vermont",Vermont!$F$9,IF(B163="Duke",Duke!$F$9,IF(B163="Maryland",Maryland!$F$9,IF(B163="North Carolina",'North Carolina'!$F$9,IF(B163="Virginia",Virginia!$F$9,IF(B163="Georgetown",Georgetown!$F$9,IF(B163="Notre Dame",'Notre Dame'!$F$9,IF(B163="Providence",Providence!$F$9,IF(B163="Rutgers",Rutgers!$F$9,IF(B163="St. Johns",'St. Johns'!$F$9,IF(B163="Syracuse",Syracuse!$F$9,IF(B163="Villanova",Villanova!$F$9,IF(B163="Drexel",Drexel!$F$9,IF(B163="Hofstra",Hofstra!$F$9,IF(B163="Penn State",'Penn State'!$F$9,IF(B163="Delaware",Delaware!$F$9,IF(B163="Massachusetts",Massachusetts!$F$9,IF(B163="Bellarmine",Bellarmine!$F$9,IF(B163="Fairfield",Fairfield!$F$9,IF(B163="Hobart",Hobart!$F$9,IF(B163="Loyola",Loyola!$F$9,IF(B163="Ohio State",'Ohio State'!$F$9,IF(B163="Denver",Denver!$F$9,IF(B163="Johns Hopkins",'Johns Hopkins'!$F$9,IF(B163="Mercer",Mercer!$F$9,IF(B163="Presbyterian",Presbyterian!$F$9,IF(B163="Brown",Brown!$F$9,IF(B163="Cornell",Cornell!$F$9,IF(B163="Dartmouth",Dartmouth!$F$9,IF(B163="Harvard",Harvard!$F$9,IF(B163="Pennsylvania",Pennsylvania!$F$9,IF(B163="Princeton",Princeton!$F$9,IF(B163="Yale",Yale!$F$9,IF(B163="Canisius",Canisius!$F$9,IF(B163="Jacksonville",Jacksonville!$F$9,IF(B163="Manhattan",Manhattan!$F$9,IF(B163="Marist",Marist!$F$9,IF(B163="St. Josephs",'St. Josephs'!$F$9,IF(B163="Siena",Siena!$F$9,IF(B163="VMI",VMI!$F$9,IF(B163="Bryant",Bryant!$F$9,IF(B163="Mt. St. Marys",'Mount St. Marys'!$F$9,IF(B163="Quinnipiac",Quinnipiac!$F$9,IF(B163="Robert Morris",'Robert Morris'!$F$9,IF(B163="Sacred Heart",'Sacred Heart'!$F$9,IF(B163="Wagner",Wagner!$F$9,IF(B163="Army",Army!$F$9,IF(B163="Bucknell",Bucknell!$F$9,IF(B163="Colgate",Colgate!$F$9,IF(B163="Towson",Towson!$F$9,IF(B163="Holy Cross",'Holy Cross'!$F$9,IF(B163="Lafayette",Lafayette!$F$9,IF(B163="Lehigh",Lehigh!$F$9,IF(B163="Navy",Navy!$F$9,0)))))))))))))))))))))))))))))))))))))))))))))))))))))))))))))</f>
        <v>649</v>
      </c>
    </row>
    <row r="164" spans="1:10">
      <c r="A164" t="s">
        <v>457</v>
      </c>
      <c r="B164" t="s">
        <v>43</v>
      </c>
      <c r="C164">
        <v>20</v>
      </c>
      <c r="D164">
        <v>6</v>
      </c>
      <c r="E164">
        <v>26</v>
      </c>
      <c r="F164" s="45">
        <f>(C164/J164)*100</f>
        <v>4.1322314049586781</v>
      </c>
      <c r="G164" s="45">
        <f>(D164/J164)*100</f>
        <v>1.2396694214876034</v>
      </c>
      <c r="H164" s="45">
        <f>(E164/J164)*100</f>
        <v>5.3719008264462813</v>
      </c>
      <c r="I164">
        <f>RANK(H164, $H$5:$H$207,0)</f>
        <v>160</v>
      </c>
      <c r="J164">
        <f>IF(B164="Air Force",'Air Force'!$F$9,IF(B164="Albany",Albany!$F$9,IF(B164="Detroit",Detroit!$F$9,IF(B164="Binghamton",Binghamton!$F$9,IF(B164="Hartford",Hartford!$F$9,IF(B164="Stony Brook",'Stony Brook'!$F$9,IF(B164="UMBC",UMBC!$F$9,IF(B164="Vermont",Vermont!$F$9,IF(B164="Duke",Duke!$F$9,IF(B164="Maryland",Maryland!$F$9,IF(B164="North Carolina",'North Carolina'!$F$9,IF(B164="Virginia",Virginia!$F$9,IF(B164="Georgetown",Georgetown!$F$9,IF(B164="Notre Dame",'Notre Dame'!$F$9,IF(B164="Providence",Providence!$F$9,IF(B164="Rutgers",Rutgers!$F$9,IF(B164="St. Johns",'St. Johns'!$F$9,IF(B164="Syracuse",Syracuse!$F$9,IF(B164="Villanova",Villanova!$F$9,IF(B164="Drexel",Drexel!$F$9,IF(B164="Hofstra",Hofstra!$F$9,IF(B164="Penn State",'Penn State'!$F$9,IF(B164="Delaware",Delaware!$F$9,IF(B164="Massachusetts",Massachusetts!$F$9,IF(B164="Bellarmine",Bellarmine!$F$9,IF(B164="Fairfield",Fairfield!$F$9,IF(B164="Hobart",Hobart!$F$9,IF(B164="Loyola",Loyola!$F$9,IF(B164="Ohio State",'Ohio State'!$F$9,IF(B164="Denver",Denver!$F$9,IF(B164="Johns Hopkins",'Johns Hopkins'!$F$9,IF(B164="Mercer",Mercer!$F$9,IF(B164="Presbyterian",Presbyterian!$F$9,IF(B164="Brown",Brown!$F$9,IF(B164="Cornell",Cornell!$F$9,IF(B164="Dartmouth",Dartmouth!$F$9,IF(B164="Harvard",Harvard!$F$9,IF(B164="Pennsylvania",Pennsylvania!$F$9,IF(B164="Princeton",Princeton!$F$9,IF(B164="Yale",Yale!$F$9,IF(B164="Canisius",Canisius!$F$9,IF(B164="Jacksonville",Jacksonville!$F$9,IF(B164="Manhattan",Manhattan!$F$9,IF(B164="Marist",Marist!$F$9,IF(B164="St. Josephs",'St. Josephs'!$F$9,IF(B164="Siena",Siena!$F$9,IF(B164="VMI",VMI!$F$9,IF(B164="Bryant",Bryant!$F$9,IF(B164="Mt. St. Marys",'Mount St. Marys'!$F$9,IF(B164="Quinnipiac",Quinnipiac!$F$9,IF(B164="Robert Morris",'Robert Morris'!$F$9,IF(B164="Sacred Heart",'Sacred Heart'!$F$9,IF(B164="Wagner",Wagner!$F$9,IF(B164="Army",Army!$F$9,IF(B164="Bucknell",Bucknell!$F$9,IF(B164="Colgate",Colgate!$F$9,IF(B164="Towson",Towson!$F$9,IF(B164="Holy Cross",'Holy Cross'!$F$9,IF(B164="Lafayette",Lafayette!$F$9,IF(B164="Lehigh",Lehigh!$F$9,IF(B164="Navy",Navy!$F$9,0)))))))))))))))))))))))))))))))))))))))))))))))))))))))))))))</f>
        <v>484</v>
      </c>
    </row>
    <row r="165" spans="1:10">
      <c r="A165" t="s">
        <v>412</v>
      </c>
      <c r="B165" t="s">
        <v>15</v>
      </c>
      <c r="C165">
        <v>19</v>
      </c>
      <c r="D165">
        <v>5</v>
      </c>
      <c r="E165">
        <v>24</v>
      </c>
      <c r="F165" s="45">
        <f>(C165/J165)*100</f>
        <v>4.231625835189309</v>
      </c>
      <c r="G165" s="45">
        <f>(D165/J165)*100</f>
        <v>1.1135857461024499</v>
      </c>
      <c r="H165" s="45">
        <f>(E165/J165)*100</f>
        <v>5.3452115812917596</v>
      </c>
      <c r="I165">
        <f>RANK(H165, $H$5:$H$207,0)</f>
        <v>161</v>
      </c>
      <c r="J165">
        <f>IF(B165="Air Force",'Air Force'!$F$9,IF(B165="Albany",Albany!$F$9,IF(B165="Detroit",Detroit!$F$9,IF(B165="Binghamton",Binghamton!$F$9,IF(B165="Hartford",Hartford!$F$9,IF(B165="Stony Brook",'Stony Brook'!$F$9,IF(B165="UMBC",UMBC!$F$9,IF(B165="Vermont",Vermont!$F$9,IF(B165="Duke",Duke!$F$9,IF(B165="Maryland",Maryland!$F$9,IF(B165="North Carolina",'North Carolina'!$F$9,IF(B165="Virginia",Virginia!$F$9,IF(B165="Georgetown",Georgetown!$F$9,IF(B165="Notre Dame",'Notre Dame'!$F$9,IF(B165="Providence",Providence!$F$9,IF(B165="Rutgers",Rutgers!$F$9,IF(B165="St. Johns",'St. Johns'!$F$9,IF(B165="Syracuse",Syracuse!$F$9,IF(B165="Villanova",Villanova!$F$9,IF(B165="Drexel",Drexel!$F$9,IF(B165="Hofstra",Hofstra!$F$9,IF(B165="Penn State",'Penn State'!$F$9,IF(B165="Delaware",Delaware!$F$9,IF(B165="Massachusetts",Massachusetts!$F$9,IF(B165="Bellarmine",Bellarmine!$F$9,IF(B165="Fairfield",Fairfield!$F$9,IF(B165="Hobart",Hobart!$F$9,IF(B165="Loyola",Loyola!$F$9,IF(B165="Ohio State",'Ohio State'!$F$9,IF(B165="Denver",Denver!$F$9,IF(B165="Johns Hopkins",'Johns Hopkins'!$F$9,IF(B165="Mercer",Mercer!$F$9,IF(B165="Presbyterian",Presbyterian!$F$9,IF(B165="Brown",Brown!$F$9,IF(B165="Cornell",Cornell!$F$9,IF(B165="Dartmouth",Dartmouth!$F$9,IF(B165="Harvard",Harvard!$F$9,IF(B165="Pennsylvania",Pennsylvania!$F$9,IF(B165="Princeton",Princeton!$F$9,IF(B165="Yale",Yale!$F$9,IF(B165="Canisius",Canisius!$F$9,IF(B165="Jacksonville",Jacksonville!$F$9,IF(B165="Manhattan",Manhattan!$F$9,IF(B165="Marist",Marist!$F$9,IF(B165="St. Josephs",'St. Josephs'!$F$9,IF(B165="Siena",Siena!$F$9,IF(B165="VMI",VMI!$F$9,IF(B165="Bryant",Bryant!$F$9,IF(B165="Mt. St. Marys",'Mount St. Marys'!$F$9,IF(B165="Quinnipiac",Quinnipiac!$F$9,IF(B165="Robert Morris",'Robert Morris'!$F$9,IF(B165="Sacred Heart",'Sacred Heart'!$F$9,IF(B165="Wagner",Wagner!$F$9,IF(B165="Army",Army!$F$9,IF(B165="Bucknell",Bucknell!$F$9,IF(B165="Colgate",Colgate!$F$9,IF(B165="Towson",Towson!$F$9,IF(B165="Holy Cross",'Holy Cross'!$F$9,IF(B165="Lafayette",Lafayette!$F$9,IF(B165="Lehigh",Lehigh!$F$9,IF(B165="Navy",Navy!$F$9,0)))))))))))))))))))))))))))))))))))))))))))))))))))))))))))))</f>
        <v>449</v>
      </c>
    </row>
    <row r="166" spans="1:10">
      <c r="A166" t="s">
        <v>359</v>
      </c>
      <c r="B166" t="s">
        <v>31</v>
      </c>
      <c r="C166">
        <v>25</v>
      </c>
      <c r="D166">
        <v>3</v>
      </c>
      <c r="E166">
        <v>28</v>
      </c>
      <c r="F166" s="45">
        <f>(C166/J166)*100</f>
        <v>4.7080979284369118</v>
      </c>
      <c r="G166" s="45">
        <f>(D166/J166)*100</f>
        <v>0.56497175141242939</v>
      </c>
      <c r="H166" s="45">
        <f>(E166/J166)*100</f>
        <v>5.2730696798493408</v>
      </c>
      <c r="I166">
        <f>RANK(H166, $H$5:$H$207,0)</f>
        <v>162</v>
      </c>
      <c r="J166">
        <f>IF(B166="Air Force",'Air Force'!$F$9,IF(B166="Albany",Albany!$F$9,IF(B166="Detroit",Detroit!$F$9,IF(B166="Binghamton",Binghamton!$F$9,IF(B166="Hartford",Hartford!$F$9,IF(B166="Stony Brook",'Stony Brook'!$F$9,IF(B166="UMBC",UMBC!$F$9,IF(B166="Vermont",Vermont!$F$9,IF(B166="Duke",Duke!$F$9,IF(B166="Maryland",Maryland!$F$9,IF(B166="North Carolina",'North Carolina'!$F$9,IF(B166="Virginia",Virginia!$F$9,IF(B166="Georgetown",Georgetown!$F$9,IF(B166="Notre Dame",'Notre Dame'!$F$9,IF(B166="Providence",Providence!$F$9,IF(B166="Rutgers",Rutgers!$F$9,IF(B166="St. Johns",'St. Johns'!$F$9,IF(B166="Syracuse",Syracuse!$F$9,IF(B166="Villanova",Villanova!$F$9,IF(B166="Drexel",Drexel!$F$9,IF(B166="Hofstra",Hofstra!$F$9,IF(B166="Penn State",'Penn State'!$F$9,IF(B166="Delaware",Delaware!$F$9,IF(B166="Massachusetts",Massachusetts!$F$9,IF(B166="Bellarmine",Bellarmine!$F$9,IF(B166="Fairfield",Fairfield!$F$9,IF(B166="Hobart",Hobart!$F$9,IF(B166="Loyola",Loyola!$F$9,IF(B166="Ohio State",'Ohio State'!$F$9,IF(B166="Denver",Denver!$F$9,IF(B166="Johns Hopkins",'Johns Hopkins'!$F$9,IF(B166="Mercer",Mercer!$F$9,IF(B166="Presbyterian",Presbyterian!$F$9,IF(B166="Brown",Brown!$F$9,IF(B166="Cornell",Cornell!$F$9,IF(B166="Dartmouth",Dartmouth!$F$9,IF(B166="Harvard",Harvard!$F$9,IF(B166="Pennsylvania",Pennsylvania!$F$9,IF(B166="Princeton",Princeton!$F$9,IF(B166="Yale",Yale!$F$9,IF(B166="Canisius",Canisius!$F$9,IF(B166="Jacksonville",Jacksonville!$F$9,IF(B166="Manhattan",Manhattan!$F$9,IF(B166="Marist",Marist!$F$9,IF(B166="St. Josephs",'St. Josephs'!$F$9,IF(B166="Siena",Siena!$F$9,IF(B166="VMI",VMI!$F$9,IF(B166="Bryant",Bryant!$F$9,IF(B166="Mt. St. Marys",'Mount St. Marys'!$F$9,IF(B166="Quinnipiac",Quinnipiac!$F$9,IF(B166="Robert Morris",'Robert Morris'!$F$9,IF(B166="Sacred Heart",'Sacred Heart'!$F$9,IF(B166="Wagner",Wagner!$F$9,IF(B166="Army",Army!$F$9,IF(B166="Bucknell",Bucknell!$F$9,IF(B166="Colgate",Colgate!$F$9,IF(B166="Towson",Towson!$F$9,IF(B166="Holy Cross",'Holy Cross'!$F$9,IF(B166="Lafayette",Lafayette!$F$9,IF(B166="Lehigh",Lehigh!$F$9,IF(B166="Navy",Navy!$F$9,0)))))))))))))))))))))))))))))))))))))))))))))))))))))))))))))</f>
        <v>531</v>
      </c>
    </row>
    <row r="167" spans="1:10">
      <c r="A167" t="s">
        <v>372</v>
      </c>
      <c r="B167" t="s">
        <v>27</v>
      </c>
      <c r="C167">
        <v>27</v>
      </c>
      <c r="D167">
        <v>2</v>
      </c>
      <c r="E167">
        <v>29</v>
      </c>
      <c r="F167" s="45">
        <f>(C167/J167)*100</f>
        <v>4.9090909090909092</v>
      </c>
      <c r="G167" s="45">
        <f>(D167/J167)*100</f>
        <v>0.36363636363636365</v>
      </c>
      <c r="H167" s="45">
        <f>(E167/J167)*100</f>
        <v>5.2727272727272725</v>
      </c>
      <c r="I167">
        <f>RANK(H167, $H$5:$H$207,0)</f>
        <v>163</v>
      </c>
      <c r="J167">
        <f>IF(B167="Air Force",'Air Force'!$F$9,IF(B167="Albany",Albany!$F$9,IF(B167="Detroit",Detroit!$F$9,IF(B167="Binghamton",Binghamton!$F$9,IF(B167="Hartford",Hartford!$F$9,IF(B167="Stony Brook",'Stony Brook'!$F$9,IF(B167="UMBC",UMBC!$F$9,IF(B167="Vermont",Vermont!$F$9,IF(B167="Duke",Duke!$F$9,IF(B167="Maryland",Maryland!$F$9,IF(B167="North Carolina",'North Carolina'!$F$9,IF(B167="Virginia",Virginia!$F$9,IF(B167="Georgetown",Georgetown!$F$9,IF(B167="Notre Dame",'Notre Dame'!$F$9,IF(B167="Providence",Providence!$F$9,IF(B167="Rutgers",Rutgers!$F$9,IF(B167="St. Johns",'St. Johns'!$F$9,IF(B167="Syracuse",Syracuse!$F$9,IF(B167="Villanova",Villanova!$F$9,IF(B167="Drexel",Drexel!$F$9,IF(B167="Hofstra",Hofstra!$F$9,IF(B167="Penn State",'Penn State'!$F$9,IF(B167="Delaware",Delaware!$F$9,IF(B167="Massachusetts",Massachusetts!$F$9,IF(B167="Bellarmine",Bellarmine!$F$9,IF(B167="Fairfield",Fairfield!$F$9,IF(B167="Hobart",Hobart!$F$9,IF(B167="Loyola",Loyola!$F$9,IF(B167="Ohio State",'Ohio State'!$F$9,IF(B167="Denver",Denver!$F$9,IF(B167="Johns Hopkins",'Johns Hopkins'!$F$9,IF(B167="Mercer",Mercer!$F$9,IF(B167="Presbyterian",Presbyterian!$F$9,IF(B167="Brown",Brown!$F$9,IF(B167="Cornell",Cornell!$F$9,IF(B167="Dartmouth",Dartmouth!$F$9,IF(B167="Harvard",Harvard!$F$9,IF(B167="Pennsylvania",Pennsylvania!$F$9,IF(B167="Princeton",Princeton!$F$9,IF(B167="Yale",Yale!$F$9,IF(B167="Canisius",Canisius!$F$9,IF(B167="Jacksonville",Jacksonville!$F$9,IF(B167="Manhattan",Manhattan!$F$9,IF(B167="Marist",Marist!$F$9,IF(B167="St. Josephs",'St. Josephs'!$F$9,IF(B167="Siena",Siena!$F$9,IF(B167="VMI",VMI!$F$9,IF(B167="Bryant",Bryant!$F$9,IF(B167="Mt. St. Marys",'Mount St. Marys'!$F$9,IF(B167="Quinnipiac",Quinnipiac!$F$9,IF(B167="Robert Morris",'Robert Morris'!$F$9,IF(B167="Sacred Heart",'Sacred Heart'!$F$9,IF(B167="Wagner",Wagner!$F$9,IF(B167="Army",Army!$F$9,IF(B167="Bucknell",Bucknell!$F$9,IF(B167="Colgate",Colgate!$F$9,IF(B167="Towson",Towson!$F$9,IF(B167="Holy Cross",'Holy Cross'!$F$9,IF(B167="Lafayette",Lafayette!$F$9,IF(B167="Lehigh",Lehigh!$F$9,IF(B167="Navy",Navy!$F$9,0)))))))))))))))))))))))))))))))))))))))))))))))))))))))))))))</f>
        <v>550</v>
      </c>
    </row>
    <row r="168" spans="1:10">
      <c r="A168" t="s">
        <v>452</v>
      </c>
      <c r="B168" t="s">
        <v>40</v>
      </c>
      <c r="C168">
        <v>12</v>
      </c>
      <c r="D168">
        <v>9</v>
      </c>
      <c r="E168">
        <v>21</v>
      </c>
      <c r="F168" s="45">
        <f>(C168/J168)*100</f>
        <v>3.007518796992481</v>
      </c>
      <c r="G168" s="45">
        <f>(D168/J168)*100</f>
        <v>2.2556390977443606</v>
      </c>
      <c r="H168" s="45">
        <f>(E168/J168)*100</f>
        <v>5.2631578947368416</v>
      </c>
      <c r="I168">
        <f>RANK(H168, $H$5:$H$207,0)</f>
        <v>164</v>
      </c>
      <c r="J168">
        <f>IF(B168="Air Force",'Air Force'!$F$9,IF(B168="Albany",Albany!$F$9,IF(B168="Detroit",Detroit!$F$9,IF(B168="Binghamton",Binghamton!$F$9,IF(B168="Hartford",Hartford!$F$9,IF(B168="Stony Brook",'Stony Brook'!$F$9,IF(B168="UMBC",UMBC!$F$9,IF(B168="Vermont",Vermont!$F$9,IF(B168="Duke",Duke!$F$9,IF(B168="Maryland",Maryland!$F$9,IF(B168="North Carolina",'North Carolina'!$F$9,IF(B168="Virginia",Virginia!$F$9,IF(B168="Georgetown",Georgetown!$F$9,IF(B168="Notre Dame",'Notre Dame'!$F$9,IF(B168="Providence",Providence!$F$9,IF(B168="Rutgers",Rutgers!$F$9,IF(B168="St. Johns",'St. Johns'!$F$9,IF(B168="Syracuse",Syracuse!$F$9,IF(B168="Villanova",Villanova!$F$9,IF(B168="Drexel",Drexel!$F$9,IF(B168="Hofstra",Hofstra!$F$9,IF(B168="Penn State",'Penn State'!$F$9,IF(B168="Delaware",Delaware!$F$9,IF(B168="Massachusetts",Massachusetts!$F$9,IF(B168="Bellarmine",Bellarmine!$F$9,IF(B168="Fairfield",Fairfield!$F$9,IF(B168="Hobart",Hobart!$F$9,IF(B168="Loyola",Loyola!$F$9,IF(B168="Ohio State",'Ohio State'!$F$9,IF(B168="Denver",Denver!$F$9,IF(B168="Johns Hopkins",'Johns Hopkins'!$F$9,IF(B168="Mercer",Mercer!$F$9,IF(B168="Presbyterian",Presbyterian!$F$9,IF(B168="Brown",Brown!$F$9,IF(B168="Cornell",Cornell!$F$9,IF(B168="Dartmouth",Dartmouth!$F$9,IF(B168="Harvard",Harvard!$F$9,IF(B168="Pennsylvania",Pennsylvania!$F$9,IF(B168="Princeton",Princeton!$F$9,IF(B168="Yale",Yale!$F$9,IF(B168="Canisius",Canisius!$F$9,IF(B168="Jacksonville",Jacksonville!$F$9,IF(B168="Manhattan",Manhattan!$F$9,IF(B168="Marist",Marist!$F$9,IF(B168="St. Josephs",'St. Josephs'!$F$9,IF(B168="Siena",Siena!$F$9,IF(B168="VMI",VMI!$F$9,IF(B168="Bryant",Bryant!$F$9,IF(B168="Mt. St. Marys",'Mount St. Marys'!$F$9,IF(B168="Quinnipiac",Quinnipiac!$F$9,IF(B168="Robert Morris",'Robert Morris'!$F$9,IF(B168="Sacred Heart",'Sacred Heart'!$F$9,IF(B168="Wagner",Wagner!$F$9,IF(B168="Army",Army!$F$9,IF(B168="Bucknell",Bucknell!$F$9,IF(B168="Colgate",Colgate!$F$9,IF(B168="Towson",Towson!$F$9,IF(B168="Holy Cross",'Holy Cross'!$F$9,IF(B168="Lafayette",Lafayette!$F$9,IF(B168="Lehigh",Lehigh!$F$9,IF(B168="Navy",Navy!$F$9,0)))))))))))))))))))))))))))))))))))))))))))))))))))))))))))))</f>
        <v>399</v>
      </c>
    </row>
    <row r="169" spans="1:10">
      <c r="A169" t="s">
        <v>375</v>
      </c>
      <c r="B169" t="s">
        <v>24</v>
      </c>
      <c r="C169">
        <v>21</v>
      </c>
      <c r="D169">
        <v>7</v>
      </c>
      <c r="E169">
        <v>28</v>
      </c>
      <c r="F169" s="45">
        <f>(C169/J169)*100</f>
        <v>3.9252336448598131</v>
      </c>
      <c r="G169" s="45">
        <f>(D169/J169)*100</f>
        <v>1.3084112149532712</v>
      </c>
      <c r="H169" s="45">
        <f>(E169/J169)*100</f>
        <v>5.2336448598130847</v>
      </c>
      <c r="I169">
        <f>RANK(H169, $H$5:$H$207,0)</f>
        <v>165</v>
      </c>
      <c r="J169">
        <f>IF(B169="Air Force",'Air Force'!$F$9,IF(B169="Albany",Albany!$F$9,IF(B169="Detroit",Detroit!$F$9,IF(B169="Binghamton",Binghamton!$F$9,IF(B169="Hartford",Hartford!$F$9,IF(B169="Stony Brook",'Stony Brook'!$F$9,IF(B169="UMBC",UMBC!$F$9,IF(B169="Vermont",Vermont!$F$9,IF(B169="Duke",Duke!$F$9,IF(B169="Maryland",Maryland!$F$9,IF(B169="North Carolina",'North Carolina'!$F$9,IF(B169="Virginia",Virginia!$F$9,IF(B169="Georgetown",Georgetown!$F$9,IF(B169="Notre Dame",'Notre Dame'!$F$9,IF(B169="Providence",Providence!$F$9,IF(B169="Rutgers",Rutgers!$F$9,IF(B169="St. Johns",'St. Johns'!$F$9,IF(B169="Syracuse",Syracuse!$F$9,IF(B169="Villanova",Villanova!$F$9,IF(B169="Drexel",Drexel!$F$9,IF(B169="Hofstra",Hofstra!$F$9,IF(B169="Penn State",'Penn State'!$F$9,IF(B169="Delaware",Delaware!$F$9,IF(B169="Massachusetts",Massachusetts!$F$9,IF(B169="Bellarmine",Bellarmine!$F$9,IF(B169="Fairfield",Fairfield!$F$9,IF(B169="Hobart",Hobart!$F$9,IF(B169="Loyola",Loyola!$F$9,IF(B169="Ohio State",'Ohio State'!$F$9,IF(B169="Denver",Denver!$F$9,IF(B169="Johns Hopkins",'Johns Hopkins'!$F$9,IF(B169="Mercer",Mercer!$F$9,IF(B169="Presbyterian",Presbyterian!$F$9,IF(B169="Brown",Brown!$F$9,IF(B169="Cornell",Cornell!$F$9,IF(B169="Dartmouth",Dartmouth!$F$9,IF(B169="Harvard",Harvard!$F$9,IF(B169="Pennsylvania",Pennsylvania!$F$9,IF(B169="Princeton",Princeton!$F$9,IF(B169="Yale",Yale!$F$9,IF(B169="Canisius",Canisius!$F$9,IF(B169="Jacksonville",Jacksonville!$F$9,IF(B169="Manhattan",Manhattan!$F$9,IF(B169="Marist",Marist!$F$9,IF(B169="St. Josephs",'St. Josephs'!$F$9,IF(B169="Siena",Siena!$F$9,IF(B169="VMI",VMI!$F$9,IF(B169="Bryant",Bryant!$F$9,IF(B169="Mt. St. Marys",'Mount St. Marys'!$F$9,IF(B169="Quinnipiac",Quinnipiac!$F$9,IF(B169="Robert Morris",'Robert Morris'!$F$9,IF(B169="Sacred Heart",'Sacred Heart'!$F$9,IF(B169="Wagner",Wagner!$F$9,IF(B169="Army",Army!$F$9,IF(B169="Bucknell",Bucknell!$F$9,IF(B169="Colgate",Colgate!$F$9,IF(B169="Towson",Towson!$F$9,IF(B169="Holy Cross",'Holy Cross'!$F$9,IF(B169="Lafayette",Lafayette!$F$9,IF(B169="Lehigh",Lehigh!$F$9,IF(B169="Navy",Navy!$F$9,0)))))))))))))))))))))))))))))))))))))))))))))))))))))))))))))</f>
        <v>535</v>
      </c>
    </row>
    <row r="170" spans="1:10">
      <c r="A170" t="s">
        <v>335</v>
      </c>
      <c r="B170" t="s">
        <v>35</v>
      </c>
      <c r="C170">
        <v>23</v>
      </c>
      <c r="D170">
        <v>5</v>
      </c>
      <c r="E170">
        <v>28</v>
      </c>
      <c r="F170" s="45">
        <f>(C170/J170)*100</f>
        <v>4.2990654205607477</v>
      </c>
      <c r="G170" s="45">
        <f>(D170/J170)*100</f>
        <v>0.93457943925233633</v>
      </c>
      <c r="H170" s="45">
        <f>(E170/J170)*100</f>
        <v>5.2336448598130847</v>
      </c>
      <c r="I170">
        <f>RANK(H170, $H$5:$H$207,0)</f>
        <v>165</v>
      </c>
      <c r="J170">
        <f>IF(B170="Air Force",'Air Force'!$F$9,IF(B170="Albany",Albany!$F$9,IF(B170="Detroit",Detroit!$F$9,IF(B170="Binghamton",Binghamton!$F$9,IF(B170="Hartford",Hartford!$F$9,IF(B170="Stony Brook",'Stony Brook'!$F$9,IF(B170="UMBC",UMBC!$F$9,IF(B170="Vermont",Vermont!$F$9,IF(B170="Duke",Duke!$F$9,IF(B170="Maryland",Maryland!$F$9,IF(B170="North Carolina",'North Carolina'!$F$9,IF(B170="Virginia",Virginia!$F$9,IF(B170="Georgetown",Georgetown!$F$9,IF(B170="Notre Dame",'Notre Dame'!$F$9,IF(B170="Providence",Providence!$F$9,IF(B170="Rutgers",Rutgers!$F$9,IF(B170="St. Johns",'St. Johns'!$F$9,IF(B170="Syracuse",Syracuse!$F$9,IF(B170="Villanova",Villanova!$F$9,IF(B170="Drexel",Drexel!$F$9,IF(B170="Hofstra",Hofstra!$F$9,IF(B170="Penn State",'Penn State'!$F$9,IF(B170="Delaware",Delaware!$F$9,IF(B170="Massachusetts",Massachusetts!$F$9,IF(B170="Bellarmine",Bellarmine!$F$9,IF(B170="Fairfield",Fairfield!$F$9,IF(B170="Hobart",Hobart!$F$9,IF(B170="Loyola",Loyola!$F$9,IF(B170="Ohio State",'Ohio State'!$F$9,IF(B170="Denver",Denver!$F$9,IF(B170="Johns Hopkins",'Johns Hopkins'!$F$9,IF(B170="Mercer",Mercer!$F$9,IF(B170="Presbyterian",Presbyterian!$F$9,IF(B170="Brown",Brown!$F$9,IF(B170="Cornell",Cornell!$F$9,IF(B170="Dartmouth",Dartmouth!$F$9,IF(B170="Harvard",Harvard!$F$9,IF(B170="Pennsylvania",Pennsylvania!$F$9,IF(B170="Princeton",Princeton!$F$9,IF(B170="Yale",Yale!$F$9,IF(B170="Canisius",Canisius!$F$9,IF(B170="Jacksonville",Jacksonville!$F$9,IF(B170="Manhattan",Manhattan!$F$9,IF(B170="Marist",Marist!$F$9,IF(B170="St. Josephs",'St. Josephs'!$F$9,IF(B170="Siena",Siena!$F$9,IF(B170="VMI",VMI!$F$9,IF(B170="Bryant",Bryant!$F$9,IF(B170="Mt. St. Marys",'Mount St. Marys'!$F$9,IF(B170="Quinnipiac",Quinnipiac!$F$9,IF(B170="Robert Morris",'Robert Morris'!$F$9,IF(B170="Sacred Heart",'Sacred Heart'!$F$9,IF(B170="Wagner",Wagner!$F$9,IF(B170="Army",Army!$F$9,IF(B170="Bucknell",Bucknell!$F$9,IF(B170="Colgate",Colgate!$F$9,IF(B170="Towson",Towson!$F$9,IF(B170="Holy Cross",'Holy Cross'!$F$9,IF(B170="Lafayette",Lafayette!$F$9,IF(B170="Lehigh",Lehigh!$F$9,IF(B170="Navy",Navy!$F$9,0)))))))))))))))))))))))))))))))))))))))))))))))))))))))))))))</f>
        <v>535</v>
      </c>
    </row>
    <row r="171" spans="1:10">
      <c r="A171" t="s">
        <v>356</v>
      </c>
      <c r="B171" t="s">
        <v>11</v>
      </c>
      <c r="C171">
        <v>18</v>
      </c>
      <c r="D171">
        <v>8</v>
      </c>
      <c r="E171">
        <v>26</v>
      </c>
      <c r="F171" s="45">
        <f>(C171/J171)*100</f>
        <v>3.5785288270377733</v>
      </c>
      <c r="G171" s="45">
        <f>(D171/J171)*100</f>
        <v>1.5904572564612325</v>
      </c>
      <c r="H171" s="45">
        <f>(E171/J171)*100</f>
        <v>5.1689860834990062</v>
      </c>
      <c r="I171">
        <f>RANK(H171, $H$5:$H$207,0)</f>
        <v>167</v>
      </c>
      <c r="J171">
        <f>IF(B171="Air Force",'Air Force'!$F$9,IF(B171="Albany",Albany!$F$9,IF(B171="Detroit",Detroit!$F$9,IF(B171="Binghamton",Binghamton!$F$9,IF(B171="Hartford",Hartford!$F$9,IF(B171="Stony Brook",'Stony Brook'!$F$9,IF(B171="UMBC",UMBC!$F$9,IF(B171="Vermont",Vermont!$F$9,IF(B171="Duke",Duke!$F$9,IF(B171="Maryland",Maryland!$F$9,IF(B171="North Carolina",'North Carolina'!$F$9,IF(B171="Virginia",Virginia!$F$9,IF(B171="Georgetown",Georgetown!$F$9,IF(B171="Notre Dame",'Notre Dame'!$F$9,IF(B171="Providence",Providence!$F$9,IF(B171="Rutgers",Rutgers!$F$9,IF(B171="St. Johns",'St. Johns'!$F$9,IF(B171="Syracuse",Syracuse!$F$9,IF(B171="Villanova",Villanova!$F$9,IF(B171="Drexel",Drexel!$F$9,IF(B171="Hofstra",Hofstra!$F$9,IF(B171="Penn State",'Penn State'!$F$9,IF(B171="Delaware",Delaware!$F$9,IF(B171="Massachusetts",Massachusetts!$F$9,IF(B171="Bellarmine",Bellarmine!$F$9,IF(B171="Fairfield",Fairfield!$F$9,IF(B171="Hobart",Hobart!$F$9,IF(B171="Loyola",Loyola!$F$9,IF(B171="Ohio State",'Ohio State'!$F$9,IF(B171="Denver",Denver!$F$9,IF(B171="Johns Hopkins",'Johns Hopkins'!$F$9,IF(B171="Mercer",Mercer!$F$9,IF(B171="Presbyterian",Presbyterian!$F$9,IF(B171="Brown",Brown!$F$9,IF(B171="Cornell",Cornell!$F$9,IF(B171="Dartmouth",Dartmouth!$F$9,IF(B171="Harvard",Harvard!$F$9,IF(B171="Pennsylvania",Pennsylvania!$F$9,IF(B171="Princeton",Princeton!$F$9,IF(B171="Yale",Yale!$F$9,IF(B171="Canisius",Canisius!$F$9,IF(B171="Jacksonville",Jacksonville!$F$9,IF(B171="Manhattan",Manhattan!$F$9,IF(B171="Marist",Marist!$F$9,IF(B171="St. Josephs",'St. Josephs'!$F$9,IF(B171="Siena",Siena!$F$9,IF(B171="VMI",VMI!$F$9,IF(B171="Bryant",Bryant!$F$9,IF(B171="Mt. St. Marys",'Mount St. Marys'!$F$9,IF(B171="Quinnipiac",Quinnipiac!$F$9,IF(B171="Robert Morris",'Robert Morris'!$F$9,IF(B171="Sacred Heart",'Sacred Heart'!$F$9,IF(B171="Wagner",Wagner!$F$9,IF(B171="Army",Army!$F$9,IF(B171="Bucknell",Bucknell!$F$9,IF(B171="Colgate",Colgate!$F$9,IF(B171="Towson",Towson!$F$9,IF(B171="Holy Cross",'Holy Cross'!$F$9,IF(B171="Lafayette",Lafayette!$F$9,IF(B171="Lehigh",Lehigh!$F$9,IF(B171="Navy",Navy!$F$9,0)))))))))))))))))))))))))))))))))))))))))))))))))))))))))))))</f>
        <v>503</v>
      </c>
    </row>
    <row r="172" spans="1:10">
      <c r="A172" t="s">
        <v>387</v>
      </c>
      <c r="B172" t="s">
        <v>11</v>
      </c>
      <c r="C172">
        <v>21</v>
      </c>
      <c r="D172">
        <v>5</v>
      </c>
      <c r="E172">
        <v>26</v>
      </c>
      <c r="F172" s="45">
        <f>(C172/J172)*100</f>
        <v>4.1749502982107352</v>
      </c>
      <c r="G172" s="45">
        <f>(D172/J172)*100</f>
        <v>0.99403578528827041</v>
      </c>
      <c r="H172" s="45">
        <f>(E172/J172)*100</f>
        <v>5.1689860834990062</v>
      </c>
      <c r="I172">
        <f>RANK(H172, $H$5:$H$207,0)</f>
        <v>167</v>
      </c>
      <c r="J172">
        <f>IF(B172="Air Force",'Air Force'!$F$9,IF(B172="Albany",Albany!$F$9,IF(B172="Detroit",Detroit!$F$9,IF(B172="Binghamton",Binghamton!$F$9,IF(B172="Hartford",Hartford!$F$9,IF(B172="Stony Brook",'Stony Brook'!$F$9,IF(B172="UMBC",UMBC!$F$9,IF(B172="Vermont",Vermont!$F$9,IF(B172="Duke",Duke!$F$9,IF(B172="Maryland",Maryland!$F$9,IF(B172="North Carolina",'North Carolina'!$F$9,IF(B172="Virginia",Virginia!$F$9,IF(B172="Georgetown",Georgetown!$F$9,IF(B172="Notre Dame",'Notre Dame'!$F$9,IF(B172="Providence",Providence!$F$9,IF(B172="Rutgers",Rutgers!$F$9,IF(B172="St. Johns",'St. Johns'!$F$9,IF(B172="Syracuse",Syracuse!$F$9,IF(B172="Villanova",Villanova!$F$9,IF(B172="Drexel",Drexel!$F$9,IF(B172="Hofstra",Hofstra!$F$9,IF(B172="Penn State",'Penn State'!$F$9,IF(B172="Delaware",Delaware!$F$9,IF(B172="Massachusetts",Massachusetts!$F$9,IF(B172="Bellarmine",Bellarmine!$F$9,IF(B172="Fairfield",Fairfield!$F$9,IF(B172="Hobart",Hobart!$F$9,IF(B172="Loyola",Loyola!$F$9,IF(B172="Ohio State",'Ohio State'!$F$9,IF(B172="Denver",Denver!$F$9,IF(B172="Johns Hopkins",'Johns Hopkins'!$F$9,IF(B172="Mercer",Mercer!$F$9,IF(B172="Presbyterian",Presbyterian!$F$9,IF(B172="Brown",Brown!$F$9,IF(B172="Cornell",Cornell!$F$9,IF(B172="Dartmouth",Dartmouth!$F$9,IF(B172="Harvard",Harvard!$F$9,IF(B172="Pennsylvania",Pennsylvania!$F$9,IF(B172="Princeton",Princeton!$F$9,IF(B172="Yale",Yale!$F$9,IF(B172="Canisius",Canisius!$F$9,IF(B172="Jacksonville",Jacksonville!$F$9,IF(B172="Manhattan",Manhattan!$F$9,IF(B172="Marist",Marist!$F$9,IF(B172="St. Josephs",'St. Josephs'!$F$9,IF(B172="Siena",Siena!$F$9,IF(B172="VMI",VMI!$F$9,IF(B172="Bryant",Bryant!$F$9,IF(B172="Mt. St. Marys",'Mount St. Marys'!$F$9,IF(B172="Quinnipiac",Quinnipiac!$F$9,IF(B172="Robert Morris",'Robert Morris'!$F$9,IF(B172="Sacred Heart",'Sacred Heart'!$F$9,IF(B172="Wagner",Wagner!$F$9,IF(B172="Army",Army!$F$9,IF(B172="Bucknell",Bucknell!$F$9,IF(B172="Colgate",Colgate!$F$9,IF(B172="Towson",Towson!$F$9,IF(B172="Holy Cross",'Holy Cross'!$F$9,IF(B172="Lafayette",Lafayette!$F$9,IF(B172="Lehigh",Lehigh!$F$9,IF(B172="Navy",Navy!$F$9,0)))))))))))))))))))))))))))))))))))))))))))))))))))))))))))))</f>
        <v>503</v>
      </c>
    </row>
    <row r="173" spans="1:10">
      <c r="A173" t="s">
        <v>432</v>
      </c>
      <c r="B173" t="s">
        <v>42</v>
      </c>
      <c r="C173">
        <v>10</v>
      </c>
      <c r="D173">
        <v>14</v>
      </c>
      <c r="E173">
        <v>24</v>
      </c>
      <c r="F173" s="45">
        <f>(C173/J173)*100</f>
        <v>2.1505376344086025</v>
      </c>
      <c r="G173" s="45">
        <f>(D173/J173)*100</f>
        <v>3.010752688172043</v>
      </c>
      <c r="H173" s="45">
        <f>(E173/J173)*100</f>
        <v>5.161290322580645</v>
      </c>
      <c r="I173">
        <f>RANK(H173, $H$5:$H$207,0)</f>
        <v>169</v>
      </c>
      <c r="J173">
        <f>IF(B173="Air Force",'Air Force'!$F$9,IF(B173="Albany",Albany!$F$9,IF(B173="Detroit",Detroit!$F$9,IF(B173="Binghamton",Binghamton!$F$9,IF(B173="Hartford",Hartford!$F$9,IF(B173="Stony Brook",'Stony Brook'!$F$9,IF(B173="UMBC",UMBC!$F$9,IF(B173="Vermont",Vermont!$F$9,IF(B173="Duke",Duke!$F$9,IF(B173="Maryland",Maryland!$F$9,IF(B173="North Carolina",'North Carolina'!$F$9,IF(B173="Virginia",Virginia!$F$9,IF(B173="Georgetown",Georgetown!$F$9,IF(B173="Notre Dame",'Notre Dame'!$F$9,IF(B173="Providence",Providence!$F$9,IF(B173="Rutgers",Rutgers!$F$9,IF(B173="St. Johns",'St. Johns'!$F$9,IF(B173="Syracuse",Syracuse!$F$9,IF(B173="Villanova",Villanova!$F$9,IF(B173="Drexel",Drexel!$F$9,IF(B173="Hofstra",Hofstra!$F$9,IF(B173="Penn State",'Penn State'!$F$9,IF(B173="Delaware",Delaware!$F$9,IF(B173="Massachusetts",Massachusetts!$F$9,IF(B173="Bellarmine",Bellarmine!$F$9,IF(B173="Fairfield",Fairfield!$F$9,IF(B173="Hobart",Hobart!$F$9,IF(B173="Loyola",Loyola!$F$9,IF(B173="Ohio State",'Ohio State'!$F$9,IF(B173="Denver",Denver!$F$9,IF(B173="Johns Hopkins",'Johns Hopkins'!$F$9,IF(B173="Mercer",Mercer!$F$9,IF(B173="Presbyterian",Presbyterian!$F$9,IF(B173="Brown",Brown!$F$9,IF(B173="Cornell",Cornell!$F$9,IF(B173="Dartmouth",Dartmouth!$F$9,IF(B173="Harvard",Harvard!$F$9,IF(B173="Pennsylvania",Pennsylvania!$F$9,IF(B173="Princeton",Princeton!$F$9,IF(B173="Yale",Yale!$F$9,IF(B173="Canisius",Canisius!$F$9,IF(B173="Jacksonville",Jacksonville!$F$9,IF(B173="Manhattan",Manhattan!$F$9,IF(B173="Marist",Marist!$F$9,IF(B173="St. Josephs",'St. Josephs'!$F$9,IF(B173="Siena",Siena!$F$9,IF(B173="VMI",VMI!$F$9,IF(B173="Bryant",Bryant!$F$9,IF(B173="Mt. St. Marys",'Mount St. Marys'!$F$9,IF(B173="Quinnipiac",Quinnipiac!$F$9,IF(B173="Robert Morris",'Robert Morris'!$F$9,IF(B173="Sacred Heart",'Sacred Heart'!$F$9,IF(B173="Wagner",Wagner!$F$9,IF(B173="Army",Army!$F$9,IF(B173="Bucknell",Bucknell!$F$9,IF(B173="Colgate",Colgate!$F$9,IF(B173="Towson",Towson!$F$9,IF(B173="Holy Cross",'Holy Cross'!$F$9,IF(B173="Lafayette",Lafayette!$F$9,IF(B173="Lehigh",Lehigh!$F$9,IF(B173="Navy",Navy!$F$9,0)))))))))))))))))))))))))))))))))))))))))))))))))))))))))))))</f>
        <v>465</v>
      </c>
    </row>
    <row r="174" spans="1:10">
      <c r="A174" t="s">
        <v>433</v>
      </c>
      <c r="B174" t="s">
        <v>55</v>
      </c>
      <c r="C174">
        <v>19</v>
      </c>
      <c r="D174">
        <v>7</v>
      </c>
      <c r="E174">
        <v>26</v>
      </c>
      <c r="F174" s="45">
        <f>(C174/J174)*100</f>
        <v>3.7475345167652856</v>
      </c>
      <c r="G174" s="45">
        <f>(D174/J174)*100</f>
        <v>1.3806706114398422</v>
      </c>
      <c r="H174" s="45">
        <f>(E174/J174)*100</f>
        <v>5.1282051282051277</v>
      </c>
      <c r="I174">
        <f>RANK(H174, $H$5:$H$207,0)</f>
        <v>170</v>
      </c>
      <c r="J174">
        <f>IF(B174="Air Force",'Air Force'!$F$9,IF(B174="Albany",Albany!$F$9,IF(B174="Detroit",Detroit!$F$9,IF(B174="Binghamton",Binghamton!$F$9,IF(B174="Hartford",Hartford!$F$9,IF(B174="Stony Brook",'Stony Brook'!$F$9,IF(B174="UMBC",UMBC!$F$9,IF(B174="Vermont",Vermont!$F$9,IF(B174="Duke",Duke!$F$9,IF(B174="Maryland",Maryland!$F$9,IF(B174="North Carolina",'North Carolina'!$F$9,IF(B174="Virginia",Virginia!$F$9,IF(B174="Georgetown",Georgetown!$F$9,IF(B174="Notre Dame",'Notre Dame'!$F$9,IF(B174="Providence",Providence!$F$9,IF(B174="Rutgers",Rutgers!$F$9,IF(B174="St. Johns",'St. Johns'!$F$9,IF(B174="Syracuse",Syracuse!$F$9,IF(B174="Villanova",Villanova!$F$9,IF(B174="Drexel",Drexel!$F$9,IF(B174="Hofstra",Hofstra!$F$9,IF(B174="Penn State",'Penn State'!$F$9,IF(B174="Delaware",Delaware!$F$9,IF(B174="Massachusetts",Massachusetts!$F$9,IF(B174="Bellarmine",Bellarmine!$F$9,IF(B174="Fairfield",Fairfield!$F$9,IF(B174="Hobart",Hobart!$F$9,IF(B174="Loyola",Loyola!$F$9,IF(B174="Ohio State",'Ohio State'!$F$9,IF(B174="Denver",Denver!$F$9,IF(B174="Johns Hopkins",'Johns Hopkins'!$F$9,IF(B174="Mercer",Mercer!$F$9,IF(B174="Presbyterian",Presbyterian!$F$9,IF(B174="Brown",Brown!$F$9,IF(B174="Cornell",Cornell!$F$9,IF(B174="Dartmouth",Dartmouth!$F$9,IF(B174="Harvard",Harvard!$F$9,IF(B174="Pennsylvania",Pennsylvania!$F$9,IF(B174="Princeton",Princeton!$F$9,IF(B174="Yale",Yale!$F$9,IF(B174="Canisius",Canisius!$F$9,IF(B174="Jacksonville",Jacksonville!$F$9,IF(B174="Manhattan",Manhattan!$F$9,IF(B174="Marist",Marist!$F$9,IF(B174="St. Josephs",'St. Josephs'!$F$9,IF(B174="Siena",Siena!$F$9,IF(B174="VMI",VMI!$F$9,IF(B174="Bryant",Bryant!$F$9,IF(B174="Mt. St. Marys",'Mount St. Marys'!$F$9,IF(B174="Quinnipiac",Quinnipiac!$F$9,IF(B174="Robert Morris",'Robert Morris'!$F$9,IF(B174="Sacred Heart",'Sacred Heart'!$F$9,IF(B174="Wagner",Wagner!$F$9,IF(B174="Army",Army!$F$9,IF(B174="Bucknell",Bucknell!$F$9,IF(B174="Colgate",Colgate!$F$9,IF(B174="Towson",Towson!$F$9,IF(B174="Holy Cross",'Holy Cross'!$F$9,IF(B174="Lafayette",Lafayette!$F$9,IF(B174="Lehigh",Lehigh!$F$9,IF(B174="Navy",Navy!$F$9,0)))))))))))))))))))))))))))))))))))))))))))))))))))))))))))))</f>
        <v>507</v>
      </c>
    </row>
    <row r="175" spans="1:10">
      <c r="A175" t="s">
        <v>430</v>
      </c>
      <c r="B175" t="s">
        <v>36</v>
      </c>
      <c r="C175">
        <v>16</v>
      </c>
      <c r="D175">
        <v>6</v>
      </c>
      <c r="E175">
        <v>22</v>
      </c>
      <c r="F175" s="45">
        <f>(C175/J175)*100</f>
        <v>3.7122969837587005</v>
      </c>
      <c r="G175" s="45">
        <f>(D175/J175)*100</f>
        <v>1.3921113689095126</v>
      </c>
      <c r="H175" s="45">
        <f>(E175/J175)*100</f>
        <v>5.1044083526682131</v>
      </c>
      <c r="I175">
        <f>RANK(H175, $H$5:$H$207,0)</f>
        <v>171</v>
      </c>
      <c r="J175">
        <f>IF(B175="Air Force",'Air Force'!$F$9,IF(B175="Albany",Albany!$F$9,IF(B175="Detroit",Detroit!$F$9,IF(B175="Binghamton",Binghamton!$F$9,IF(B175="Hartford",Hartford!$F$9,IF(B175="Stony Brook",'Stony Brook'!$F$9,IF(B175="UMBC",UMBC!$F$9,IF(B175="Vermont",Vermont!$F$9,IF(B175="Duke",Duke!$F$9,IF(B175="Maryland",Maryland!$F$9,IF(B175="North Carolina",'North Carolina'!$F$9,IF(B175="Virginia",Virginia!$F$9,IF(B175="Georgetown",Georgetown!$F$9,IF(B175="Notre Dame",'Notre Dame'!$F$9,IF(B175="Providence",Providence!$F$9,IF(B175="Rutgers",Rutgers!$F$9,IF(B175="St. Johns",'St. Johns'!$F$9,IF(B175="Syracuse",Syracuse!$F$9,IF(B175="Villanova",Villanova!$F$9,IF(B175="Drexel",Drexel!$F$9,IF(B175="Hofstra",Hofstra!$F$9,IF(B175="Penn State",'Penn State'!$F$9,IF(B175="Delaware",Delaware!$F$9,IF(B175="Massachusetts",Massachusetts!$F$9,IF(B175="Bellarmine",Bellarmine!$F$9,IF(B175="Fairfield",Fairfield!$F$9,IF(B175="Hobart",Hobart!$F$9,IF(B175="Loyola",Loyola!$F$9,IF(B175="Ohio State",'Ohio State'!$F$9,IF(B175="Denver",Denver!$F$9,IF(B175="Johns Hopkins",'Johns Hopkins'!$F$9,IF(B175="Mercer",Mercer!$F$9,IF(B175="Presbyterian",Presbyterian!$F$9,IF(B175="Brown",Brown!$F$9,IF(B175="Cornell",Cornell!$F$9,IF(B175="Dartmouth",Dartmouth!$F$9,IF(B175="Harvard",Harvard!$F$9,IF(B175="Pennsylvania",Pennsylvania!$F$9,IF(B175="Princeton",Princeton!$F$9,IF(B175="Yale",Yale!$F$9,IF(B175="Canisius",Canisius!$F$9,IF(B175="Jacksonville",Jacksonville!$F$9,IF(B175="Manhattan",Manhattan!$F$9,IF(B175="Marist",Marist!$F$9,IF(B175="St. Josephs",'St. Josephs'!$F$9,IF(B175="Siena",Siena!$F$9,IF(B175="VMI",VMI!$F$9,IF(B175="Bryant",Bryant!$F$9,IF(B175="Mt. St. Marys",'Mount St. Marys'!$F$9,IF(B175="Quinnipiac",Quinnipiac!$F$9,IF(B175="Robert Morris",'Robert Morris'!$F$9,IF(B175="Sacred Heart",'Sacred Heart'!$F$9,IF(B175="Wagner",Wagner!$F$9,IF(B175="Army",Army!$F$9,IF(B175="Bucknell",Bucknell!$F$9,IF(B175="Colgate",Colgate!$F$9,IF(B175="Towson",Towson!$F$9,IF(B175="Holy Cross",'Holy Cross'!$F$9,IF(B175="Lafayette",Lafayette!$F$9,IF(B175="Lehigh",Lehigh!$F$9,IF(B175="Navy",Navy!$F$9,0)))))))))))))))))))))))))))))))))))))))))))))))))))))))))))))</f>
        <v>431</v>
      </c>
    </row>
    <row r="176" spans="1:10">
      <c r="A176" t="s">
        <v>381</v>
      </c>
      <c r="B176" t="s">
        <v>32</v>
      </c>
      <c r="C176">
        <v>18</v>
      </c>
      <c r="D176">
        <v>9</v>
      </c>
      <c r="E176">
        <v>27</v>
      </c>
      <c r="F176" s="45">
        <f>(C176/J176)*100</f>
        <v>3.4026465028355388</v>
      </c>
      <c r="G176" s="45">
        <f>(D176/J176)*100</f>
        <v>1.7013232514177694</v>
      </c>
      <c r="H176" s="45">
        <f>(E176/J176)*100</f>
        <v>5.103969754253308</v>
      </c>
      <c r="I176">
        <f>RANK(H176, $H$5:$H$207,0)</f>
        <v>172</v>
      </c>
      <c r="J176">
        <f>IF(B176="Air Force",'Air Force'!$F$9,IF(B176="Albany",Albany!$F$9,IF(B176="Detroit",Detroit!$F$9,IF(B176="Binghamton",Binghamton!$F$9,IF(B176="Hartford",Hartford!$F$9,IF(B176="Stony Brook",'Stony Brook'!$F$9,IF(B176="UMBC",UMBC!$F$9,IF(B176="Vermont",Vermont!$F$9,IF(B176="Duke",Duke!$F$9,IF(B176="Maryland",Maryland!$F$9,IF(B176="North Carolina",'North Carolina'!$F$9,IF(B176="Virginia",Virginia!$F$9,IF(B176="Georgetown",Georgetown!$F$9,IF(B176="Notre Dame",'Notre Dame'!$F$9,IF(B176="Providence",Providence!$F$9,IF(B176="Rutgers",Rutgers!$F$9,IF(B176="St. Johns",'St. Johns'!$F$9,IF(B176="Syracuse",Syracuse!$F$9,IF(B176="Villanova",Villanova!$F$9,IF(B176="Drexel",Drexel!$F$9,IF(B176="Hofstra",Hofstra!$F$9,IF(B176="Penn State",'Penn State'!$F$9,IF(B176="Delaware",Delaware!$F$9,IF(B176="Massachusetts",Massachusetts!$F$9,IF(B176="Bellarmine",Bellarmine!$F$9,IF(B176="Fairfield",Fairfield!$F$9,IF(B176="Hobart",Hobart!$F$9,IF(B176="Loyola",Loyola!$F$9,IF(B176="Ohio State",'Ohio State'!$F$9,IF(B176="Denver",Denver!$F$9,IF(B176="Johns Hopkins",'Johns Hopkins'!$F$9,IF(B176="Mercer",Mercer!$F$9,IF(B176="Presbyterian",Presbyterian!$F$9,IF(B176="Brown",Brown!$F$9,IF(B176="Cornell",Cornell!$F$9,IF(B176="Dartmouth",Dartmouth!$F$9,IF(B176="Harvard",Harvard!$F$9,IF(B176="Pennsylvania",Pennsylvania!$F$9,IF(B176="Princeton",Princeton!$F$9,IF(B176="Yale",Yale!$F$9,IF(B176="Canisius",Canisius!$F$9,IF(B176="Jacksonville",Jacksonville!$F$9,IF(B176="Manhattan",Manhattan!$F$9,IF(B176="Marist",Marist!$F$9,IF(B176="St. Josephs",'St. Josephs'!$F$9,IF(B176="Siena",Siena!$F$9,IF(B176="VMI",VMI!$F$9,IF(B176="Bryant",Bryant!$F$9,IF(B176="Mt. St. Marys",'Mount St. Marys'!$F$9,IF(B176="Quinnipiac",Quinnipiac!$F$9,IF(B176="Robert Morris",'Robert Morris'!$F$9,IF(B176="Sacred Heart",'Sacred Heart'!$F$9,IF(B176="Wagner",Wagner!$F$9,IF(B176="Army",Army!$F$9,IF(B176="Bucknell",Bucknell!$F$9,IF(B176="Colgate",Colgate!$F$9,IF(B176="Towson",Towson!$F$9,IF(B176="Holy Cross",'Holy Cross'!$F$9,IF(B176="Lafayette",Lafayette!$F$9,IF(B176="Lehigh",Lehigh!$F$9,IF(B176="Navy",Navy!$F$9,0)))))))))))))))))))))))))))))))))))))))))))))))))))))))))))))</f>
        <v>529</v>
      </c>
    </row>
    <row r="177" spans="1:10">
      <c r="A177" t="s">
        <v>437</v>
      </c>
      <c r="B177" t="s">
        <v>19</v>
      </c>
      <c r="C177">
        <v>23</v>
      </c>
      <c r="D177">
        <v>10</v>
      </c>
      <c r="E177">
        <v>33</v>
      </c>
      <c r="F177" s="45">
        <f>(C177/J177)*100</f>
        <v>3.5439137134052388</v>
      </c>
      <c r="G177" s="45">
        <f>(D177/J177)*100</f>
        <v>1.5408320493066257</v>
      </c>
      <c r="H177" s="45">
        <f>(E177/J177)*100</f>
        <v>5.0847457627118651</v>
      </c>
      <c r="I177">
        <f>RANK(H177, $H$5:$H$207,0)</f>
        <v>173</v>
      </c>
      <c r="J177">
        <f>IF(B177="Air Force",'Air Force'!$F$9,IF(B177="Albany",Albany!$F$9,IF(B177="Detroit",Detroit!$F$9,IF(B177="Binghamton",Binghamton!$F$9,IF(B177="Hartford",Hartford!$F$9,IF(B177="Stony Brook",'Stony Brook'!$F$9,IF(B177="UMBC",UMBC!$F$9,IF(B177="Vermont",Vermont!$F$9,IF(B177="Duke",Duke!$F$9,IF(B177="Maryland",Maryland!$F$9,IF(B177="North Carolina",'North Carolina'!$F$9,IF(B177="Virginia",Virginia!$F$9,IF(B177="Georgetown",Georgetown!$F$9,IF(B177="Notre Dame",'Notre Dame'!$F$9,IF(B177="Providence",Providence!$F$9,IF(B177="Rutgers",Rutgers!$F$9,IF(B177="St. Johns",'St. Johns'!$F$9,IF(B177="Syracuse",Syracuse!$F$9,IF(B177="Villanova",Villanova!$F$9,IF(B177="Drexel",Drexel!$F$9,IF(B177="Hofstra",Hofstra!$F$9,IF(B177="Penn State",'Penn State'!$F$9,IF(B177="Delaware",Delaware!$F$9,IF(B177="Massachusetts",Massachusetts!$F$9,IF(B177="Bellarmine",Bellarmine!$F$9,IF(B177="Fairfield",Fairfield!$F$9,IF(B177="Hobart",Hobart!$F$9,IF(B177="Loyola",Loyola!$F$9,IF(B177="Ohio State",'Ohio State'!$F$9,IF(B177="Denver",Denver!$F$9,IF(B177="Johns Hopkins",'Johns Hopkins'!$F$9,IF(B177="Mercer",Mercer!$F$9,IF(B177="Presbyterian",Presbyterian!$F$9,IF(B177="Brown",Brown!$F$9,IF(B177="Cornell",Cornell!$F$9,IF(B177="Dartmouth",Dartmouth!$F$9,IF(B177="Harvard",Harvard!$F$9,IF(B177="Pennsylvania",Pennsylvania!$F$9,IF(B177="Princeton",Princeton!$F$9,IF(B177="Yale",Yale!$F$9,IF(B177="Canisius",Canisius!$F$9,IF(B177="Jacksonville",Jacksonville!$F$9,IF(B177="Manhattan",Manhattan!$F$9,IF(B177="Marist",Marist!$F$9,IF(B177="St. Josephs",'St. Josephs'!$F$9,IF(B177="Siena",Siena!$F$9,IF(B177="VMI",VMI!$F$9,IF(B177="Bryant",Bryant!$F$9,IF(B177="Mt. St. Marys",'Mount St. Marys'!$F$9,IF(B177="Quinnipiac",Quinnipiac!$F$9,IF(B177="Robert Morris",'Robert Morris'!$F$9,IF(B177="Sacred Heart",'Sacred Heart'!$F$9,IF(B177="Wagner",Wagner!$F$9,IF(B177="Army",Army!$F$9,IF(B177="Bucknell",Bucknell!$F$9,IF(B177="Colgate",Colgate!$F$9,IF(B177="Towson",Towson!$F$9,IF(B177="Holy Cross",'Holy Cross'!$F$9,IF(B177="Lafayette",Lafayette!$F$9,IF(B177="Lehigh",Lehigh!$F$9,IF(B177="Navy",Navy!$F$9,0)))))))))))))))))))))))))))))))))))))))))))))))))))))))))))))</f>
        <v>649</v>
      </c>
    </row>
    <row r="178" spans="1:10">
      <c r="A178" t="s">
        <v>438</v>
      </c>
      <c r="B178" t="s">
        <v>19</v>
      </c>
      <c r="C178">
        <v>20</v>
      </c>
      <c r="D178">
        <v>13</v>
      </c>
      <c r="E178">
        <v>33</v>
      </c>
      <c r="F178" s="45">
        <f>(C178/J178)*100</f>
        <v>3.0816640986132513</v>
      </c>
      <c r="G178" s="45">
        <f>(D178/J178)*100</f>
        <v>2.0030816640986133</v>
      </c>
      <c r="H178" s="45">
        <f>(E178/J178)*100</f>
        <v>5.0847457627118651</v>
      </c>
      <c r="I178">
        <f>RANK(H178, $H$5:$H$207,0)</f>
        <v>173</v>
      </c>
      <c r="J178">
        <f>IF(B178="Air Force",'Air Force'!$F$9,IF(B178="Albany",Albany!$F$9,IF(B178="Detroit",Detroit!$F$9,IF(B178="Binghamton",Binghamton!$F$9,IF(B178="Hartford",Hartford!$F$9,IF(B178="Stony Brook",'Stony Brook'!$F$9,IF(B178="UMBC",UMBC!$F$9,IF(B178="Vermont",Vermont!$F$9,IF(B178="Duke",Duke!$F$9,IF(B178="Maryland",Maryland!$F$9,IF(B178="North Carolina",'North Carolina'!$F$9,IF(B178="Virginia",Virginia!$F$9,IF(B178="Georgetown",Georgetown!$F$9,IF(B178="Notre Dame",'Notre Dame'!$F$9,IF(B178="Providence",Providence!$F$9,IF(B178="Rutgers",Rutgers!$F$9,IF(B178="St. Johns",'St. Johns'!$F$9,IF(B178="Syracuse",Syracuse!$F$9,IF(B178="Villanova",Villanova!$F$9,IF(B178="Drexel",Drexel!$F$9,IF(B178="Hofstra",Hofstra!$F$9,IF(B178="Penn State",'Penn State'!$F$9,IF(B178="Delaware",Delaware!$F$9,IF(B178="Massachusetts",Massachusetts!$F$9,IF(B178="Bellarmine",Bellarmine!$F$9,IF(B178="Fairfield",Fairfield!$F$9,IF(B178="Hobart",Hobart!$F$9,IF(B178="Loyola",Loyola!$F$9,IF(B178="Ohio State",'Ohio State'!$F$9,IF(B178="Denver",Denver!$F$9,IF(B178="Johns Hopkins",'Johns Hopkins'!$F$9,IF(B178="Mercer",Mercer!$F$9,IF(B178="Presbyterian",Presbyterian!$F$9,IF(B178="Brown",Brown!$F$9,IF(B178="Cornell",Cornell!$F$9,IF(B178="Dartmouth",Dartmouth!$F$9,IF(B178="Harvard",Harvard!$F$9,IF(B178="Pennsylvania",Pennsylvania!$F$9,IF(B178="Princeton",Princeton!$F$9,IF(B178="Yale",Yale!$F$9,IF(B178="Canisius",Canisius!$F$9,IF(B178="Jacksonville",Jacksonville!$F$9,IF(B178="Manhattan",Manhattan!$F$9,IF(B178="Marist",Marist!$F$9,IF(B178="St. Josephs",'St. Josephs'!$F$9,IF(B178="Siena",Siena!$F$9,IF(B178="VMI",VMI!$F$9,IF(B178="Bryant",Bryant!$F$9,IF(B178="Mt. St. Marys",'Mount St. Marys'!$F$9,IF(B178="Quinnipiac",Quinnipiac!$F$9,IF(B178="Robert Morris",'Robert Morris'!$F$9,IF(B178="Sacred Heart",'Sacred Heart'!$F$9,IF(B178="Wagner",Wagner!$F$9,IF(B178="Army",Army!$F$9,IF(B178="Bucknell",Bucknell!$F$9,IF(B178="Colgate",Colgate!$F$9,IF(B178="Towson",Towson!$F$9,IF(B178="Holy Cross",'Holy Cross'!$F$9,IF(B178="Lafayette",Lafayette!$F$9,IF(B178="Lehigh",Lehigh!$F$9,IF(B178="Navy",Navy!$F$9,0)))))))))))))))))))))))))))))))))))))))))))))))))))))))))))))</f>
        <v>649</v>
      </c>
    </row>
    <row r="179" spans="1:10">
      <c r="A179" t="s">
        <v>462</v>
      </c>
      <c r="B179" t="s">
        <v>22</v>
      </c>
      <c r="C179">
        <v>16</v>
      </c>
      <c r="D179">
        <v>10</v>
      </c>
      <c r="E179">
        <v>26</v>
      </c>
      <c r="F179" s="45">
        <f>(C179/J179)*100</f>
        <v>3.1067961165048543</v>
      </c>
      <c r="G179" s="45">
        <f>(D179/J179)*100</f>
        <v>1.9417475728155338</v>
      </c>
      <c r="H179" s="45">
        <f>(E179/J179)*100</f>
        <v>5.0485436893203879</v>
      </c>
      <c r="I179">
        <f>RANK(H179, $H$5:$H$207,0)</f>
        <v>175</v>
      </c>
      <c r="J179">
        <f>IF(B179="Air Force",'Air Force'!$F$9,IF(B179="Albany",Albany!$F$9,IF(B179="Detroit",Detroit!$F$9,IF(B179="Binghamton",Binghamton!$F$9,IF(B179="Hartford",Hartford!$F$9,IF(B179="Stony Brook",'Stony Brook'!$F$9,IF(B179="UMBC",UMBC!$F$9,IF(B179="Vermont",Vermont!$F$9,IF(B179="Duke",Duke!$F$9,IF(B179="Maryland",Maryland!$F$9,IF(B179="North Carolina",'North Carolina'!$F$9,IF(B179="Virginia",Virginia!$F$9,IF(B179="Georgetown",Georgetown!$F$9,IF(B179="Notre Dame",'Notre Dame'!$F$9,IF(B179="Providence",Providence!$F$9,IF(B179="Rutgers",Rutgers!$F$9,IF(B179="St. Johns",'St. Johns'!$F$9,IF(B179="Syracuse",Syracuse!$F$9,IF(B179="Villanova",Villanova!$F$9,IF(B179="Drexel",Drexel!$F$9,IF(B179="Hofstra",Hofstra!$F$9,IF(B179="Penn State",'Penn State'!$F$9,IF(B179="Delaware",Delaware!$F$9,IF(B179="Massachusetts",Massachusetts!$F$9,IF(B179="Bellarmine",Bellarmine!$F$9,IF(B179="Fairfield",Fairfield!$F$9,IF(B179="Hobart",Hobart!$F$9,IF(B179="Loyola",Loyola!$F$9,IF(B179="Ohio State",'Ohio State'!$F$9,IF(B179="Denver",Denver!$F$9,IF(B179="Johns Hopkins",'Johns Hopkins'!$F$9,IF(B179="Mercer",Mercer!$F$9,IF(B179="Presbyterian",Presbyterian!$F$9,IF(B179="Brown",Brown!$F$9,IF(B179="Cornell",Cornell!$F$9,IF(B179="Dartmouth",Dartmouth!$F$9,IF(B179="Harvard",Harvard!$F$9,IF(B179="Pennsylvania",Pennsylvania!$F$9,IF(B179="Princeton",Princeton!$F$9,IF(B179="Yale",Yale!$F$9,IF(B179="Canisius",Canisius!$F$9,IF(B179="Jacksonville",Jacksonville!$F$9,IF(B179="Manhattan",Manhattan!$F$9,IF(B179="Marist",Marist!$F$9,IF(B179="St. Josephs",'St. Josephs'!$F$9,IF(B179="Siena",Siena!$F$9,IF(B179="VMI",VMI!$F$9,IF(B179="Bryant",Bryant!$F$9,IF(B179="Mt. St. Marys",'Mount St. Marys'!$F$9,IF(B179="Quinnipiac",Quinnipiac!$F$9,IF(B179="Robert Morris",'Robert Morris'!$F$9,IF(B179="Sacred Heart",'Sacred Heart'!$F$9,IF(B179="Wagner",Wagner!$F$9,IF(B179="Army",Army!$F$9,IF(B179="Bucknell",Bucknell!$F$9,IF(B179="Colgate",Colgate!$F$9,IF(B179="Towson",Towson!$F$9,IF(B179="Holy Cross",'Holy Cross'!$F$9,IF(B179="Lafayette",Lafayette!$F$9,IF(B179="Lehigh",Lehigh!$F$9,IF(B179="Navy",Navy!$F$9,0)))))))))))))))))))))))))))))))))))))))))))))))))))))))))))))</f>
        <v>515</v>
      </c>
    </row>
    <row r="180" spans="1:10">
      <c r="A180" t="s">
        <v>465</v>
      </c>
      <c r="B180" t="s">
        <v>13</v>
      </c>
      <c r="C180">
        <v>15</v>
      </c>
      <c r="D180">
        <v>15</v>
      </c>
      <c r="E180">
        <v>30</v>
      </c>
      <c r="F180" s="45">
        <f>(C180/J180)*100</f>
        <v>2.5210084033613445</v>
      </c>
      <c r="G180" s="45">
        <f>(D180/J180)*100</f>
        <v>2.5210084033613445</v>
      </c>
      <c r="H180" s="45">
        <f>(E180/J180)*100</f>
        <v>5.0420168067226889</v>
      </c>
      <c r="I180">
        <f>RANK(H180, $H$5:$H$207,0)</f>
        <v>176</v>
      </c>
      <c r="J180">
        <f>IF(B180="Air Force",'Air Force'!$F$9,IF(B180="Albany",Albany!$F$9,IF(B180="Detroit",Detroit!$F$9,IF(B180="Binghamton",Binghamton!$F$9,IF(B180="Hartford",Hartford!$F$9,IF(B180="Stony Brook",'Stony Brook'!$F$9,IF(B180="UMBC",UMBC!$F$9,IF(B180="Vermont",Vermont!$F$9,IF(B180="Duke",Duke!$F$9,IF(B180="Maryland",Maryland!$F$9,IF(B180="North Carolina",'North Carolina'!$F$9,IF(B180="Virginia",Virginia!$F$9,IF(B180="Georgetown",Georgetown!$F$9,IF(B180="Notre Dame",'Notre Dame'!$F$9,IF(B180="Providence",Providence!$F$9,IF(B180="Rutgers",Rutgers!$F$9,IF(B180="St. Johns",'St. Johns'!$F$9,IF(B180="Syracuse",Syracuse!$F$9,IF(B180="Villanova",Villanova!$F$9,IF(B180="Drexel",Drexel!$F$9,IF(B180="Hofstra",Hofstra!$F$9,IF(B180="Penn State",'Penn State'!$F$9,IF(B180="Delaware",Delaware!$F$9,IF(B180="Massachusetts",Massachusetts!$F$9,IF(B180="Bellarmine",Bellarmine!$F$9,IF(B180="Fairfield",Fairfield!$F$9,IF(B180="Hobart",Hobart!$F$9,IF(B180="Loyola",Loyola!$F$9,IF(B180="Ohio State",'Ohio State'!$F$9,IF(B180="Denver",Denver!$F$9,IF(B180="Johns Hopkins",'Johns Hopkins'!$F$9,IF(B180="Mercer",Mercer!$F$9,IF(B180="Presbyterian",Presbyterian!$F$9,IF(B180="Brown",Brown!$F$9,IF(B180="Cornell",Cornell!$F$9,IF(B180="Dartmouth",Dartmouth!$F$9,IF(B180="Harvard",Harvard!$F$9,IF(B180="Pennsylvania",Pennsylvania!$F$9,IF(B180="Princeton",Princeton!$F$9,IF(B180="Yale",Yale!$F$9,IF(B180="Canisius",Canisius!$F$9,IF(B180="Jacksonville",Jacksonville!$F$9,IF(B180="Manhattan",Manhattan!$F$9,IF(B180="Marist",Marist!$F$9,IF(B180="St. Josephs",'St. Josephs'!$F$9,IF(B180="Siena",Siena!$F$9,IF(B180="VMI",VMI!$F$9,IF(B180="Bryant",Bryant!$F$9,IF(B180="Mt. St. Marys",'Mount St. Marys'!$F$9,IF(B180="Quinnipiac",Quinnipiac!$F$9,IF(B180="Robert Morris",'Robert Morris'!$F$9,IF(B180="Sacred Heart",'Sacred Heart'!$F$9,IF(B180="Wagner",Wagner!$F$9,IF(B180="Army",Army!$F$9,IF(B180="Bucknell",Bucknell!$F$9,IF(B180="Colgate",Colgate!$F$9,IF(B180="Towson",Towson!$F$9,IF(B180="Holy Cross",'Holy Cross'!$F$9,IF(B180="Lafayette",Lafayette!$F$9,IF(B180="Lehigh",Lehigh!$F$9,IF(B180="Navy",Navy!$F$9,0)))))))))))))))))))))))))))))))))))))))))))))))))))))))))))))</f>
        <v>595</v>
      </c>
    </row>
    <row r="181" spans="1:10">
      <c r="A181" t="s">
        <v>353</v>
      </c>
      <c r="B181" t="s">
        <v>11</v>
      </c>
      <c r="C181">
        <v>15</v>
      </c>
      <c r="D181">
        <v>10</v>
      </c>
      <c r="E181">
        <v>25</v>
      </c>
      <c r="F181" s="45">
        <f>(C181/J181)*100</f>
        <v>2.982107355864811</v>
      </c>
      <c r="G181" s="45">
        <f>(D181/J181)*100</f>
        <v>1.9880715705765408</v>
      </c>
      <c r="H181" s="45">
        <f>(E181/J181)*100</f>
        <v>4.9701789264413518</v>
      </c>
      <c r="I181">
        <f>RANK(H181, $H$5:$H$207,0)</f>
        <v>177</v>
      </c>
      <c r="J181">
        <f>IF(B181="Air Force",'Air Force'!$F$9,IF(B181="Albany",Albany!$F$9,IF(B181="Detroit",Detroit!$F$9,IF(B181="Binghamton",Binghamton!$F$9,IF(B181="Hartford",Hartford!$F$9,IF(B181="Stony Brook",'Stony Brook'!$F$9,IF(B181="UMBC",UMBC!$F$9,IF(B181="Vermont",Vermont!$F$9,IF(B181="Duke",Duke!$F$9,IF(B181="Maryland",Maryland!$F$9,IF(B181="North Carolina",'North Carolina'!$F$9,IF(B181="Virginia",Virginia!$F$9,IF(B181="Georgetown",Georgetown!$F$9,IF(B181="Notre Dame",'Notre Dame'!$F$9,IF(B181="Providence",Providence!$F$9,IF(B181="Rutgers",Rutgers!$F$9,IF(B181="St. Johns",'St. Johns'!$F$9,IF(B181="Syracuse",Syracuse!$F$9,IF(B181="Villanova",Villanova!$F$9,IF(B181="Drexel",Drexel!$F$9,IF(B181="Hofstra",Hofstra!$F$9,IF(B181="Penn State",'Penn State'!$F$9,IF(B181="Delaware",Delaware!$F$9,IF(B181="Massachusetts",Massachusetts!$F$9,IF(B181="Bellarmine",Bellarmine!$F$9,IF(B181="Fairfield",Fairfield!$F$9,IF(B181="Hobart",Hobart!$F$9,IF(B181="Loyola",Loyola!$F$9,IF(B181="Ohio State",'Ohio State'!$F$9,IF(B181="Denver",Denver!$F$9,IF(B181="Johns Hopkins",'Johns Hopkins'!$F$9,IF(B181="Mercer",Mercer!$F$9,IF(B181="Presbyterian",Presbyterian!$F$9,IF(B181="Brown",Brown!$F$9,IF(B181="Cornell",Cornell!$F$9,IF(B181="Dartmouth",Dartmouth!$F$9,IF(B181="Harvard",Harvard!$F$9,IF(B181="Pennsylvania",Pennsylvania!$F$9,IF(B181="Princeton",Princeton!$F$9,IF(B181="Yale",Yale!$F$9,IF(B181="Canisius",Canisius!$F$9,IF(B181="Jacksonville",Jacksonville!$F$9,IF(B181="Manhattan",Manhattan!$F$9,IF(B181="Marist",Marist!$F$9,IF(B181="St. Josephs",'St. Josephs'!$F$9,IF(B181="Siena",Siena!$F$9,IF(B181="VMI",VMI!$F$9,IF(B181="Bryant",Bryant!$F$9,IF(B181="Mt. St. Marys",'Mount St. Marys'!$F$9,IF(B181="Quinnipiac",Quinnipiac!$F$9,IF(B181="Robert Morris",'Robert Morris'!$F$9,IF(B181="Sacred Heart",'Sacred Heart'!$F$9,IF(B181="Wagner",Wagner!$F$9,IF(B181="Army",Army!$F$9,IF(B181="Bucknell",Bucknell!$F$9,IF(B181="Colgate",Colgate!$F$9,IF(B181="Towson",Towson!$F$9,IF(B181="Holy Cross",'Holy Cross'!$F$9,IF(B181="Lafayette",Lafayette!$F$9,IF(B181="Lehigh",Lehigh!$F$9,IF(B181="Navy",Navy!$F$9,0)))))))))))))))))))))))))))))))))))))))))))))))))))))))))))))</f>
        <v>503</v>
      </c>
    </row>
    <row r="182" spans="1:10">
      <c r="A182" t="s">
        <v>403</v>
      </c>
      <c r="B182" t="s">
        <v>21</v>
      </c>
      <c r="C182">
        <v>12</v>
      </c>
      <c r="D182">
        <v>13</v>
      </c>
      <c r="E182">
        <v>25</v>
      </c>
      <c r="F182" s="45">
        <f>(C182/J182)*100</f>
        <v>2.3715415019762842</v>
      </c>
      <c r="G182" s="45">
        <f>(D182/J182)*100</f>
        <v>2.5691699604743086</v>
      </c>
      <c r="H182" s="45">
        <f>(E182/J182)*100</f>
        <v>4.9407114624505928</v>
      </c>
      <c r="I182">
        <f>RANK(H182, $H$5:$H$207,0)</f>
        <v>178</v>
      </c>
      <c r="J182">
        <f>IF(B182="Air Force",'Air Force'!$F$9,IF(B182="Albany",Albany!$F$9,IF(B182="Detroit",Detroit!$F$9,IF(B182="Binghamton",Binghamton!$F$9,IF(B182="Hartford",Hartford!$F$9,IF(B182="Stony Brook",'Stony Brook'!$F$9,IF(B182="UMBC",UMBC!$F$9,IF(B182="Vermont",Vermont!$F$9,IF(B182="Duke",Duke!$F$9,IF(B182="Maryland",Maryland!$F$9,IF(B182="North Carolina",'North Carolina'!$F$9,IF(B182="Virginia",Virginia!$F$9,IF(B182="Georgetown",Georgetown!$F$9,IF(B182="Notre Dame",'Notre Dame'!$F$9,IF(B182="Providence",Providence!$F$9,IF(B182="Rutgers",Rutgers!$F$9,IF(B182="St. Johns",'St. Johns'!$F$9,IF(B182="Syracuse",Syracuse!$F$9,IF(B182="Villanova",Villanova!$F$9,IF(B182="Drexel",Drexel!$F$9,IF(B182="Hofstra",Hofstra!$F$9,IF(B182="Penn State",'Penn State'!$F$9,IF(B182="Delaware",Delaware!$F$9,IF(B182="Massachusetts",Massachusetts!$F$9,IF(B182="Bellarmine",Bellarmine!$F$9,IF(B182="Fairfield",Fairfield!$F$9,IF(B182="Hobart",Hobart!$F$9,IF(B182="Loyola",Loyola!$F$9,IF(B182="Ohio State",'Ohio State'!$F$9,IF(B182="Denver",Denver!$F$9,IF(B182="Johns Hopkins",'Johns Hopkins'!$F$9,IF(B182="Mercer",Mercer!$F$9,IF(B182="Presbyterian",Presbyterian!$F$9,IF(B182="Brown",Brown!$F$9,IF(B182="Cornell",Cornell!$F$9,IF(B182="Dartmouth",Dartmouth!$F$9,IF(B182="Harvard",Harvard!$F$9,IF(B182="Pennsylvania",Pennsylvania!$F$9,IF(B182="Princeton",Princeton!$F$9,IF(B182="Yale",Yale!$F$9,IF(B182="Canisius",Canisius!$F$9,IF(B182="Jacksonville",Jacksonville!$F$9,IF(B182="Manhattan",Manhattan!$F$9,IF(B182="Marist",Marist!$F$9,IF(B182="St. Josephs",'St. Josephs'!$F$9,IF(B182="Siena",Siena!$F$9,IF(B182="VMI",VMI!$F$9,IF(B182="Bryant",Bryant!$F$9,IF(B182="Mt. St. Marys",'Mount St. Marys'!$F$9,IF(B182="Quinnipiac",Quinnipiac!$F$9,IF(B182="Robert Morris",'Robert Morris'!$F$9,IF(B182="Sacred Heart",'Sacred Heart'!$F$9,IF(B182="Wagner",Wagner!$F$9,IF(B182="Army",Army!$F$9,IF(B182="Bucknell",Bucknell!$F$9,IF(B182="Colgate",Colgate!$F$9,IF(B182="Towson",Towson!$F$9,IF(B182="Holy Cross",'Holy Cross'!$F$9,IF(B182="Lafayette",Lafayette!$F$9,IF(B182="Lehigh",Lehigh!$F$9,IF(B182="Navy",Navy!$F$9,0)))))))))))))))))))))))))))))))))))))))))))))))))))))))))))))</f>
        <v>506</v>
      </c>
    </row>
    <row r="183" spans="1:10">
      <c r="A183" t="s">
        <v>463</v>
      </c>
      <c r="B183" t="s">
        <v>28</v>
      </c>
      <c r="C183">
        <v>5</v>
      </c>
      <c r="D183">
        <v>16</v>
      </c>
      <c r="E183">
        <v>21</v>
      </c>
      <c r="F183" s="45">
        <f>(C183/J183)*100</f>
        <v>1.1737089201877933</v>
      </c>
      <c r="G183" s="45">
        <f>(D183/J183)*100</f>
        <v>3.755868544600939</v>
      </c>
      <c r="H183" s="45">
        <f>(E183/J183)*100</f>
        <v>4.929577464788732</v>
      </c>
      <c r="I183">
        <f>RANK(H183, $H$5:$H$207,0)</f>
        <v>179</v>
      </c>
      <c r="J183">
        <f>IF(B183="Air Force",'Air Force'!$F$9,IF(B183="Albany",Albany!$F$9,IF(B183="Detroit",Detroit!$F$9,IF(B183="Binghamton",Binghamton!$F$9,IF(B183="Hartford",Hartford!$F$9,IF(B183="Stony Brook",'Stony Brook'!$F$9,IF(B183="UMBC",UMBC!$F$9,IF(B183="Vermont",Vermont!$F$9,IF(B183="Duke",Duke!$F$9,IF(B183="Maryland",Maryland!$F$9,IF(B183="North Carolina",'North Carolina'!$F$9,IF(B183="Virginia",Virginia!$F$9,IF(B183="Georgetown",Georgetown!$F$9,IF(B183="Notre Dame",'Notre Dame'!$F$9,IF(B183="Providence",Providence!$F$9,IF(B183="Rutgers",Rutgers!$F$9,IF(B183="St. Johns",'St. Johns'!$F$9,IF(B183="Syracuse",Syracuse!$F$9,IF(B183="Villanova",Villanova!$F$9,IF(B183="Drexel",Drexel!$F$9,IF(B183="Hofstra",Hofstra!$F$9,IF(B183="Penn State",'Penn State'!$F$9,IF(B183="Delaware",Delaware!$F$9,IF(B183="Massachusetts",Massachusetts!$F$9,IF(B183="Bellarmine",Bellarmine!$F$9,IF(B183="Fairfield",Fairfield!$F$9,IF(B183="Hobart",Hobart!$F$9,IF(B183="Loyola",Loyola!$F$9,IF(B183="Ohio State",'Ohio State'!$F$9,IF(B183="Denver",Denver!$F$9,IF(B183="Johns Hopkins",'Johns Hopkins'!$F$9,IF(B183="Mercer",Mercer!$F$9,IF(B183="Presbyterian",Presbyterian!$F$9,IF(B183="Brown",Brown!$F$9,IF(B183="Cornell",Cornell!$F$9,IF(B183="Dartmouth",Dartmouth!$F$9,IF(B183="Harvard",Harvard!$F$9,IF(B183="Pennsylvania",Pennsylvania!$F$9,IF(B183="Princeton",Princeton!$F$9,IF(B183="Yale",Yale!$F$9,IF(B183="Canisius",Canisius!$F$9,IF(B183="Jacksonville",Jacksonville!$F$9,IF(B183="Manhattan",Manhattan!$F$9,IF(B183="Marist",Marist!$F$9,IF(B183="St. Josephs",'St. Josephs'!$F$9,IF(B183="Siena",Siena!$F$9,IF(B183="VMI",VMI!$F$9,IF(B183="Bryant",Bryant!$F$9,IF(B183="Mt. St. Marys",'Mount St. Marys'!$F$9,IF(B183="Quinnipiac",Quinnipiac!$F$9,IF(B183="Robert Morris",'Robert Morris'!$F$9,IF(B183="Sacred Heart",'Sacred Heart'!$F$9,IF(B183="Wagner",Wagner!$F$9,IF(B183="Army",Army!$F$9,IF(B183="Bucknell",Bucknell!$F$9,IF(B183="Colgate",Colgate!$F$9,IF(B183="Towson",Towson!$F$9,IF(B183="Holy Cross",'Holy Cross'!$F$9,IF(B183="Lafayette",Lafayette!$F$9,IF(B183="Lehigh",Lehigh!$F$9,IF(B183="Navy",Navy!$F$9,0)))))))))))))))))))))))))))))))))))))))))))))))))))))))))))))</f>
        <v>426</v>
      </c>
    </row>
    <row r="184" spans="1:10">
      <c r="A184" t="s">
        <v>396</v>
      </c>
      <c r="B184" t="s">
        <v>51</v>
      </c>
      <c r="C184">
        <v>18</v>
      </c>
      <c r="D184">
        <v>12</v>
      </c>
      <c r="E184">
        <v>30</v>
      </c>
      <c r="F184" s="45">
        <f>(C184/J184)*100</f>
        <v>2.9363784665579118</v>
      </c>
      <c r="G184" s="45">
        <f>(D184/J184)*100</f>
        <v>1.957585644371941</v>
      </c>
      <c r="H184" s="45">
        <f>(E184/J184)*100</f>
        <v>4.8939641109298533</v>
      </c>
      <c r="I184">
        <f>RANK(H184, $H$5:$H$207,0)</f>
        <v>180</v>
      </c>
      <c r="J184">
        <f>IF(B184="Air Force",'Air Force'!$F$9,IF(B184="Albany",Albany!$F$9,IF(B184="Detroit",Detroit!$F$9,IF(B184="Binghamton",Binghamton!$F$9,IF(B184="Hartford",Hartford!$F$9,IF(B184="Stony Brook",'Stony Brook'!$F$9,IF(B184="UMBC",UMBC!$F$9,IF(B184="Vermont",Vermont!$F$9,IF(B184="Duke",Duke!$F$9,IF(B184="Maryland",Maryland!$F$9,IF(B184="North Carolina",'North Carolina'!$F$9,IF(B184="Virginia",Virginia!$F$9,IF(B184="Georgetown",Georgetown!$F$9,IF(B184="Notre Dame",'Notre Dame'!$F$9,IF(B184="Providence",Providence!$F$9,IF(B184="Rutgers",Rutgers!$F$9,IF(B184="St. Johns",'St. Johns'!$F$9,IF(B184="Syracuse",Syracuse!$F$9,IF(B184="Villanova",Villanova!$F$9,IF(B184="Drexel",Drexel!$F$9,IF(B184="Hofstra",Hofstra!$F$9,IF(B184="Penn State",'Penn State'!$F$9,IF(B184="Delaware",Delaware!$F$9,IF(B184="Massachusetts",Massachusetts!$F$9,IF(B184="Bellarmine",Bellarmine!$F$9,IF(B184="Fairfield",Fairfield!$F$9,IF(B184="Hobart",Hobart!$F$9,IF(B184="Loyola",Loyola!$F$9,IF(B184="Ohio State",'Ohio State'!$F$9,IF(B184="Denver",Denver!$F$9,IF(B184="Johns Hopkins",'Johns Hopkins'!$F$9,IF(B184="Mercer",Mercer!$F$9,IF(B184="Presbyterian",Presbyterian!$F$9,IF(B184="Brown",Brown!$F$9,IF(B184="Cornell",Cornell!$F$9,IF(B184="Dartmouth",Dartmouth!$F$9,IF(B184="Harvard",Harvard!$F$9,IF(B184="Pennsylvania",Pennsylvania!$F$9,IF(B184="Princeton",Princeton!$F$9,IF(B184="Yale",Yale!$F$9,IF(B184="Canisius",Canisius!$F$9,IF(B184="Jacksonville",Jacksonville!$F$9,IF(B184="Manhattan",Manhattan!$F$9,IF(B184="Marist",Marist!$F$9,IF(B184="St. Josephs",'St. Josephs'!$F$9,IF(B184="Siena",Siena!$F$9,IF(B184="VMI",VMI!$F$9,IF(B184="Bryant",Bryant!$F$9,IF(B184="Mt. St. Marys",'Mount St. Marys'!$F$9,IF(B184="Quinnipiac",Quinnipiac!$F$9,IF(B184="Robert Morris",'Robert Morris'!$F$9,IF(B184="Sacred Heart",'Sacred Heart'!$F$9,IF(B184="Wagner",Wagner!$F$9,IF(B184="Army",Army!$F$9,IF(B184="Bucknell",Bucknell!$F$9,IF(B184="Colgate",Colgate!$F$9,IF(B184="Towson",Towson!$F$9,IF(B184="Holy Cross",'Holy Cross'!$F$9,IF(B184="Lafayette",Lafayette!$F$9,IF(B184="Lehigh",Lehigh!$F$9,IF(B184="Navy",Navy!$F$9,0)))))))))))))))))))))))))))))))))))))))))))))))))))))))))))))</f>
        <v>613</v>
      </c>
    </row>
    <row r="185" spans="1:10">
      <c r="A185" t="s">
        <v>428</v>
      </c>
      <c r="B185" t="s">
        <v>14</v>
      </c>
      <c r="C185">
        <v>19</v>
      </c>
      <c r="D185">
        <v>8</v>
      </c>
      <c r="E185">
        <v>27</v>
      </c>
      <c r="F185" s="45">
        <f>(C185/J185)*100</f>
        <v>3.4420289855072466</v>
      </c>
      <c r="G185" s="45">
        <f>(D185/J185)*100</f>
        <v>1.4492753623188406</v>
      </c>
      <c r="H185" s="45">
        <f>(E185/J185)*100</f>
        <v>4.8913043478260869</v>
      </c>
      <c r="I185">
        <f>RANK(H185, $H$5:$H$207,0)</f>
        <v>181</v>
      </c>
      <c r="J185">
        <f>IF(B185="Air Force",'Air Force'!$F$9,IF(B185="Albany",Albany!$F$9,IF(B185="Detroit",Detroit!$F$9,IF(B185="Binghamton",Binghamton!$F$9,IF(B185="Hartford",Hartford!$F$9,IF(B185="Stony Brook",'Stony Brook'!$F$9,IF(B185="UMBC",UMBC!$F$9,IF(B185="Vermont",Vermont!$F$9,IF(B185="Duke",Duke!$F$9,IF(B185="Maryland",Maryland!$F$9,IF(B185="North Carolina",'North Carolina'!$F$9,IF(B185="Virginia",Virginia!$F$9,IF(B185="Georgetown",Georgetown!$F$9,IF(B185="Notre Dame",'Notre Dame'!$F$9,IF(B185="Providence",Providence!$F$9,IF(B185="Rutgers",Rutgers!$F$9,IF(B185="St. Johns",'St. Johns'!$F$9,IF(B185="Syracuse",Syracuse!$F$9,IF(B185="Villanova",Villanova!$F$9,IF(B185="Drexel",Drexel!$F$9,IF(B185="Hofstra",Hofstra!$F$9,IF(B185="Penn State",'Penn State'!$F$9,IF(B185="Delaware",Delaware!$F$9,IF(B185="Massachusetts",Massachusetts!$F$9,IF(B185="Bellarmine",Bellarmine!$F$9,IF(B185="Fairfield",Fairfield!$F$9,IF(B185="Hobart",Hobart!$F$9,IF(B185="Loyola",Loyola!$F$9,IF(B185="Ohio State",'Ohio State'!$F$9,IF(B185="Denver",Denver!$F$9,IF(B185="Johns Hopkins",'Johns Hopkins'!$F$9,IF(B185="Mercer",Mercer!$F$9,IF(B185="Presbyterian",Presbyterian!$F$9,IF(B185="Brown",Brown!$F$9,IF(B185="Cornell",Cornell!$F$9,IF(B185="Dartmouth",Dartmouth!$F$9,IF(B185="Harvard",Harvard!$F$9,IF(B185="Pennsylvania",Pennsylvania!$F$9,IF(B185="Princeton",Princeton!$F$9,IF(B185="Yale",Yale!$F$9,IF(B185="Canisius",Canisius!$F$9,IF(B185="Jacksonville",Jacksonville!$F$9,IF(B185="Manhattan",Manhattan!$F$9,IF(B185="Marist",Marist!$F$9,IF(B185="St. Josephs",'St. Josephs'!$F$9,IF(B185="Siena",Siena!$F$9,IF(B185="VMI",VMI!$F$9,IF(B185="Bryant",Bryant!$F$9,IF(B185="Mt. St. Marys",'Mount St. Marys'!$F$9,IF(B185="Quinnipiac",Quinnipiac!$F$9,IF(B185="Robert Morris",'Robert Morris'!$F$9,IF(B185="Sacred Heart",'Sacred Heart'!$F$9,IF(B185="Wagner",Wagner!$F$9,IF(B185="Army",Army!$F$9,IF(B185="Bucknell",Bucknell!$F$9,IF(B185="Colgate",Colgate!$F$9,IF(B185="Towson",Towson!$F$9,IF(B185="Holy Cross",'Holy Cross'!$F$9,IF(B185="Lafayette",Lafayette!$F$9,IF(B185="Lehigh",Lehigh!$F$9,IF(B185="Navy",Navy!$F$9,0)))))))))))))))))))))))))))))))))))))))))))))))))))))))))))))</f>
        <v>552</v>
      </c>
    </row>
    <row r="186" spans="1:10">
      <c r="A186" t="s">
        <v>399</v>
      </c>
      <c r="B186" t="s">
        <v>16</v>
      </c>
      <c r="C186">
        <v>20</v>
      </c>
      <c r="D186">
        <v>13</v>
      </c>
      <c r="E186">
        <v>33</v>
      </c>
      <c r="F186" s="45">
        <f>(C186/J186)*100</f>
        <v>2.9498525073746311</v>
      </c>
      <c r="G186" s="45">
        <f>(D186/J186)*100</f>
        <v>1.9174041297935103</v>
      </c>
      <c r="H186" s="45">
        <f>(E186/J186)*100</f>
        <v>4.8672566371681416</v>
      </c>
      <c r="I186">
        <f>RANK(H186, $H$5:$H$207,0)</f>
        <v>182</v>
      </c>
      <c r="J186">
        <f>IF(B186="Air Force",'Air Force'!$F$9,IF(B186="Albany",Albany!$F$9,IF(B186="Detroit",Detroit!$F$9,IF(B186="Binghamton",Binghamton!$F$9,IF(B186="Hartford",Hartford!$F$9,IF(B186="Stony Brook",'Stony Brook'!$F$9,IF(B186="UMBC",UMBC!$F$9,IF(B186="Vermont",Vermont!$F$9,IF(B186="Duke",Duke!$F$9,IF(B186="Maryland",Maryland!$F$9,IF(B186="North Carolina",'North Carolina'!$F$9,IF(B186="Virginia",Virginia!$F$9,IF(B186="Georgetown",Georgetown!$F$9,IF(B186="Notre Dame",'Notre Dame'!$F$9,IF(B186="Providence",Providence!$F$9,IF(B186="Rutgers",Rutgers!$F$9,IF(B186="St. Johns",'St. Johns'!$F$9,IF(B186="Syracuse",Syracuse!$F$9,IF(B186="Villanova",Villanova!$F$9,IF(B186="Drexel",Drexel!$F$9,IF(B186="Hofstra",Hofstra!$F$9,IF(B186="Penn State",'Penn State'!$F$9,IF(B186="Delaware",Delaware!$F$9,IF(B186="Massachusetts",Massachusetts!$F$9,IF(B186="Bellarmine",Bellarmine!$F$9,IF(B186="Fairfield",Fairfield!$F$9,IF(B186="Hobart",Hobart!$F$9,IF(B186="Loyola",Loyola!$F$9,IF(B186="Ohio State",'Ohio State'!$F$9,IF(B186="Denver",Denver!$F$9,IF(B186="Johns Hopkins",'Johns Hopkins'!$F$9,IF(B186="Mercer",Mercer!$F$9,IF(B186="Presbyterian",Presbyterian!$F$9,IF(B186="Brown",Brown!$F$9,IF(B186="Cornell",Cornell!$F$9,IF(B186="Dartmouth",Dartmouth!$F$9,IF(B186="Harvard",Harvard!$F$9,IF(B186="Pennsylvania",Pennsylvania!$F$9,IF(B186="Princeton",Princeton!$F$9,IF(B186="Yale",Yale!$F$9,IF(B186="Canisius",Canisius!$F$9,IF(B186="Jacksonville",Jacksonville!$F$9,IF(B186="Manhattan",Manhattan!$F$9,IF(B186="Marist",Marist!$F$9,IF(B186="St. Josephs",'St. Josephs'!$F$9,IF(B186="Siena",Siena!$F$9,IF(B186="VMI",VMI!$F$9,IF(B186="Bryant",Bryant!$F$9,IF(B186="Mt. St. Marys",'Mount St. Marys'!$F$9,IF(B186="Quinnipiac",Quinnipiac!$F$9,IF(B186="Robert Morris",'Robert Morris'!$F$9,IF(B186="Sacred Heart",'Sacred Heart'!$F$9,IF(B186="Wagner",Wagner!$F$9,IF(B186="Army",Army!$F$9,IF(B186="Bucknell",Bucknell!$F$9,IF(B186="Colgate",Colgate!$F$9,IF(B186="Towson",Towson!$F$9,IF(B186="Holy Cross",'Holy Cross'!$F$9,IF(B186="Lafayette",Lafayette!$F$9,IF(B186="Lehigh",Lehigh!$F$9,IF(B186="Navy",Navy!$F$9,0)))))))))))))))))))))))))))))))))))))))))))))))))))))))))))))</f>
        <v>678</v>
      </c>
    </row>
    <row r="187" spans="1:10">
      <c r="A187" t="s">
        <v>370</v>
      </c>
      <c r="B187" t="s">
        <v>24</v>
      </c>
      <c r="C187">
        <v>6</v>
      </c>
      <c r="D187">
        <v>20</v>
      </c>
      <c r="E187">
        <v>26</v>
      </c>
      <c r="F187" s="45">
        <f>(C187/J187)*100</f>
        <v>1.1214953271028036</v>
      </c>
      <c r="G187" s="45">
        <f>(D187/J187)*100</f>
        <v>3.7383177570093453</v>
      </c>
      <c r="H187" s="45">
        <f>(E187/J187)*100</f>
        <v>4.8598130841121492</v>
      </c>
      <c r="I187">
        <f>RANK(H187, $H$5:$H$207,0)</f>
        <v>183</v>
      </c>
      <c r="J187">
        <f>IF(B187="Air Force",'Air Force'!$F$9,IF(B187="Albany",Albany!$F$9,IF(B187="Detroit",Detroit!$F$9,IF(B187="Binghamton",Binghamton!$F$9,IF(B187="Hartford",Hartford!$F$9,IF(B187="Stony Brook",'Stony Brook'!$F$9,IF(B187="UMBC",UMBC!$F$9,IF(B187="Vermont",Vermont!$F$9,IF(B187="Duke",Duke!$F$9,IF(B187="Maryland",Maryland!$F$9,IF(B187="North Carolina",'North Carolina'!$F$9,IF(B187="Virginia",Virginia!$F$9,IF(B187="Georgetown",Georgetown!$F$9,IF(B187="Notre Dame",'Notre Dame'!$F$9,IF(B187="Providence",Providence!$F$9,IF(B187="Rutgers",Rutgers!$F$9,IF(B187="St. Johns",'St. Johns'!$F$9,IF(B187="Syracuse",Syracuse!$F$9,IF(B187="Villanova",Villanova!$F$9,IF(B187="Drexel",Drexel!$F$9,IF(B187="Hofstra",Hofstra!$F$9,IF(B187="Penn State",'Penn State'!$F$9,IF(B187="Delaware",Delaware!$F$9,IF(B187="Massachusetts",Massachusetts!$F$9,IF(B187="Bellarmine",Bellarmine!$F$9,IF(B187="Fairfield",Fairfield!$F$9,IF(B187="Hobart",Hobart!$F$9,IF(B187="Loyola",Loyola!$F$9,IF(B187="Ohio State",'Ohio State'!$F$9,IF(B187="Denver",Denver!$F$9,IF(B187="Johns Hopkins",'Johns Hopkins'!$F$9,IF(B187="Mercer",Mercer!$F$9,IF(B187="Presbyterian",Presbyterian!$F$9,IF(B187="Brown",Brown!$F$9,IF(B187="Cornell",Cornell!$F$9,IF(B187="Dartmouth",Dartmouth!$F$9,IF(B187="Harvard",Harvard!$F$9,IF(B187="Pennsylvania",Pennsylvania!$F$9,IF(B187="Princeton",Princeton!$F$9,IF(B187="Yale",Yale!$F$9,IF(B187="Canisius",Canisius!$F$9,IF(B187="Jacksonville",Jacksonville!$F$9,IF(B187="Manhattan",Manhattan!$F$9,IF(B187="Marist",Marist!$F$9,IF(B187="St. Josephs",'St. Josephs'!$F$9,IF(B187="Siena",Siena!$F$9,IF(B187="VMI",VMI!$F$9,IF(B187="Bryant",Bryant!$F$9,IF(B187="Mt. St. Marys",'Mount St. Marys'!$F$9,IF(B187="Quinnipiac",Quinnipiac!$F$9,IF(B187="Robert Morris",'Robert Morris'!$F$9,IF(B187="Sacred Heart",'Sacred Heart'!$F$9,IF(B187="Wagner",Wagner!$F$9,IF(B187="Army",Army!$F$9,IF(B187="Bucknell",Bucknell!$F$9,IF(B187="Colgate",Colgate!$F$9,IF(B187="Towson",Towson!$F$9,IF(B187="Holy Cross",'Holy Cross'!$F$9,IF(B187="Lafayette",Lafayette!$F$9,IF(B187="Lehigh",Lehigh!$F$9,IF(B187="Navy",Navy!$F$9,0)))))))))))))))))))))))))))))))))))))))))))))))))))))))))))))</f>
        <v>535</v>
      </c>
    </row>
    <row r="188" spans="1:10">
      <c r="A188" t="s">
        <v>421</v>
      </c>
      <c r="B188" t="s">
        <v>9</v>
      </c>
      <c r="C188">
        <v>20</v>
      </c>
      <c r="D188">
        <v>5</v>
      </c>
      <c r="E188">
        <v>25</v>
      </c>
      <c r="F188" s="45">
        <f>(C188/J188)*100</f>
        <v>3.8610038610038608</v>
      </c>
      <c r="G188" s="45">
        <f>(D188/J188)*100</f>
        <v>0.96525096525096521</v>
      </c>
      <c r="H188" s="45">
        <f>(E188/J188)*100</f>
        <v>4.8262548262548259</v>
      </c>
      <c r="I188">
        <f>RANK(H188, $H$5:$H$207,0)</f>
        <v>184</v>
      </c>
      <c r="J188">
        <f>IF(B188="Air Force",'Air Force'!$F$9,IF(B188="Albany",Albany!$F$9,IF(B188="Detroit",Detroit!$F$9,IF(B188="Binghamton",Binghamton!$F$9,IF(B188="Hartford",Hartford!$F$9,IF(B188="Stony Brook",'Stony Brook'!$F$9,IF(B188="UMBC",UMBC!$F$9,IF(B188="Vermont",Vermont!$F$9,IF(B188="Duke",Duke!$F$9,IF(B188="Maryland",Maryland!$F$9,IF(B188="North Carolina",'North Carolina'!$F$9,IF(B188="Virginia",Virginia!$F$9,IF(B188="Georgetown",Georgetown!$F$9,IF(B188="Notre Dame",'Notre Dame'!$F$9,IF(B188="Providence",Providence!$F$9,IF(B188="Rutgers",Rutgers!$F$9,IF(B188="St. Johns",'St. Johns'!$F$9,IF(B188="Syracuse",Syracuse!$F$9,IF(B188="Villanova",Villanova!$F$9,IF(B188="Drexel",Drexel!$F$9,IF(B188="Hofstra",Hofstra!$F$9,IF(B188="Penn State",'Penn State'!$F$9,IF(B188="Delaware",Delaware!$F$9,IF(B188="Massachusetts",Massachusetts!$F$9,IF(B188="Bellarmine",Bellarmine!$F$9,IF(B188="Fairfield",Fairfield!$F$9,IF(B188="Hobart",Hobart!$F$9,IF(B188="Loyola",Loyola!$F$9,IF(B188="Ohio State",'Ohio State'!$F$9,IF(B188="Denver",Denver!$F$9,IF(B188="Johns Hopkins",'Johns Hopkins'!$F$9,IF(B188="Mercer",Mercer!$F$9,IF(B188="Presbyterian",Presbyterian!$F$9,IF(B188="Brown",Brown!$F$9,IF(B188="Cornell",Cornell!$F$9,IF(B188="Dartmouth",Dartmouth!$F$9,IF(B188="Harvard",Harvard!$F$9,IF(B188="Pennsylvania",Pennsylvania!$F$9,IF(B188="Princeton",Princeton!$F$9,IF(B188="Yale",Yale!$F$9,IF(B188="Canisius",Canisius!$F$9,IF(B188="Jacksonville",Jacksonville!$F$9,IF(B188="Manhattan",Manhattan!$F$9,IF(B188="Marist",Marist!$F$9,IF(B188="St. Josephs",'St. Josephs'!$F$9,IF(B188="Siena",Siena!$F$9,IF(B188="VMI",VMI!$F$9,IF(B188="Bryant",Bryant!$F$9,IF(B188="Mt. St. Marys",'Mount St. Marys'!$F$9,IF(B188="Quinnipiac",Quinnipiac!$F$9,IF(B188="Robert Morris",'Robert Morris'!$F$9,IF(B188="Sacred Heart",'Sacred Heart'!$F$9,IF(B188="Wagner",Wagner!$F$9,IF(B188="Army",Army!$F$9,IF(B188="Bucknell",Bucknell!$F$9,IF(B188="Colgate",Colgate!$F$9,IF(B188="Towson",Towson!$F$9,IF(B188="Holy Cross",'Holy Cross'!$F$9,IF(B188="Lafayette",Lafayette!$F$9,IF(B188="Lehigh",Lehigh!$F$9,IF(B188="Navy",Navy!$F$9,0)))))))))))))))))))))))))))))))))))))))))))))))))))))))))))))</f>
        <v>518</v>
      </c>
    </row>
    <row r="189" spans="1:10">
      <c r="A189" t="s">
        <v>440</v>
      </c>
      <c r="B189" t="s">
        <v>3</v>
      </c>
      <c r="C189">
        <v>12</v>
      </c>
      <c r="D189">
        <v>13</v>
      </c>
      <c r="E189">
        <v>25</v>
      </c>
      <c r="F189" s="45">
        <f>(C189/J189)*100</f>
        <v>2.2944550669216062</v>
      </c>
      <c r="G189" s="45">
        <f>(D189/J189)*100</f>
        <v>2.4856596558317401</v>
      </c>
      <c r="H189" s="45">
        <f>(E189/J189)*100</f>
        <v>4.7801147227533463</v>
      </c>
      <c r="I189">
        <f>RANK(H189, $H$5:$H$207,0)</f>
        <v>185</v>
      </c>
      <c r="J189">
        <f>IF(B189="Air Force",'Air Force'!$F$9,IF(B189="Albany",Albany!$F$9,IF(B189="Detroit",Detroit!$F$9,IF(B189="Binghamton",Binghamton!$F$9,IF(B189="Hartford",Hartford!$F$9,IF(B189="Stony Brook",'Stony Brook'!$F$9,IF(B189="UMBC",UMBC!$F$9,IF(B189="Vermont",Vermont!$F$9,IF(B189="Duke",Duke!$F$9,IF(B189="Maryland",Maryland!$F$9,IF(B189="North Carolina",'North Carolina'!$F$9,IF(B189="Virginia",Virginia!$F$9,IF(B189="Georgetown",Georgetown!$F$9,IF(B189="Notre Dame",'Notre Dame'!$F$9,IF(B189="Providence",Providence!$F$9,IF(B189="Rutgers",Rutgers!$F$9,IF(B189="St. Johns",'St. Johns'!$F$9,IF(B189="Syracuse",Syracuse!$F$9,IF(B189="Villanova",Villanova!$F$9,IF(B189="Drexel",Drexel!$F$9,IF(B189="Hofstra",Hofstra!$F$9,IF(B189="Penn State",'Penn State'!$F$9,IF(B189="Delaware",Delaware!$F$9,IF(B189="Massachusetts",Massachusetts!$F$9,IF(B189="Bellarmine",Bellarmine!$F$9,IF(B189="Fairfield",Fairfield!$F$9,IF(B189="Hobart",Hobart!$F$9,IF(B189="Loyola",Loyola!$F$9,IF(B189="Ohio State",'Ohio State'!$F$9,IF(B189="Denver",Denver!$F$9,IF(B189="Johns Hopkins",'Johns Hopkins'!$F$9,IF(B189="Mercer",Mercer!$F$9,IF(B189="Presbyterian",Presbyterian!$F$9,IF(B189="Brown",Brown!$F$9,IF(B189="Cornell",Cornell!$F$9,IF(B189="Dartmouth",Dartmouth!$F$9,IF(B189="Harvard",Harvard!$F$9,IF(B189="Pennsylvania",Pennsylvania!$F$9,IF(B189="Princeton",Princeton!$F$9,IF(B189="Yale",Yale!$F$9,IF(B189="Canisius",Canisius!$F$9,IF(B189="Jacksonville",Jacksonville!$F$9,IF(B189="Manhattan",Manhattan!$F$9,IF(B189="Marist",Marist!$F$9,IF(B189="St. Josephs",'St. Josephs'!$F$9,IF(B189="Siena",Siena!$F$9,IF(B189="VMI",VMI!$F$9,IF(B189="Bryant",Bryant!$F$9,IF(B189="Mt. St. Marys",'Mount St. Marys'!$F$9,IF(B189="Quinnipiac",Quinnipiac!$F$9,IF(B189="Robert Morris",'Robert Morris'!$F$9,IF(B189="Sacred Heart",'Sacred Heart'!$F$9,IF(B189="Wagner",Wagner!$F$9,IF(B189="Army",Army!$F$9,IF(B189="Bucknell",Bucknell!$F$9,IF(B189="Colgate",Colgate!$F$9,IF(B189="Towson",Towson!$F$9,IF(B189="Holy Cross",'Holy Cross'!$F$9,IF(B189="Lafayette",Lafayette!$F$9,IF(B189="Lehigh",Lehigh!$F$9,IF(B189="Navy",Navy!$F$9,0)))))))))))))))))))))))))))))))))))))))))))))))))))))))))))))</f>
        <v>523</v>
      </c>
    </row>
    <row r="190" spans="1:10">
      <c r="A190" t="s">
        <v>395</v>
      </c>
      <c r="B190" t="s">
        <v>21</v>
      </c>
      <c r="C190">
        <v>10</v>
      </c>
      <c r="D190">
        <v>14</v>
      </c>
      <c r="E190">
        <v>24</v>
      </c>
      <c r="F190" s="45">
        <f>(C190/J190)*100</f>
        <v>1.9762845849802373</v>
      </c>
      <c r="G190" s="45">
        <f>(D190/J190)*100</f>
        <v>2.766798418972332</v>
      </c>
      <c r="H190" s="45">
        <f>(E190/J190)*100</f>
        <v>4.7430830039525684</v>
      </c>
      <c r="I190">
        <f>RANK(H190, $H$5:$H$207,0)</f>
        <v>186</v>
      </c>
      <c r="J190">
        <f>IF(B190="Air Force",'Air Force'!$F$9,IF(B190="Albany",Albany!$F$9,IF(B190="Detroit",Detroit!$F$9,IF(B190="Binghamton",Binghamton!$F$9,IF(B190="Hartford",Hartford!$F$9,IF(B190="Stony Brook",'Stony Brook'!$F$9,IF(B190="UMBC",UMBC!$F$9,IF(B190="Vermont",Vermont!$F$9,IF(B190="Duke",Duke!$F$9,IF(B190="Maryland",Maryland!$F$9,IF(B190="North Carolina",'North Carolina'!$F$9,IF(B190="Virginia",Virginia!$F$9,IF(B190="Georgetown",Georgetown!$F$9,IF(B190="Notre Dame",'Notre Dame'!$F$9,IF(B190="Providence",Providence!$F$9,IF(B190="Rutgers",Rutgers!$F$9,IF(B190="St. Johns",'St. Johns'!$F$9,IF(B190="Syracuse",Syracuse!$F$9,IF(B190="Villanova",Villanova!$F$9,IF(B190="Drexel",Drexel!$F$9,IF(B190="Hofstra",Hofstra!$F$9,IF(B190="Penn State",'Penn State'!$F$9,IF(B190="Delaware",Delaware!$F$9,IF(B190="Massachusetts",Massachusetts!$F$9,IF(B190="Bellarmine",Bellarmine!$F$9,IF(B190="Fairfield",Fairfield!$F$9,IF(B190="Hobart",Hobart!$F$9,IF(B190="Loyola",Loyola!$F$9,IF(B190="Ohio State",'Ohio State'!$F$9,IF(B190="Denver",Denver!$F$9,IF(B190="Johns Hopkins",'Johns Hopkins'!$F$9,IF(B190="Mercer",Mercer!$F$9,IF(B190="Presbyterian",Presbyterian!$F$9,IF(B190="Brown",Brown!$F$9,IF(B190="Cornell",Cornell!$F$9,IF(B190="Dartmouth",Dartmouth!$F$9,IF(B190="Harvard",Harvard!$F$9,IF(B190="Pennsylvania",Pennsylvania!$F$9,IF(B190="Princeton",Princeton!$F$9,IF(B190="Yale",Yale!$F$9,IF(B190="Canisius",Canisius!$F$9,IF(B190="Jacksonville",Jacksonville!$F$9,IF(B190="Manhattan",Manhattan!$F$9,IF(B190="Marist",Marist!$F$9,IF(B190="St. Josephs",'St. Josephs'!$F$9,IF(B190="Siena",Siena!$F$9,IF(B190="VMI",VMI!$F$9,IF(B190="Bryant",Bryant!$F$9,IF(B190="Mt. St. Marys",'Mount St. Marys'!$F$9,IF(B190="Quinnipiac",Quinnipiac!$F$9,IF(B190="Robert Morris",'Robert Morris'!$F$9,IF(B190="Sacred Heart",'Sacred Heart'!$F$9,IF(B190="Wagner",Wagner!$F$9,IF(B190="Army",Army!$F$9,IF(B190="Bucknell",Bucknell!$F$9,IF(B190="Colgate",Colgate!$F$9,IF(B190="Towson",Towson!$F$9,IF(B190="Holy Cross",'Holy Cross'!$F$9,IF(B190="Lafayette",Lafayette!$F$9,IF(B190="Lehigh",Lehigh!$F$9,IF(B190="Navy",Navy!$F$9,0)))))))))))))))))))))))))))))))))))))))))))))))))))))))))))))</f>
        <v>506</v>
      </c>
    </row>
    <row r="191" spans="1:10">
      <c r="A191" t="s">
        <v>367</v>
      </c>
      <c r="B191" t="s">
        <v>31</v>
      </c>
      <c r="C191">
        <v>13</v>
      </c>
      <c r="D191">
        <v>12</v>
      </c>
      <c r="E191">
        <v>25</v>
      </c>
      <c r="F191" s="45">
        <f>(C191/J191)*100</f>
        <v>2.4482109227871938</v>
      </c>
      <c r="G191" s="45">
        <f>(D191/J191)*100</f>
        <v>2.2598870056497176</v>
      </c>
      <c r="H191" s="45">
        <f>(E191/J191)*100</f>
        <v>4.7080979284369118</v>
      </c>
      <c r="I191">
        <f>RANK(H191, $H$5:$H$207,0)</f>
        <v>187</v>
      </c>
      <c r="J191">
        <f>IF(B191="Air Force",'Air Force'!$F$9,IF(B191="Albany",Albany!$F$9,IF(B191="Detroit",Detroit!$F$9,IF(B191="Binghamton",Binghamton!$F$9,IF(B191="Hartford",Hartford!$F$9,IF(B191="Stony Brook",'Stony Brook'!$F$9,IF(B191="UMBC",UMBC!$F$9,IF(B191="Vermont",Vermont!$F$9,IF(B191="Duke",Duke!$F$9,IF(B191="Maryland",Maryland!$F$9,IF(B191="North Carolina",'North Carolina'!$F$9,IF(B191="Virginia",Virginia!$F$9,IF(B191="Georgetown",Georgetown!$F$9,IF(B191="Notre Dame",'Notre Dame'!$F$9,IF(B191="Providence",Providence!$F$9,IF(B191="Rutgers",Rutgers!$F$9,IF(B191="St. Johns",'St. Johns'!$F$9,IF(B191="Syracuse",Syracuse!$F$9,IF(B191="Villanova",Villanova!$F$9,IF(B191="Drexel",Drexel!$F$9,IF(B191="Hofstra",Hofstra!$F$9,IF(B191="Penn State",'Penn State'!$F$9,IF(B191="Delaware",Delaware!$F$9,IF(B191="Massachusetts",Massachusetts!$F$9,IF(B191="Bellarmine",Bellarmine!$F$9,IF(B191="Fairfield",Fairfield!$F$9,IF(B191="Hobart",Hobart!$F$9,IF(B191="Loyola",Loyola!$F$9,IF(B191="Ohio State",'Ohio State'!$F$9,IF(B191="Denver",Denver!$F$9,IF(B191="Johns Hopkins",'Johns Hopkins'!$F$9,IF(B191="Mercer",Mercer!$F$9,IF(B191="Presbyterian",Presbyterian!$F$9,IF(B191="Brown",Brown!$F$9,IF(B191="Cornell",Cornell!$F$9,IF(B191="Dartmouth",Dartmouth!$F$9,IF(B191="Harvard",Harvard!$F$9,IF(B191="Pennsylvania",Pennsylvania!$F$9,IF(B191="Princeton",Princeton!$F$9,IF(B191="Yale",Yale!$F$9,IF(B191="Canisius",Canisius!$F$9,IF(B191="Jacksonville",Jacksonville!$F$9,IF(B191="Manhattan",Manhattan!$F$9,IF(B191="Marist",Marist!$F$9,IF(B191="St. Josephs",'St. Josephs'!$F$9,IF(B191="Siena",Siena!$F$9,IF(B191="VMI",VMI!$F$9,IF(B191="Bryant",Bryant!$F$9,IF(B191="Mt. St. Marys",'Mount St. Marys'!$F$9,IF(B191="Quinnipiac",Quinnipiac!$F$9,IF(B191="Robert Morris",'Robert Morris'!$F$9,IF(B191="Sacred Heart",'Sacred Heart'!$F$9,IF(B191="Wagner",Wagner!$F$9,IF(B191="Army",Army!$F$9,IF(B191="Bucknell",Bucknell!$F$9,IF(B191="Colgate",Colgate!$F$9,IF(B191="Towson",Towson!$F$9,IF(B191="Holy Cross",'Holy Cross'!$F$9,IF(B191="Lafayette",Lafayette!$F$9,IF(B191="Lehigh",Lehigh!$F$9,IF(B191="Navy",Navy!$F$9,0)))))))))))))))))))))))))))))))))))))))))))))))))))))))))))))</f>
        <v>531</v>
      </c>
    </row>
    <row r="192" spans="1:10">
      <c r="A192" t="s">
        <v>455</v>
      </c>
      <c r="B192" t="s">
        <v>25</v>
      </c>
      <c r="C192">
        <v>14</v>
      </c>
      <c r="D192">
        <v>12</v>
      </c>
      <c r="E192">
        <v>26</v>
      </c>
      <c r="F192" s="45">
        <f>(C192/J192)*100</f>
        <v>2.4778761061946901</v>
      </c>
      <c r="G192" s="45">
        <f>(D192/J192)*100</f>
        <v>2.1238938053097343</v>
      </c>
      <c r="H192" s="45">
        <f>(E192/J192)*100</f>
        <v>4.6017699115044248</v>
      </c>
      <c r="I192">
        <f>RANK(H192, $H$5:$H$207,0)</f>
        <v>188</v>
      </c>
      <c r="J192">
        <f>IF(B192="Air Force",'Air Force'!$F$9,IF(B192="Albany",Albany!$F$9,IF(B192="Detroit",Detroit!$F$9,IF(B192="Binghamton",Binghamton!$F$9,IF(B192="Hartford",Hartford!$F$9,IF(B192="Stony Brook",'Stony Brook'!$F$9,IF(B192="UMBC",UMBC!$F$9,IF(B192="Vermont",Vermont!$F$9,IF(B192="Duke",Duke!$F$9,IF(B192="Maryland",Maryland!$F$9,IF(B192="North Carolina",'North Carolina'!$F$9,IF(B192="Virginia",Virginia!$F$9,IF(B192="Georgetown",Georgetown!$F$9,IF(B192="Notre Dame",'Notre Dame'!$F$9,IF(B192="Providence",Providence!$F$9,IF(B192="Rutgers",Rutgers!$F$9,IF(B192="St. Johns",'St. Johns'!$F$9,IF(B192="Syracuse",Syracuse!$F$9,IF(B192="Villanova",Villanova!$F$9,IF(B192="Drexel",Drexel!$F$9,IF(B192="Hofstra",Hofstra!$F$9,IF(B192="Penn State",'Penn State'!$F$9,IF(B192="Delaware",Delaware!$F$9,IF(B192="Massachusetts",Massachusetts!$F$9,IF(B192="Bellarmine",Bellarmine!$F$9,IF(B192="Fairfield",Fairfield!$F$9,IF(B192="Hobart",Hobart!$F$9,IF(B192="Loyola",Loyola!$F$9,IF(B192="Ohio State",'Ohio State'!$F$9,IF(B192="Denver",Denver!$F$9,IF(B192="Johns Hopkins",'Johns Hopkins'!$F$9,IF(B192="Mercer",Mercer!$F$9,IF(B192="Presbyterian",Presbyterian!$F$9,IF(B192="Brown",Brown!$F$9,IF(B192="Cornell",Cornell!$F$9,IF(B192="Dartmouth",Dartmouth!$F$9,IF(B192="Harvard",Harvard!$F$9,IF(B192="Pennsylvania",Pennsylvania!$F$9,IF(B192="Princeton",Princeton!$F$9,IF(B192="Yale",Yale!$F$9,IF(B192="Canisius",Canisius!$F$9,IF(B192="Jacksonville",Jacksonville!$F$9,IF(B192="Manhattan",Manhattan!$F$9,IF(B192="Marist",Marist!$F$9,IF(B192="St. Josephs",'St. Josephs'!$F$9,IF(B192="Siena",Siena!$F$9,IF(B192="VMI",VMI!$F$9,IF(B192="Bryant",Bryant!$F$9,IF(B192="Mt. St. Marys",'Mount St. Marys'!$F$9,IF(B192="Quinnipiac",Quinnipiac!$F$9,IF(B192="Robert Morris",'Robert Morris'!$F$9,IF(B192="Sacred Heart",'Sacred Heart'!$F$9,IF(B192="Wagner",Wagner!$F$9,IF(B192="Army",Army!$F$9,IF(B192="Bucknell",Bucknell!$F$9,IF(B192="Colgate",Colgate!$F$9,IF(B192="Towson",Towson!$F$9,IF(B192="Holy Cross",'Holy Cross'!$F$9,IF(B192="Lafayette",Lafayette!$F$9,IF(B192="Lehigh",Lehigh!$F$9,IF(B192="Navy",Navy!$F$9,0)))))))))))))))))))))))))))))))))))))))))))))))))))))))))))))</f>
        <v>565</v>
      </c>
    </row>
    <row r="193" spans="1:10">
      <c r="A193" t="s">
        <v>416</v>
      </c>
      <c r="B193" t="s">
        <v>3</v>
      </c>
      <c r="C193">
        <v>18</v>
      </c>
      <c r="D193">
        <v>6</v>
      </c>
      <c r="E193">
        <v>24</v>
      </c>
      <c r="F193" s="45">
        <f>(C193/J193)*100</f>
        <v>3.4416826003824093</v>
      </c>
      <c r="G193" s="45">
        <f>(D193/J193)*100</f>
        <v>1.1472275334608031</v>
      </c>
      <c r="H193" s="45">
        <f>(E193/J193)*100</f>
        <v>4.5889101338432123</v>
      </c>
      <c r="I193">
        <f>RANK(H193, $H$5:$H$207,0)</f>
        <v>189</v>
      </c>
      <c r="J193">
        <f>IF(B193="Air Force",'Air Force'!$F$9,IF(B193="Albany",Albany!$F$9,IF(B193="Detroit",Detroit!$F$9,IF(B193="Binghamton",Binghamton!$F$9,IF(B193="Hartford",Hartford!$F$9,IF(B193="Stony Brook",'Stony Brook'!$F$9,IF(B193="UMBC",UMBC!$F$9,IF(B193="Vermont",Vermont!$F$9,IF(B193="Duke",Duke!$F$9,IF(B193="Maryland",Maryland!$F$9,IF(B193="North Carolina",'North Carolina'!$F$9,IF(B193="Virginia",Virginia!$F$9,IF(B193="Georgetown",Georgetown!$F$9,IF(B193="Notre Dame",'Notre Dame'!$F$9,IF(B193="Providence",Providence!$F$9,IF(B193="Rutgers",Rutgers!$F$9,IF(B193="St. Johns",'St. Johns'!$F$9,IF(B193="Syracuse",Syracuse!$F$9,IF(B193="Villanova",Villanova!$F$9,IF(B193="Drexel",Drexel!$F$9,IF(B193="Hofstra",Hofstra!$F$9,IF(B193="Penn State",'Penn State'!$F$9,IF(B193="Delaware",Delaware!$F$9,IF(B193="Massachusetts",Massachusetts!$F$9,IF(B193="Bellarmine",Bellarmine!$F$9,IF(B193="Fairfield",Fairfield!$F$9,IF(B193="Hobart",Hobart!$F$9,IF(B193="Loyola",Loyola!$F$9,IF(B193="Ohio State",'Ohio State'!$F$9,IF(B193="Denver",Denver!$F$9,IF(B193="Johns Hopkins",'Johns Hopkins'!$F$9,IF(B193="Mercer",Mercer!$F$9,IF(B193="Presbyterian",Presbyterian!$F$9,IF(B193="Brown",Brown!$F$9,IF(B193="Cornell",Cornell!$F$9,IF(B193="Dartmouth",Dartmouth!$F$9,IF(B193="Harvard",Harvard!$F$9,IF(B193="Pennsylvania",Pennsylvania!$F$9,IF(B193="Princeton",Princeton!$F$9,IF(B193="Yale",Yale!$F$9,IF(B193="Canisius",Canisius!$F$9,IF(B193="Jacksonville",Jacksonville!$F$9,IF(B193="Manhattan",Manhattan!$F$9,IF(B193="Marist",Marist!$F$9,IF(B193="St. Josephs",'St. Josephs'!$F$9,IF(B193="Siena",Siena!$F$9,IF(B193="VMI",VMI!$F$9,IF(B193="Bryant",Bryant!$F$9,IF(B193="Mt. St. Marys",'Mount St. Marys'!$F$9,IF(B193="Quinnipiac",Quinnipiac!$F$9,IF(B193="Robert Morris",'Robert Morris'!$F$9,IF(B193="Sacred Heart",'Sacred Heart'!$F$9,IF(B193="Wagner",Wagner!$F$9,IF(B193="Army",Army!$F$9,IF(B193="Bucknell",Bucknell!$F$9,IF(B193="Colgate",Colgate!$F$9,IF(B193="Towson",Towson!$F$9,IF(B193="Holy Cross",'Holy Cross'!$F$9,IF(B193="Lafayette",Lafayette!$F$9,IF(B193="Lehigh",Lehigh!$F$9,IF(B193="Navy",Navy!$F$9,0)))))))))))))))))))))))))))))))))))))))))))))))))))))))))))))</f>
        <v>523</v>
      </c>
    </row>
    <row r="194" spans="1:10">
      <c r="A194" t="s">
        <v>389</v>
      </c>
      <c r="B194" t="s">
        <v>59</v>
      </c>
      <c r="C194">
        <v>16</v>
      </c>
      <c r="D194">
        <v>8</v>
      </c>
      <c r="E194">
        <v>24</v>
      </c>
      <c r="F194" s="45">
        <f>(C194/J194)*100</f>
        <v>3.0534351145038165</v>
      </c>
      <c r="G194" s="45">
        <f>(D194/J194)*100</f>
        <v>1.5267175572519083</v>
      </c>
      <c r="H194" s="45">
        <f>(E194/J194)*100</f>
        <v>4.5801526717557248</v>
      </c>
      <c r="I194">
        <f>RANK(H194, $H$5:$H$207,0)</f>
        <v>190</v>
      </c>
      <c r="J194">
        <f>IF(B194="Air Force",'Air Force'!$F$9,IF(B194="Albany",Albany!$F$9,IF(B194="Detroit",Detroit!$F$9,IF(B194="Binghamton",Binghamton!$F$9,IF(B194="Hartford",Hartford!$F$9,IF(B194="Stony Brook",'Stony Brook'!$F$9,IF(B194="UMBC",UMBC!$F$9,IF(B194="Vermont",Vermont!$F$9,IF(B194="Duke",Duke!$F$9,IF(B194="Maryland",Maryland!$F$9,IF(B194="North Carolina",'North Carolina'!$F$9,IF(B194="Virginia",Virginia!$F$9,IF(B194="Georgetown",Georgetown!$F$9,IF(B194="Notre Dame",'Notre Dame'!$F$9,IF(B194="Providence",Providence!$F$9,IF(B194="Rutgers",Rutgers!$F$9,IF(B194="St. Johns",'St. Johns'!$F$9,IF(B194="Syracuse",Syracuse!$F$9,IF(B194="Villanova",Villanova!$F$9,IF(B194="Drexel",Drexel!$F$9,IF(B194="Hofstra",Hofstra!$F$9,IF(B194="Penn State",'Penn State'!$F$9,IF(B194="Delaware",Delaware!$F$9,IF(B194="Massachusetts",Massachusetts!$F$9,IF(B194="Bellarmine",Bellarmine!$F$9,IF(B194="Fairfield",Fairfield!$F$9,IF(B194="Hobart",Hobart!$F$9,IF(B194="Loyola",Loyola!$F$9,IF(B194="Ohio State",'Ohio State'!$F$9,IF(B194="Denver",Denver!$F$9,IF(B194="Johns Hopkins",'Johns Hopkins'!$F$9,IF(B194="Mercer",Mercer!$F$9,IF(B194="Presbyterian",Presbyterian!$F$9,IF(B194="Brown",Brown!$F$9,IF(B194="Cornell",Cornell!$F$9,IF(B194="Dartmouth",Dartmouth!$F$9,IF(B194="Harvard",Harvard!$F$9,IF(B194="Pennsylvania",Pennsylvania!$F$9,IF(B194="Princeton",Princeton!$F$9,IF(B194="Yale",Yale!$F$9,IF(B194="Canisius",Canisius!$F$9,IF(B194="Jacksonville",Jacksonville!$F$9,IF(B194="Manhattan",Manhattan!$F$9,IF(B194="Marist",Marist!$F$9,IF(B194="St. Josephs",'St. Josephs'!$F$9,IF(B194="Siena",Siena!$F$9,IF(B194="VMI",VMI!$F$9,IF(B194="Bryant",Bryant!$F$9,IF(B194="Mt. St. Marys",'Mount St. Marys'!$F$9,IF(B194="Quinnipiac",Quinnipiac!$F$9,IF(B194="Robert Morris",'Robert Morris'!$F$9,IF(B194="Sacred Heart",'Sacred Heart'!$F$9,IF(B194="Wagner",Wagner!$F$9,IF(B194="Army",Army!$F$9,IF(B194="Bucknell",Bucknell!$F$9,IF(B194="Colgate",Colgate!$F$9,IF(B194="Towson",Towson!$F$9,IF(B194="Holy Cross",'Holy Cross'!$F$9,IF(B194="Lafayette",Lafayette!$F$9,IF(B194="Lehigh",Lehigh!$F$9,IF(B194="Navy",Navy!$F$9,0)))))))))))))))))))))))))))))))))))))))))))))))))))))))))))))</f>
        <v>524</v>
      </c>
    </row>
    <row r="195" spans="1:10">
      <c r="A195" t="s">
        <v>449</v>
      </c>
      <c r="B195" t="s">
        <v>16</v>
      </c>
      <c r="C195">
        <v>22</v>
      </c>
      <c r="D195">
        <v>9</v>
      </c>
      <c r="E195">
        <v>31</v>
      </c>
      <c r="F195" s="45">
        <f>(C195/J195)*100</f>
        <v>3.2448377581120944</v>
      </c>
      <c r="G195" s="45">
        <f>(D195/J195)*100</f>
        <v>1.3274336283185841</v>
      </c>
      <c r="H195" s="45">
        <f>(E195/J195)*100</f>
        <v>4.5722713864306783</v>
      </c>
      <c r="I195">
        <f>RANK(H195, $H$5:$H$207,0)</f>
        <v>191</v>
      </c>
      <c r="J195">
        <f>IF(B195="Air Force",'Air Force'!$F$9,IF(B195="Albany",Albany!$F$9,IF(B195="Detroit",Detroit!$F$9,IF(B195="Binghamton",Binghamton!$F$9,IF(B195="Hartford",Hartford!$F$9,IF(B195="Stony Brook",'Stony Brook'!$F$9,IF(B195="UMBC",UMBC!$F$9,IF(B195="Vermont",Vermont!$F$9,IF(B195="Duke",Duke!$F$9,IF(B195="Maryland",Maryland!$F$9,IF(B195="North Carolina",'North Carolina'!$F$9,IF(B195="Virginia",Virginia!$F$9,IF(B195="Georgetown",Georgetown!$F$9,IF(B195="Notre Dame",'Notre Dame'!$F$9,IF(B195="Providence",Providence!$F$9,IF(B195="Rutgers",Rutgers!$F$9,IF(B195="St. Johns",'St. Johns'!$F$9,IF(B195="Syracuse",Syracuse!$F$9,IF(B195="Villanova",Villanova!$F$9,IF(B195="Drexel",Drexel!$F$9,IF(B195="Hofstra",Hofstra!$F$9,IF(B195="Penn State",'Penn State'!$F$9,IF(B195="Delaware",Delaware!$F$9,IF(B195="Massachusetts",Massachusetts!$F$9,IF(B195="Bellarmine",Bellarmine!$F$9,IF(B195="Fairfield",Fairfield!$F$9,IF(B195="Hobart",Hobart!$F$9,IF(B195="Loyola",Loyola!$F$9,IF(B195="Ohio State",'Ohio State'!$F$9,IF(B195="Denver",Denver!$F$9,IF(B195="Johns Hopkins",'Johns Hopkins'!$F$9,IF(B195="Mercer",Mercer!$F$9,IF(B195="Presbyterian",Presbyterian!$F$9,IF(B195="Brown",Brown!$F$9,IF(B195="Cornell",Cornell!$F$9,IF(B195="Dartmouth",Dartmouth!$F$9,IF(B195="Harvard",Harvard!$F$9,IF(B195="Pennsylvania",Pennsylvania!$F$9,IF(B195="Princeton",Princeton!$F$9,IF(B195="Yale",Yale!$F$9,IF(B195="Canisius",Canisius!$F$9,IF(B195="Jacksonville",Jacksonville!$F$9,IF(B195="Manhattan",Manhattan!$F$9,IF(B195="Marist",Marist!$F$9,IF(B195="St. Josephs",'St. Josephs'!$F$9,IF(B195="Siena",Siena!$F$9,IF(B195="VMI",VMI!$F$9,IF(B195="Bryant",Bryant!$F$9,IF(B195="Mt. St. Marys",'Mount St. Marys'!$F$9,IF(B195="Quinnipiac",Quinnipiac!$F$9,IF(B195="Robert Morris",'Robert Morris'!$F$9,IF(B195="Sacred Heart",'Sacred Heart'!$F$9,IF(B195="Wagner",Wagner!$F$9,IF(B195="Army",Army!$F$9,IF(B195="Bucknell",Bucknell!$F$9,IF(B195="Colgate",Colgate!$F$9,IF(B195="Towson",Towson!$F$9,IF(B195="Holy Cross",'Holy Cross'!$F$9,IF(B195="Lafayette",Lafayette!$F$9,IF(B195="Lehigh",Lehigh!$F$9,IF(B195="Navy",Navy!$F$9,0)))))))))))))))))))))))))))))))))))))))))))))))))))))))))))))</f>
        <v>678</v>
      </c>
    </row>
    <row r="196" spans="1:10">
      <c r="A196" t="s">
        <v>406</v>
      </c>
      <c r="B196" t="s">
        <v>51</v>
      </c>
      <c r="C196">
        <v>16</v>
      </c>
      <c r="D196">
        <v>12</v>
      </c>
      <c r="E196">
        <v>28</v>
      </c>
      <c r="F196" s="45">
        <f>(C196/J196)*100</f>
        <v>2.6101141924959217</v>
      </c>
      <c r="G196" s="45">
        <f>(D196/J196)*100</f>
        <v>1.957585644371941</v>
      </c>
      <c r="H196" s="45">
        <f>(E196/J196)*100</f>
        <v>4.5676998368678632</v>
      </c>
      <c r="I196">
        <f>RANK(H196, $H$5:$H$207,0)</f>
        <v>192</v>
      </c>
      <c r="J196">
        <f>IF(B196="Air Force",'Air Force'!$F$9,IF(B196="Albany",Albany!$F$9,IF(B196="Detroit",Detroit!$F$9,IF(B196="Binghamton",Binghamton!$F$9,IF(B196="Hartford",Hartford!$F$9,IF(B196="Stony Brook",'Stony Brook'!$F$9,IF(B196="UMBC",UMBC!$F$9,IF(B196="Vermont",Vermont!$F$9,IF(B196="Duke",Duke!$F$9,IF(B196="Maryland",Maryland!$F$9,IF(B196="North Carolina",'North Carolina'!$F$9,IF(B196="Virginia",Virginia!$F$9,IF(B196="Georgetown",Georgetown!$F$9,IF(B196="Notre Dame",'Notre Dame'!$F$9,IF(B196="Providence",Providence!$F$9,IF(B196="Rutgers",Rutgers!$F$9,IF(B196="St. Johns",'St. Johns'!$F$9,IF(B196="Syracuse",Syracuse!$F$9,IF(B196="Villanova",Villanova!$F$9,IF(B196="Drexel",Drexel!$F$9,IF(B196="Hofstra",Hofstra!$F$9,IF(B196="Penn State",'Penn State'!$F$9,IF(B196="Delaware",Delaware!$F$9,IF(B196="Massachusetts",Massachusetts!$F$9,IF(B196="Bellarmine",Bellarmine!$F$9,IF(B196="Fairfield",Fairfield!$F$9,IF(B196="Hobart",Hobart!$F$9,IF(B196="Loyola",Loyola!$F$9,IF(B196="Ohio State",'Ohio State'!$F$9,IF(B196="Denver",Denver!$F$9,IF(B196="Johns Hopkins",'Johns Hopkins'!$F$9,IF(B196="Mercer",Mercer!$F$9,IF(B196="Presbyterian",Presbyterian!$F$9,IF(B196="Brown",Brown!$F$9,IF(B196="Cornell",Cornell!$F$9,IF(B196="Dartmouth",Dartmouth!$F$9,IF(B196="Harvard",Harvard!$F$9,IF(B196="Pennsylvania",Pennsylvania!$F$9,IF(B196="Princeton",Princeton!$F$9,IF(B196="Yale",Yale!$F$9,IF(B196="Canisius",Canisius!$F$9,IF(B196="Jacksonville",Jacksonville!$F$9,IF(B196="Manhattan",Manhattan!$F$9,IF(B196="Marist",Marist!$F$9,IF(B196="St. Josephs",'St. Josephs'!$F$9,IF(B196="Siena",Siena!$F$9,IF(B196="VMI",VMI!$F$9,IF(B196="Bryant",Bryant!$F$9,IF(B196="Mt. St. Marys",'Mount St. Marys'!$F$9,IF(B196="Quinnipiac",Quinnipiac!$F$9,IF(B196="Robert Morris",'Robert Morris'!$F$9,IF(B196="Sacred Heart",'Sacred Heart'!$F$9,IF(B196="Wagner",Wagner!$F$9,IF(B196="Army",Army!$F$9,IF(B196="Bucknell",Bucknell!$F$9,IF(B196="Colgate",Colgate!$F$9,IF(B196="Towson",Towson!$F$9,IF(B196="Holy Cross",'Holy Cross'!$F$9,IF(B196="Lafayette",Lafayette!$F$9,IF(B196="Lehigh",Lehigh!$F$9,IF(B196="Navy",Navy!$F$9,0)))))))))))))))))))))))))))))))))))))))))))))))))))))))))))))</f>
        <v>613</v>
      </c>
    </row>
    <row r="197" spans="1:10">
      <c r="A197" t="s">
        <v>466</v>
      </c>
      <c r="B197" t="s">
        <v>27</v>
      </c>
      <c r="C197">
        <v>15</v>
      </c>
      <c r="D197">
        <v>10</v>
      </c>
      <c r="E197">
        <v>25</v>
      </c>
      <c r="F197" s="45">
        <f>(C197/J197)*100</f>
        <v>2.7272727272727271</v>
      </c>
      <c r="G197" s="45">
        <f>(D197/J197)*100</f>
        <v>1.8181818181818181</v>
      </c>
      <c r="H197" s="45">
        <f>(E197/J197)*100</f>
        <v>4.5454545454545459</v>
      </c>
      <c r="I197">
        <f>RANK(H197, $H$5:$H$207,0)</f>
        <v>193</v>
      </c>
      <c r="J197">
        <f>IF(B197="Air Force",'Air Force'!$F$9,IF(B197="Albany",Albany!$F$9,IF(B197="Detroit",Detroit!$F$9,IF(B197="Binghamton",Binghamton!$F$9,IF(B197="Hartford",Hartford!$F$9,IF(B197="Stony Brook",'Stony Brook'!$F$9,IF(B197="UMBC",UMBC!$F$9,IF(B197="Vermont",Vermont!$F$9,IF(B197="Duke",Duke!$F$9,IF(B197="Maryland",Maryland!$F$9,IF(B197="North Carolina",'North Carolina'!$F$9,IF(B197="Virginia",Virginia!$F$9,IF(B197="Georgetown",Georgetown!$F$9,IF(B197="Notre Dame",'Notre Dame'!$F$9,IF(B197="Providence",Providence!$F$9,IF(B197="Rutgers",Rutgers!$F$9,IF(B197="St. Johns",'St. Johns'!$F$9,IF(B197="Syracuse",Syracuse!$F$9,IF(B197="Villanova",Villanova!$F$9,IF(B197="Drexel",Drexel!$F$9,IF(B197="Hofstra",Hofstra!$F$9,IF(B197="Penn State",'Penn State'!$F$9,IF(B197="Delaware",Delaware!$F$9,IF(B197="Massachusetts",Massachusetts!$F$9,IF(B197="Bellarmine",Bellarmine!$F$9,IF(B197="Fairfield",Fairfield!$F$9,IF(B197="Hobart",Hobart!$F$9,IF(B197="Loyola",Loyola!$F$9,IF(B197="Ohio State",'Ohio State'!$F$9,IF(B197="Denver",Denver!$F$9,IF(B197="Johns Hopkins",'Johns Hopkins'!$F$9,IF(B197="Mercer",Mercer!$F$9,IF(B197="Presbyterian",Presbyterian!$F$9,IF(B197="Brown",Brown!$F$9,IF(B197="Cornell",Cornell!$F$9,IF(B197="Dartmouth",Dartmouth!$F$9,IF(B197="Harvard",Harvard!$F$9,IF(B197="Pennsylvania",Pennsylvania!$F$9,IF(B197="Princeton",Princeton!$F$9,IF(B197="Yale",Yale!$F$9,IF(B197="Canisius",Canisius!$F$9,IF(B197="Jacksonville",Jacksonville!$F$9,IF(B197="Manhattan",Manhattan!$F$9,IF(B197="Marist",Marist!$F$9,IF(B197="St. Josephs",'St. Josephs'!$F$9,IF(B197="Siena",Siena!$F$9,IF(B197="VMI",VMI!$F$9,IF(B197="Bryant",Bryant!$F$9,IF(B197="Mt. St. Marys",'Mount St. Marys'!$F$9,IF(B197="Quinnipiac",Quinnipiac!$F$9,IF(B197="Robert Morris",'Robert Morris'!$F$9,IF(B197="Sacred Heart",'Sacred Heart'!$F$9,IF(B197="Wagner",Wagner!$F$9,IF(B197="Army",Army!$F$9,IF(B197="Bucknell",Bucknell!$F$9,IF(B197="Colgate",Colgate!$F$9,IF(B197="Towson",Towson!$F$9,IF(B197="Holy Cross",'Holy Cross'!$F$9,IF(B197="Lafayette",Lafayette!$F$9,IF(B197="Lehigh",Lehigh!$F$9,IF(B197="Navy",Navy!$F$9,0)))))))))))))))))))))))))))))))))))))))))))))))))))))))))))))</f>
        <v>550</v>
      </c>
    </row>
    <row r="198" spans="1:10">
      <c r="A198" t="s">
        <v>420</v>
      </c>
      <c r="B198" t="s">
        <v>43</v>
      </c>
      <c r="C198">
        <v>14</v>
      </c>
      <c r="D198">
        <v>8</v>
      </c>
      <c r="E198">
        <v>22</v>
      </c>
      <c r="F198" s="45">
        <f>(C198/J198)*100</f>
        <v>2.8925619834710745</v>
      </c>
      <c r="G198" s="45">
        <f>(D198/J198)*100</f>
        <v>1.6528925619834711</v>
      </c>
      <c r="H198" s="45">
        <f>(E198/J198)*100</f>
        <v>4.5454545454545459</v>
      </c>
      <c r="I198">
        <f>RANK(H198, $H$5:$H$207,0)</f>
        <v>193</v>
      </c>
      <c r="J198">
        <f>IF(B198="Air Force",'Air Force'!$F$9,IF(B198="Albany",Albany!$F$9,IF(B198="Detroit",Detroit!$F$9,IF(B198="Binghamton",Binghamton!$F$9,IF(B198="Hartford",Hartford!$F$9,IF(B198="Stony Brook",'Stony Brook'!$F$9,IF(B198="UMBC",UMBC!$F$9,IF(B198="Vermont",Vermont!$F$9,IF(B198="Duke",Duke!$F$9,IF(B198="Maryland",Maryland!$F$9,IF(B198="North Carolina",'North Carolina'!$F$9,IF(B198="Virginia",Virginia!$F$9,IF(B198="Georgetown",Georgetown!$F$9,IF(B198="Notre Dame",'Notre Dame'!$F$9,IF(B198="Providence",Providence!$F$9,IF(B198="Rutgers",Rutgers!$F$9,IF(B198="St. Johns",'St. Johns'!$F$9,IF(B198="Syracuse",Syracuse!$F$9,IF(B198="Villanova",Villanova!$F$9,IF(B198="Drexel",Drexel!$F$9,IF(B198="Hofstra",Hofstra!$F$9,IF(B198="Penn State",'Penn State'!$F$9,IF(B198="Delaware",Delaware!$F$9,IF(B198="Massachusetts",Massachusetts!$F$9,IF(B198="Bellarmine",Bellarmine!$F$9,IF(B198="Fairfield",Fairfield!$F$9,IF(B198="Hobart",Hobart!$F$9,IF(B198="Loyola",Loyola!$F$9,IF(B198="Ohio State",'Ohio State'!$F$9,IF(B198="Denver",Denver!$F$9,IF(B198="Johns Hopkins",'Johns Hopkins'!$F$9,IF(B198="Mercer",Mercer!$F$9,IF(B198="Presbyterian",Presbyterian!$F$9,IF(B198="Brown",Brown!$F$9,IF(B198="Cornell",Cornell!$F$9,IF(B198="Dartmouth",Dartmouth!$F$9,IF(B198="Harvard",Harvard!$F$9,IF(B198="Pennsylvania",Pennsylvania!$F$9,IF(B198="Princeton",Princeton!$F$9,IF(B198="Yale",Yale!$F$9,IF(B198="Canisius",Canisius!$F$9,IF(B198="Jacksonville",Jacksonville!$F$9,IF(B198="Manhattan",Manhattan!$F$9,IF(B198="Marist",Marist!$F$9,IF(B198="St. Josephs",'St. Josephs'!$F$9,IF(B198="Siena",Siena!$F$9,IF(B198="VMI",VMI!$F$9,IF(B198="Bryant",Bryant!$F$9,IF(B198="Mt. St. Marys",'Mount St. Marys'!$F$9,IF(B198="Quinnipiac",Quinnipiac!$F$9,IF(B198="Robert Morris",'Robert Morris'!$F$9,IF(B198="Sacred Heart",'Sacred Heart'!$F$9,IF(B198="Wagner",Wagner!$F$9,IF(B198="Army",Army!$F$9,IF(B198="Bucknell",Bucknell!$F$9,IF(B198="Colgate",Colgate!$F$9,IF(B198="Towson",Towson!$F$9,IF(B198="Holy Cross",'Holy Cross'!$F$9,IF(B198="Lafayette",Lafayette!$F$9,IF(B198="Lehigh",Lehigh!$F$9,IF(B198="Navy",Navy!$F$9,0)))))))))))))))))))))))))))))))))))))))))))))))))))))))))))))</f>
        <v>484</v>
      </c>
    </row>
    <row r="199" spans="1:10">
      <c r="A199" t="s">
        <v>460</v>
      </c>
      <c r="B199" t="s">
        <v>13</v>
      </c>
      <c r="C199">
        <v>15</v>
      </c>
      <c r="D199">
        <v>12</v>
      </c>
      <c r="E199">
        <v>27</v>
      </c>
      <c r="F199" s="45">
        <f>(C199/J199)*100</f>
        <v>2.5210084033613445</v>
      </c>
      <c r="G199" s="45">
        <f>(D199/J199)*100</f>
        <v>2.0168067226890756</v>
      </c>
      <c r="H199" s="45">
        <f>(E199/J199)*100</f>
        <v>4.53781512605042</v>
      </c>
      <c r="I199">
        <f>RANK(H199, $H$5:$H$207,0)</f>
        <v>195</v>
      </c>
      <c r="J199">
        <f>IF(B199="Air Force",'Air Force'!$F$9,IF(B199="Albany",Albany!$F$9,IF(B199="Detroit",Detroit!$F$9,IF(B199="Binghamton",Binghamton!$F$9,IF(B199="Hartford",Hartford!$F$9,IF(B199="Stony Brook",'Stony Brook'!$F$9,IF(B199="UMBC",UMBC!$F$9,IF(B199="Vermont",Vermont!$F$9,IF(B199="Duke",Duke!$F$9,IF(B199="Maryland",Maryland!$F$9,IF(B199="North Carolina",'North Carolina'!$F$9,IF(B199="Virginia",Virginia!$F$9,IF(B199="Georgetown",Georgetown!$F$9,IF(B199="Notre Dame",'Notre Dame'!$F$9,IF(B199="Providence",Providence!$F$9,IF(B199="Rutgers",Rutgers!$F$9,IF(B199="St. Johns",'St. Johns'!$F$9,IF(B199="Syracuse",Syracuse!$F$9,IF(B199="Villanova",Villanova!$F$9,IF(B199="Drexel",Drexel!$F$9,IF(B199="Hofstra",Hofstra!$F$9,IF(B199="Penn State",'Penn State'!$F$9,IF(B199="Delaware",Delaware!$F$9,IF(B199="Massachusetts",Massachusetts!$F$9,IF(B199="Bellarmine",Bellarmine!$F$9,IF(B199="Fairfield",Fairfield!$F$9,IF(B199="Hobart",Hobart!$F$9,IF(B199="Loyola",Loyola!$F$9,IF(B199="Ohio State",'Ohio State'!$F$9,IF(B199="Denver",Denver!$F$9,IF(B199="Johns Hopkins",'Johns Hopkins'!$F$9,IF(B199="Mercer",Mercer!$F$9,IF(B199="Presbyterian",Presbyterian!$F$9,IF(B199="Brown",Brown!$F$9,IF(B199="Cornell",Cornell!$F$9,IF(B199="Dartmouth",Dartmouth!$F$9,IF(B199="Harvard",Harvard!$F$9,IF(B199="Pennsylvania",Pennsylvania!$F$9,IF(B199="Princeton",Princeton!$F$9,IF(B199="Yale",Yale!$F$9,IF(B199="Canisius",Canisius!$F$9,IF(B199="Jacksonville",Jacksonville!$F$9,IF(B199="Manhattan",Manhattan!$F$9,IF(B199="Marist",Marist!$F$9,IF(B199="St. Josephs",'St. Josephs'!$F$9,IF(B199="Siena",Siena!$F$9,IF(B199="VMI",VMI!$F$9,IF(B199="Bryant",Bryant!$F$9,IF(B199="Mt. St. Marys",'Mount St. Marys'!$F$9,IF(B199="Quinnipiac",Quinnipiac!$F$9,IF(B199="Robert Morris",'Robert Morris'!$F$9,IF(B199="Sacred Heart",'Sacred Heart'!$F$9,IF(B199="Wagner",Wagner!$F$9,IF(B199="Army",Army!$F$9,IF(B199="Bucknell",Bucknell!$F$9,IF(B199="Colgate",Colgate!$F$9,IF(B199="Towson",Towson!$F$9,IF(B199="Holy Cross",'Holy Cross'!$F$9,IF(B199="Lafayette",Lafayette!$F$9,IF(B199="Lehigh",Lehigh!$F$9,IF(B199="Navy",Navy!$F$9,0)))))))))))))))))))))))))))))))))))))))))))))))))))))))))))))</f>
        <v>595</v>
      </c>
    </row>
    <row r="200" spans="1:10">
      <c r="A200" t="s">
        <v>454</v>
      </c>
      <c r="B200" t="s">
        <v>24</v>
      </c>
      <c r="C200">
        <v>14</v>
      </c>
      <c r="D200">
        <v>10</v>
      </c>
      <c r="E200">
        <v>24</v>
      </c>
      <c r="F200" s="45">
        <f>(C200/J200)*100</f>
        <v>2.6168224299065423</v>
      </c>
      <c r="G200" s="45">
        <f>(D200/J200)*100</f>
        <v>1.8691588785046727</v>
      </c>
      <c r="H200" s="45">
        <f>(E200/J200)*100</f>
        <v>4.4859813084112146</v>
      </c>
      <c r="I200">
        <f>RANK(H200, $H$5:$H$207,0)</f>
        <v>196</v>
      </c>
      <c r="J200">
        <f>IF(B200="Air Force",'Air Force'!$F$9,IF(B200="Albany",Albany!$F$9,IF(B200="Detroit",Detroit!$F$9,IF(B200="Binghamton",Binghamton!$F$9,IF(B200="Hartford",Hartford!$F$9,IF(B200="Stony Brook",'Stony Brook'!$F$9,IF(B200="UMBC",UMBC!$F$9,IF(B200="Vermont",Vermont!$F$9,IF(B200="Duke",Duke!$F$9,IF(B200="Maryland",Maryland!$F$9,IF(B200="North Carolina",'North Carolina'!$F$9,IF(B200="Virginia",Virginia!$F$9,IF(B200="Georgetown",Georgetown!$F$9,IF(B200="Notre Dame",'Notre Dame'!$F$9,IF(B200="Providence",Providence!$F$9,IF(B200="Rutgers",Rutgers!$F$9,IF(B200="St. Johns",'St. Johns'!$F$9,IF(B200="Syracuse",Syracuse!$F$9,IF(B200="Villanova",Villanova!$F$9,IF(B200="Drexel",Drexel!$F$9,IF(B200="Hofstra",Hofstra!$F$9,IF(B200="Penn State",'Penn State'!$F$9,IF(B200="Delaware",Delaware!$F$9,IF(B200="Massachusetts",Massachusetts!$F$9,IF(B200="Bellarmine",Bellarmine!$F$9,IF(B200="Fairfield",Fairfield!$F$9,IF(B200="Hobart",Hobart!$F$9,IF(B200="Loyola",Loyola!$F$9,IF(B200="Ohio State",'Ohio State'!$F$9,IF(B200="Denver",Denver!$F$9,IF(B200="Johns Hopkins",'Johns Hopkins'!$F$9,IF(B200="Mercer",Mercer!$F$9,IF(B200="Presbyterian",Presbyterian!$F$9,IF(B200="Brown",Brown!$F$9,IF(B200="Cornell",Cornell!$F$9,IF(B200="Dartmouth",Dartmouth!$F$9,IF(B200="Harvard",Harvard!$F$9,IF(B200="Pennsylvania",Pennsylvania!$F$9,IF(B200="Princeton",Princeton!$F$9,IF(B200="Yale",Yale!$F$9,IF(B200="Canisius",Canisius!$F$9,IF(B200="Jacksonville",Jacksonville!$F$9,IF(B200="Manhattan",Manhattan!$F$9,IF(B200="Marist",Marist!$F$9,IF(B200="St. Josephs",'St. Josephs'!$F$9,IF(B200="Siena",Siena!$F$9,IF(B200="VMI",VMI!$F$9,IF(B200="Bryant",Bryant!$F$9,IF(B200="Mt. St. Marys",'Mount St. Marys'!$F$9,IF(B200="Quinnipiac",Quinnipiac!$F$9,IF(B200="Robert Morris",'Robert Morris'!$F$9,IF(B200="Sacred Heart",'Sacred Heart'!$F$9,IF(B200="Wagner",Wagner!$F$9,IF(B200="Army",Army!$F$9,IF(B200="Bucknell",Bucknell!$F$9,IF(B200="Colgate",Colgate!$F$9,IF(B200="Towson",Towson!$F$9,IF(B200="Holy Cross",'Holy Cross'!$F$9,IF(B200="Lafayette",Lafayette!$F$9,IF(B200="Lehigh",Lehigh!$F$9,IF(B200="Navy",Navy!$F$9,0)))))))))))))))))))))))))))))))))))))))))))))))))))))))))))))</f>
        <v>535</v>
      </c>
    </row>
    <row r="201" spans="1:10">
      <c r="A201" t="s">
        <v>461</v>
      </c>
      <c r="B201" t="s">
        <v>19</v>
      </c>
      <c r="C201">
        <v>25</v>
      </c>
      <c r="D201">
        <v>4</v>
      </c>
      <c r="E201">
        <v>29</v>
      </c>
      <c r="F201" s="45">
        <f>(C201/J201)*100</f>
        <v>3.8520801232665636</v>
      </c>
      <c r="G201" s="45">
        <f>(D201/J201)*100</f>
        <v>0.6163328197226503</v>
      </c>
      <c r="H201" s="45">
        <f>(E201/J201)*100</f>
        <v>4.4684129429892137</v>
      </c>
      <c r="I201">
        <f>RANK(H201, $H$5:$H$207,0)</f>
        <v>197</v>
      </c>
      <c r="J201">
        <f>IF(B201="Air Force",'Air Force'!$F$9,IF(B201="Albany",Albany!$F$9,IF(B201="Detroit",Detroit!$F$9,IF(B201="Binghamton",Binghamton!$F$9,IF(B201="Hartford",Hartford!$F$9,IF(B201="Stony Brook",'Stony Brook'!$F$9,IF(B201="UMBC",UMBC!$F$9,IF(B201="Vermont",Vermont!$F$9,IF(B201="Duke",Duke!$F$9,IF(B201="Maryland",Maryland!$F$9,IF(B201="North Carolina",'North Carolina'!$F$9,IF(B201="Virginia",Virginia!$F$9,IF(B201="Georgetown",Georgetown!$F$9,IF(B201="Notre Dame",'Notre Dame'!$F$9,IF(B201="Providence",Providence!$F$9,IF(B201="Rutgers",Rutgers!$F$9,IF(B201="St. Johns",'St. Johns'!$F$9,IF(B201="Syracuse",Syracuse!$F$9,IF(B201="Villanova",Villanova!$F$9,IF(B201="Drexel",Drexel!$F$9,IF(B201="Hofstra",Hofstra!$F$9,IF(B201="Penn State",'Penn State'!$F$9,IF(B201="Delaware",Delaware!$F$9,IF(B201="Massachusetts",Massachusetts!$F$9,IF(B201="Bellarmine",Bellarmine!$F$9,IF(B201="Fairfield",Fairfield!$F$9,IF(B201="Hobart",Hobart!$F$9,IF(B201="Loyola",Loyola!$F$9,IF(B201="Ohio State",'Ohio State'!$F$9,IF(B201="Denver",Denver!$F$9,IF(B201="Johns Hopkins",'Johns Hopkins'!$F$9,IF(B201="Mercer",Mercer!$F$9,IF(B201="Presbyterian",Presbyterian!$F$9,IF(B201="Brown",Brown!$F$9,IF(B201="Cornell",Cornell!$F$9,IF(B201="Dartmouth",Dartmouth!$F$9,IF(B201="Harvard",Harvard!$F$9,IF(B201="Pennsylvania",Pennsylvania!$F$9,IF(B201="Princeton",Princeton!$F$9,IF(B201="Yale",Yale!$F$9,IF(B201="Canisius",Canisius!$F$9,IF(B201="Jacksonville",Jacksonville!$F$9,IF(B201="Manhattan",Manhattan!$F$9,IF(B201="Marist",Marist!$F$9,IF(B201="St. Josephs",'St. Josephs'!$F$9,IF(B201="Siena",Siena!$F$9,IF(B201="VMI",VMI!$F$9,IF(B201="Bryant",Bryant!$F$9,IF(B201="Mt. St. Marys",'Mount St. Marys'!$F$9,IF(B201="Quinnipiac",Quinnipiac!$F$9,IF(B201="Robert Morris",'Robert Morris'!$F$9,IF(B201="Sacred Heart",'Sacred Heart'!$F$9,IF(B201="Wagner",Wagner!$F$9,IF(B201="Army",Army!$F$9,IF(B201="Bucknell",Bucknell!$F$9,IF(B201="Colgate",Colgate!$F$9,IF(B201="Towson",Towson!$F$9,IF(B201="Holy Cross",'Holy Cross'!$F$9,IF(B201="Lafayette",Lafayette!$F$9,IF(B201="Lehigh",Lehigh!$F$9,IF(B201="Navy",Navy!$F$9,0)))))))))))))))))))))))))))))))))))))))))))))))))))))))))))))</f>
        <v>649</v>
      </c>
    </row>
    <row r="202" spans="1:10">
      <c r="A202" t="s">
        <v>405</v>
      </c>
      <c r="B202" t="s">
        <v>20</v>
      </c>
      <c r="C202">
        <v>19</v>
      </c>
      <c r="D202">
        <v>8</v>
      </c>
      <c r="E202">
        <v>27</v>
      </c>
      <c r="F202" s="45">
        <f>(C202/J202)*100</f>
        <v>3.1404958677685952</v>
      </c>
      <c r="G202" s="45">
        <f>(D202/J202)*100</f>
        <v>1.3223140495867769</v>
      </c>
      <c r="H202" s="45">
        <f>(E202/J202)*100</f>
        <v>4.4628099173553721</v>
      </c>
      <c r="I202">
        <f>RANK(H202, $H$5:$H$207,0)</f>
        <v>198</v>
      </c>
      <c r="J202">
        <f>IF(B202="Air Force",'Air Force'!$F$9,IF(B202="Albany",Albany!$F$9,IF(B202="Detroit",Detroit!$F$9,IF(B202="Binghamton",Binghamton!$F$9,IF(B202="Hartford",Hartford!$F$9,IF(B202="Stony Brook",'Stony Brook'!$F$9,IF(B202="UMBC",UMBC!$F$9,IF(B202="Vermont",Vermont!$F$9,IF(B202="Duke",Duke!$F$9,IF(B202="Maryland",Maryland!$F$9,IF(B202="North Carolina",'North Carolina'!$F$9,IF(B202="Virginia",Virginia!$F$9,IF(B202="Georgetown",Georgetown!$F$9,IF(B202="Notre Dame",'Notre Dame'!$F$9,IF(B202="Providence",Providence!$F$9,IF(B202="Rutgers",Rutgers!$F$9,IF(B202="St. Johns",'St. Johns'!$F$9,IF(B202="Syracuse",Syracuse!$F$9,IF(B202="Villanova",Villanova!$F$9,IF(B202="Drexel",Drexel!$F$9,IF(B202="Hofstra",Hofstra!$F$9,IF(B202="Penn State",'Penn State'!$F$9,IF(B202="Delaware",Delaware!$F$9,IF(B202="Massachusetts",Massachusetts!$F$9,IF(B202="Bellarmine",Bellarmine!$F$9,IF(B202="Fairfield",Fairfield!$F$9,IF(B202="Hobart",Hobart!$F$9,IF(B202="Loyola",Loyola!$F$9,IF(B202="Ohio State",'Ohio State'!$F$9,IF(B202="Denver",Denver!$F$9,IF(B202="Johns Hopkins",'Johns Hopkins'!$F$9,IF(B202="Mercer",Mercer!$F$9,IF(B202="Presbyterian",Presbyterian!$F$9,IF(B202="Brown",Brown!$F$9,IF(B202="Cornell",Cornell!$F$9,IF(B202="Dartmouth",Dartmouth!$F$9,IF(B202="Harvard",Harvard!$F$9,IF(B202="Pennsylvania",Pennsylvania!$F$9,IF(B202="Princeton",Princeton!$F$9,IF(B202="Yale",Yale!$F$9,IF(B202="Canisius",Canisius!$F$9,IF(B202="Jacksonville",Jacksonville!$F$9,IF(B202="Manhattan",Manhattan!$F$9,IF(B202="Marist",Marist!$F$9,IF(B202="St. Josephs",'St. Josephs'!$F$9,IF(B202="Siena",Siena!$F$9,IF(B202="VMI",VMI!$F$9,IF(B202="Bryant",Bryant!$F$9,IF(B202="Mt. St. Marys",'Mount St. Marys'!$F$9,IF(B202="Quinnipiac",Quinnipiac!$F$9,IF(B202="Robert Morris",'Robert Morris'!$F$9,IF(B202="Sacred Heart",'Sacred Heart'!$F$9,IF(B202="Wagner",Wagner!$F$9,IF(B202="Army",Army!$F$9,IF(B202="Bucknell",Bucknell!$F$9,IF(B202="Colgate",Colgate!$F$9,IF(B202="Towson",Towson!$F$9,IF(B202="Holy Cross",'Holy Cross'!$F$9,IF(B202="Lafayette",Lafayette!$F$9,IF(B202="Lehigh",Lehigh!$F$9,IF(B202="Navy",Navy!$F$9,0)))))))))))))))))))))))))))))))))))))))))))))))))))))))))))))</f>
        <v>605</v>
      </c>
    </row>
    <row r="203" spans="1:10">
      <c r="A203" t="s">
        <v>456</v>
      </c>
      <c r="B203" t="s">
        <v>37</v>
      </c>
      <c r="C203">
        <v>16</v>
      </c>
      <c r="D203">
        <v>8</v>
      </c>
      <c r="E203">
        <v>24</v>
      </c>
      <c r="F203" s="45">
        <f>(C203/J203)*100</f>
        <v>2.9629629629629632</v>
      </c>
      <c r="G203" s="45">
        <f>(D203/J203)*100</f>
        <v>1.4814814814814816</v>
      </c>
      <c r="H203" s="45">
        <f>(E203/J203)*100</f>
        <v>4.4444444444444446</v>
      </c>
      <c r="I203">
        <f>RANK(H203, $H$5:$H$207,0)</f>
        <v>199</v>
      </c>
      <c r="J203">
        <f>IF(B203="Air Force",'Air Force'!$F$9,IF(B203="Albany",Albany!$F$9,IF(B203="Detroit",Detroit!$F$9,IF(B203="Binghamton",Binghamton!$F$9,IF(B203="Hartford",Hartford!$F$9,IF(B203="Stony Brook",'Stony Brook'!$F$9,IF(B203="UMBC",UMBC!$F$9,IF(B203="Vermont",Vermont!$F$9,IF(B203="Duke",Duke!$F$9,IF(B203="Maryland",Maryland!$F$9,IF(B203="North Carolina",'North Carolina'!$F$9,IF(B203="Virginia",Virginia!$F$9,IF(B203="Georgetown",Georgetown!$F$9,IF(B203="Notre Dame",'Notre Dame'!$F$9,IF(B203="Providence",Providence!$F$9,IF(B203="Rutgers",Rutgers!$F$9,IF(B203="St. Johns",'St. Johns'!$F$9,IF(B203="Syracuse",Syracuse!$F$9,IF(B203="Villanova",Villanova!$F$9,IF(B203="Drexel",Drexel!$F$9,IF(B203="Hofstra",Hofstra!$F$9,IF(B203="Penn State",'Penn State'!$F$9,IF(B203="Delaware",Delaware!$F$9,IF(B203="Massachusetts",Massachusetts!$F$9,IF(B203="Bellarmine",Bellarmine!$F$9,IF(B203="Fairfield",Fairfield!$F$9,IF(B203="Hobart",Hobart!$F$9,IF(B203="Loyola",Loyola!$F$9,IF(B203="Ohio State",'Ohio State'!$F$9,IF(B203="Denver",Denver!$F$9,IF(B203="Johns Hopkins",'Johns Hopkins'!$F$9,IF(B203="Mercer",Mercer!$F$9,IF(B203="Presbyterian",Presbyterian!$F$9,IF(B203="Brown",Brown!$F$9,IF(B203="Cornell",Cornell!$F$9,IF(B203="Dartmouth",Dartmouth!$F$9,IF(B203="Harvard",Harvard!$F$9,IF(B203="Pennsylvania",Pennsylvania!$F$9,IF(B203="Princeton",Princeton!$F$9,IF(B203="Yale",Yale!$F$9,IF(B203="Canisius",Canisius!$F$9,IF(B203="Jacksonville",Jacksonville!$F$9,IF(B203="Manhattan",Manhattan!$F$9,IF(B203="Marist",Marist!$F$9,IF(B203="St. Josephs",'St. Josephs'!$F$9,IF(B203="Siena",Siena!$F$9,IF(B203="VMI",VMI!$F$9,IF(B203="Bryant",Bryant!$F$9,IF(B203="Mt. St. Marys",'Mount St. Marys'!$F$9,IF(B203="Quinnipiac",Quinnipiac!$F$9,IF(B203="Robert Morris",'Robert Morris'!$F$9,IF(B203="Sacred Heart",'Sacred Heart'!$F$9,IF(B203="Wagner",Wagner!$F$9,IF(B203="Army",Army!$F$9,IF(B203="Bucknell",Bucknell!$F$9,IF(B203="Colgate",Colgate!$F$9,IF(B203="Towson",Towson!$F$9,IF(B203="Holy Cross",'Holy Cross'!$F$9,IF(B203="Lafayette",Lafayette!$F$9,IF(B203="Lehigh",Lehigh!$F$9,IF(B203="Navy",Navy!$F$9,0)))))))))))))))))))))))))))))))))))))))))))))))))))))))))))))</f>
        <v>540</v>
      </c>
    </row>
    <row r="204" spans="1:10">
      <c r="A204" t="s">
        <v>447</v>
      </c>
      <c r="B204" t="s">
        <v>53</v>
      </c>
      <c r="C204">
        <v>10</v>
      </c>
      <c r="D204">
        <v>8</v>
      </c>
      <c r="E204">
        <v>18</v>
      </c>
      <c r="F204" s="45">
        <f>(C204/J204)*100</f>
        <v>2.4096385542168677</v>
      </c>
      <c r="G204" s="45">
        <f>(D204/J204)*100</f>
        <v>1.9277108433734942</v>
      </c>
      <c r="H204" s="45">
        <f>(E204/J204)*100</f>
        <v>4.3373493975903612</v>
      </c>
      <c r="I204">
        <f>RANK(H204, $H$5:$H$207,0)</f>
        <v>200</v>
      </c>
      <c r="J204">
        <f>IF(B204="Air Force",'Air Force'!$F$9,IF(B204="Albany",Albany!$F$9,IF(B204="Detroit",Detroit!$F$9,IF(B204="Binghamton",Binghamton!$F$9,IF(B204="Hartford",Hartford!$F$9,IF(B204="Stony Brook",'Stony Brook'!$F$9,IF(B204="UMBC",UMBC!$F$9,IF(B204="Vermont",Vermont!$F$9,IF(B204="Duke",Duke!$F$9,IF(B204="Maryland",Maryland!$F$9,IF(B204="North Carolina",'North Carolina'!$F$9,IF(B204="Virginia",Virginia!$F$9,IF(B204="Georgetown",Georgetown!$F$9,IF(B204="Notre Dame",'Notre Dame'!$F$9,IF(B204="Providence",Providence!$F$9,IF(B204="Rutgers",Rutgers!$F$9,IF(B204="St. Johns",'St. Johns'!$F$9,IF(B204="Syracuse",Syracuse!$F$9,IF(B204="Villanova",Villanova!$F$9,IF(B204="Drexel",Drexel!$F$9,IF(B204="Hofstra",Hofstra!$F$9,IF(B204="Penn State",'Penn State'!$F$9,IF(B204="Delaware",Delaware!$F$9,IF(B204="Massachusetts",Massachusetts!$F$9,IF(B204="Bellarmine",Bellarmine!$F$9,IF(B204="Fairfield",Fairfield!$F$9,IF(B204="Hobart",Hobart!$F$9,IF(B204="Loyola",Loyola!$F$9,IF(B204="Ohio State",'Ohio State'!$F$9,IF(B204="Denver",Denver!$F$9,IF(B204="Johns Hopkins",'Johns Hopkins'!$F$9,IF(B204="Mercer",Mercer!$F$9,IF(B204="Presbyterian",Presbyterian!$F$9,IF(B204="Brown",Brown!$F$9,IF(B204="Cornell",Cornell!$F$9,IF(B204="Dartmouth",Dartmouth!$F$9,IF(B204="Harvard",Harvard!$F$9,IF(B204="Pennsylvania",Pennsylvania!$F$9,IF(B204="Princeton",Princeton!$F$9,IF(B204="Yale",Yale!$F$9,IF(B204="Canisius",Canisius!$F$9,IF(B204="Jacksonville",Jacksonville!$F$9,IF(B204="Manhattan",Manhattan!$F$9,IF(B204="Marist",Marist!$F$9,IF(B204="St. Josephs",'St. Josephs'!$F$9,IF(B204="Siena",Siena!$F$9,IF(B204="VMI",VMI!$F$9,IF(B204="Bryant",Bryant!$F$9,IF(B204="Mt. St. Marys",'Mount St. Marys'!$F$9,IF(B204="Quinnipiac",Quinnipiac!$F$9,IF(B204="Robert Morris",'Robert Morris'!$F$9,IF(B204="Sacred Heart",'Sacred Heart'!$F$9,IF(B204="Wagner",Wagner!$F$9,IF(B204="Army",Army!$F$9,IF(B204="Bucknell",Bucknell!$F$9,IF(B204="Colgate",Colgate!$F$9,IF(B204="Towson",Towson!$F$9,IF(B204="Holy Cross",'Holy Cross'!$F$9,IF(B204="Lafayette",Lafayette!$F$9,IF(B204="Lehigh",Lehigh!$F$9,IF(B204="Navy",Navy!$F$9,0)))))))))))))))))))))))))))))))))))))))))))))))))))))))))))))</f>
        <v>415</v>
      </c>
    </row>
    <row r="205" spans="1:10">
      <c r="A205" t="s">
        <v>444</v>
      </c>
      <c r="B205" t="s">
        <v>57</v>
      </c>
      <c r="C205">
        <v>6</v>
      </c>
      <c r="D205">
        <v>15</v>
      </c>
      <c r="E205">
        <v>21</v>
      </c>
      <c r="F205" s="45">
        <f>(C205/J205)*100</f>
        <v>1.1342155009451798</v>
      </c>
      <c r="G205" s="45">
        <f>(D205/J205)*100</f>
        <v>2.8355387523629489</v>
      </c>
      <c r="H205" s="45">
        <f>(E205/J205)*100</f>
        <v>3.9697542533081283</v>
      </c>
      <c r="I205">
        <f>RANK(H205, $H$5:$H$207,0)</f>
        <v>201</v>
      </c>
      <c r="J205">
        <f>IF(B205="Air Force",'Air Force'!$F$9,IF(B205="Albany",Albany!$F$9,IF(B205="Detroit",Detroit!$F$9,IF(B205="Binghamton",Binghamton!$F$9,IF(B205="Hartford",Hartford!$F$9,IF(B205="Stony Brook",'Stony Brook'!$F$9,IF(B205="UMBC",UMBC!$F$9,IF(B205="Vermont",Vermont!$F$9,IF(B205="Duke",Duke!$F$9,IF(B205="Maryland",Maryland!$F$9,IF(B205="North Carolina",'North Carolina'!$F$9,IF(B205="Virginia",Virginia!$F$9,IF(B205="Georgetown",Georgetown!$F$9,IF(B205="Notre Dame",'Notre Dame'!$F$9,IF(B205="Providence",Providence!$F$9,IF(B205="Rutgers",Rutgers!$F$9,IF(B205="St. Johns",'St. Johns'!$F$9,IF(B205="Syracuse",Syracuse!$F$9,IF(B205="Villanova",Villanova!$F$9,IF(B205="Drexel",Drexel!$F$9,IF(B205="Hofstra",Hofstra!$F$9,IF(B205="Penn State",'Penn State'!$F$9,IF(B205="Delaware",Delaware!$F$9,IF(B205="Massachusetts",Massachusetts!$F$9,IF(B205="Bellarmine",Bellarmine!$F$9,IF(B205="Fairfield",Fairfield!$F$9,IF(B205="Hobart",Hobart!$F$9,IF(B205="Loyola",Loyola!$F$9,IF(B205="Ohio State",'Ohio State'!$F$9,IF(B205="Denver",Denver!$F$9,IF(B205="Johns Hopkins",'Johns Hopkins'!$F$9,IF(B205="Mercer",Mercer!$F$9,IF(B205="Presbyterian",Presbyterian!$F$9,IF(B205="Brown",Brown!$F$9,IF(B205="Cornell",Cornell!$F$9,IF(B205="Dartmouth",Dartmouth!$F$9,IF(B205="Harvard",Harvard!$F$9,IF(B205="Pennsylvania",Pennsylvania!$F$9,IF(B205="Princeton",Princeton!$F$9,IF(B205="Yale",Yale!$F$9,IF(B205="Canisius",Canisius!$F$9,IF(B205="Jacksonville",Jacksonville!$F$9,IF(B205="Manhattan",Manhattan!$F$9,IF(B205="Marist",Marist!$F$9,IF(B205="St. Josephs",'St. Josephs'!$F$9,IF(B205="Siena",Siena!$F$9,IF(B205="VMI",VMI!$F$9,IF(B205="Bryant",Bryant!$F$9,IF(B205="Mt. St. Marys",'Mount St. Marys'!$F$9,IF(B205="Quinnipiac",Quinnipiac!$F$9,IF(B205="Robert Morris",'Robert Morris'!$F$9,IF(B205="Sacred Heart",'Sacred Heart'!$F$9,IF(B205="Wagner",Wagner!$F$9,IF(B205="Army",Army!$F$9,IF(B205="Bucknell",Bucknell!$F$9,IF(B205="Colgate",Colgate!$F$9,IF(B205="Towson",Towson!$F$9,IF(B205="Holy Cross",'Holy Cross'!$F$9,IF(B205="Lafayette",Lafayette!$F$9,IF(B205="Lehigh",Lehigh!$F$9,IF(B205="Navy",Navy!$F$9,0)))))))))))))))))))))))))))))))))))))))))))))))))))))))))))))</f>
        <v>529</v>
      </c>
    </row>
    <row r="206" spans="1:10">
      <c r="A206" t="s">
        <v>464</v>
      </c>
      <c r="B206" t="s">
        <v>48</v>
      </c>
      <c r="C206">
        <v>22</v>
      </c>
      <c r="D206">
        <v>5</v>
      </c>
      <c r="E206">
        <v>27</v>
      </c>
      <c r="F206" s="45">
        <f>(C206/J206)*100</f>
        <v>3.1884057971014492</v>
      </c>
      <c r="G206" s="45">
        <f>(D206/J206)*100</f>
        <v>0.72463768115942029</v>
      </c>
      <c r="H206" s="45">
        <f>(E206/J206)*100</f>
        <v>3.9130434782608701</v>
      </c>
      <c r="I206">
        <f>RANK(H206, $H$5:$H$207,0)</f>
        <v>202</v>
      </c>
      <c r="J206">
        <f>IF(B206="Air Force",'Air Force'!$F$9,IF(B206="Albany",Albany!$F$9,IF(B206="Detroit",Detroit!$F$9,IF(B206="Binghamton",Binghamton!$F$9,IF(B206="Hartford",Hartford!$F$9,IF(B206="Stony Brook",'Stony Brook'!$F$9,IF(B206="UMBC",UMBC!$F$9,IF(B206="Vermont",Vermont!$F$9,IF(B206="Duke",Duke!$F$9,IF(B206="Maryland",Maryland!$F$9,IF(B206="North Carolina",'North Carolina'!$F$9,IF(B206="Virginia",Virginia!$F$9,IF(B206="Georgetown",Georgetown!$F$9,IF(B206="Notre Dame",'Notre Dame'!$F$9,IF(B206="Providence",Providence!$F$9,IF(B206="Rutgers",Rutgers!$F$9,IF(B206="St. Johns",'St. Johns'!$F$9,IF(B206="Syracuse",Syracuse!$F$9,IF(B206="Villanova",Villanova!$F$9,IF(B206="Drexel",Drexel!$F$9,IF(B206="Hofstra",Hofstra!$F$9,IF(B206="Penn State",'Penn State'!$F$9,IF(B206="Delaware",Delaware!$F$9,IF(B206="Massachusetts",Massachusetts!$F$9,IF(B206="Bellarmine",Bellarmine!$F$9,IF(B206="Fairfield",Fairfield!$F$9,IF(B206="Hobart",Hobart!$F$9,IF(B206="Loyola",Loyola!$F$9,IF(B206="Ohio State",'Ohio State'!$F$9,IF(B206="Denver",Denver!$F$9,IF(B206="Johns Hopkins",'Johns Hopkins'!$F$9,IF(B206="Mercer",Mercer!$F$9,IF(B206="Presbyterian",Presbyterian!$F$9,IF(B206="Brown",Brown!$F$9,IF(B206="Cornell",Cornell!$F$9,IF(B206="Dartmouth",Dartmouth!$F$9,IF(B206="Harvard",Harvard!$F$9,IF(B206="Pennsylvania",Pennsylvania!$F$9,IF(B206="Princeton",Princeton!$F$9,IF(B206="Yale",Yale!$F$9,IF(B206="Canisius",Canisius!$F$9,IF(B206="Jacksonville",Jacksonville!$F$9,IF(B206="Manhattan",Manhattan!$F$9,IF(B206="Marist",Marist!$F$9,IF(B206="St. Josephs",'St. Josephs'!$F$9,IF(B206="Siena",Siena!$F$9,IF(B206="VMI",VMI!$F$9,IF(B206="Bryant",Bryant!$F$9,IF(B206="Mt. St. Marys",'Mount St. Marys'!$F$9,IF(B206="Quinnipiac",Quinnipiac!$F$9,IF(B206="Robert Morris",'Robert Morris'!$F$9,IF(B206="Sacred Heart",'Sacred Heart'!$F$9,IF(B206="Wagner",Wagner!$F$9,IF(B206="Army",Army!$F$9,IF(B206="Bucknell",Bucknell!$F$9,IF(B206="Colgate",Colgate!$F$9,IF(B206="Towson",Towson!$F$9,IF(B206="Holy Cross",'Holy Cross'!$F$9,IF(B206="Lafayette",Lafayette!$F$9,IF(B206="Lehigh",Lehigh!$F$9,IF(B206="Navy",Navy!$F$9,0)))))))))))))))))))))))))))))))))))))))))))))))))))))))))))))</f>
        <v>690</v>
      </c>
    </row>
    <row r="207" spans="1:10">
      <c r="A207" t="s">
        <v>401</v>
      </c>
      <c r="B207" t="s">
        <v>56</v>
      </c>
      <c r="C207">
        <v>17</v>
      </c>
      <c r="D207">
        <v>5</v>
      </c>
      <c r="E207">
        <v>22</v>
      </c>
      <c r="F207" s="45">
        <f>(C207/J207)*100</f>
        <v>2.741935483870968</v>
      </c>
      <c r="G207" s="45">
        <f>(D207/J207)*100</f>
        <v>0.80645161290322576</v>
      </c>
      <c r="H207" s="45">
        <f>(E207/J207)*100</f>
        <v>3.5483870967741935</v>
      </c>
      <c r="I207">
        <f>RANK(H207, $H$5:$H$207,0)</f>
        <v>203</v>
      </c>
      <c r="J207">
        <f>IF(B207="Air Force",'Air Force'!$F$9,IF(B207="Albany",Albany!$F$9,IF(B207="Detroit",Detroit!$F$9,IF(B207="Binghamton",Binghamton!$F$9,IF(B207="Hartford",Hartford!$F$9,IF(B207="Stony Brook",'Stony Brook'!$F$9,IF(B207="UMBC",UMBC!$F$9,IF(B207="Vermont",Vermont!$F$9,IF(B207="Duke",Duke!$F$9,IF(B207="Maryland",Maryland!$F$9,IF(B207="North Carolina",'North Carolina'!$F$9,IF(B207="Virginia",Virginia!$F$9,IF(B207="Georgetown",Georgetown!$F$9,IF(B207="Notre Dame",'Notre Dame'!$F$9,IF(B207="Providence",Providence!$F$9,IF(B207="Rutgers",Rutgers!$F$9,IF(B207="St. Johns",'St. Johns'!$F$9,IF(B207="Syracuse",Syracuse!$F$9,IF(B207="Villanova",Villanova!$F$9,IF(B207="Drexel",Drexel!$F$9,IF(B207="Hofstra",Hofstra!$F$9,IF(B207="Penn State",'Penn State'!$F$9,IF(B207="Delaware",Delaware!$F$9,IF(B207="Massachusetts",Massachusetts!$F$9,IF(B207="Bellarmine",Bellarmine!$F$9,IF(B207="Fairfield",Fairfield!$F$9,IF(B207="Hobart",Hobart!$F$9,IF(B207="Loyola",Loyola!$F$9,IF(B207="Ohio State",'Ohio State'!$F$9,IF(B207="Denver",Denver!$F$9,IF(B207="Johns Hopkins",'Johns Hopkins'!$F$9,IF(B207="Mercer",Mercer!$F$9,IF(B207="Presbyterian",Presbyterian!$F$9,IF(B207="Brown",Brown!$F$9,IF(B207="Cornell",Cornell!$F$9,IF(B207="Dartmouth",Dartmouth!$F$9,IF(B207="Harvard",Harvard!$F$9,IF(B207="Pennsylvania",Pennsylvania!$F$9,IF(B207="Princeton",Princeton!$F$9,IF(B207="Yale",Yale!$F$9,IF(B207="Canisius",Canisius!$F$9,IF(B207="Jacksonville",Jacksonville!$F$9,IF(B207="Manhattan",Manhattan!$F$9,IF(B207="Marist",Marist!$F$9,IF(B207="St. Josephs",'St. Josephs'!$F$9,IF(B207="Siena",Siena!$F$9,IF(B207="VMI",VMI!$F$9,IF(B207="Bryant",Bryant!$F$9,IF(B207="Mt. St. Marys",'Mount St. Marys'!$F$9,IF(B207="Quinnipiac",Quinnipiac!$F$9,IF(B207="Robert Morris",'Robert Morris'!$F$9,IF(B207="Sacred Heart",'Sacred Heart'!$F$9,IF(B207="Wagner",Wagner!$F$9,IF(B207="Army",Army!$F$9,IF(B207="Bucknell",Bucknell!$F$9,IF(B207="Colgate",Colgate!$F$9,IF(B207="Towson",Towson!$F$9,IF(B207="Holy Cross",'Holy Cross'!$F$9,IF(B207="Lafayette",Lafayette!$F$9,IF(B207="Lehigh",Lehigh!$F$9,IF(B207="Navy",Navy!$F$9,0)))))))))))))))))))))))))))))))))))))))))))))))))))))))))))))</f>
        <v>620</v>
      </c>
    </row>
  </sheetData>
  <autoFilter ref="A4:J207">
    <sortState ref="A5:J207">
      <sortCondition descending="1" ref="H4:H207"/>
    </sortState>
  </autoFilter>
  <sortState ref="A5:I207">
    <sortCondition ref="B3:B204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Binghamton</v>
      </c>
      <c r="C7" s="76" t="s">
        <v>62</v>
      </c>
      <c r="E7" s="7"/>
      <c r="F7" s="76" t="str">
        <f>B1</f>
        <v>Binghamton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27.403846153846157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26.477541371158392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111</v>
      </c>
      <c r="C9" s="4">
        <v>135</v>
      </c>
      <c r="E9" s="4" t="s">
        <v>82</v>
      </c>
      <c r="F9" s="78">
        <f>B19+B23+C26</f>
        <v>438</v>
      </c>
      <c r="G9" s="27"/>
      <c r="H9" s="65"/>
      <c r="I9" s="4" t="s">
        <v>26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27.540106951871657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31.753554502369667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447</v>
      </c>
      <c r="C10" s="4">
        <v>496</v>
      </c>
      <c r="E10" s="4" t="s">
        <v>83</v>
      </c>
      <c r="F10" s="78">
        <f>C19+C23+B26</f>
        <v>498</v>
      </c>
      <c r="G10" s="27"/>
      <c r="H10" s="65"/>
      <c r="I10" s="4" t="s">
        <v>10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34.231378763866879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23.064250411861615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0.24832214765100671</v>
      </c>
      <c r="C11" s="6">
        <f>C9/C10</f>
        <v>0.27217741935483869</v>
      </c>
      <c r="E11" s="4" t="s">
        <v>84</v>
      </c>
      <c r="F11" s="78">
        <f>SUM(F9:F10)</f>
        <v>936</v>
      </c>
      <c r="G11" s="27"/>
      <c r="H11" s="65"/>
      <c r="I11" s="4" t="s">
        <v>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22.955145118733508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31.127450980392158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258</v>
      </c>
      <c r="C12" s="4">
        <v>271</v>
      </c>
      <c r="E12" s="4" t="s">
        <v>85</v>
      </c>
      <c r="F12" s="79">
        <f>F9/(B39/60)</f>
        <v>29.102990033222589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21.936758893280633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31.222707423580786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0.57718120805369133</v>
      </c>
      <c r="C13" s="6">
        <f>C12/C10</f>
        <v>0.5463709677419355</v>
      </c>
      <c r="E13" s="4" t="s">
        <v>86</v>
      </c>
      <c r="F13" s="79">
        <f>F10/(B39/60)</f>
        <v>33.089700996677742</v>
      </c>
      <c r="G13" s="28"/>
      <c r="H13" s="65"/>
      <c r="I13" s="4" t="s">
        <v>30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28.340080971659919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27.530364372469634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0.43023255813953487</v>
      </c>
      <c r="C14" s="6">
        <f>C9/C12</f>
        <v>0.49815498154981552</v>
      </c>
      <c r="E14" s="4" t="s">
        <v>87</v>
      </c>
      <c r="F14" s="79">
        <f>F11/(B39/60)</f>
        <v>62.192691029900331</v>
      </c>
      <c r="G14" s="28"/>
      <c r="H14" s="65"/>
      <c r="I14" s="4" t="s">
        <v>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27.413127413127413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27.139874739039666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52</v>
      </c>
      <c r="C15" s="4">
        <v>82</v>
      </c>
      <c r="E15" s="7"/>
      <c r="F15" s="7"/>
      <c r="G15" s="7"/>
      <c r="H15" s="65"/>
      <c r="I15" s="4" t="s">
        <v>48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29.855072463768117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25.943396226415093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0.46846846846846846</v>
      </c>
      <c r="C16" s="6">
        <f>C15/C9</f>
        <v>0.6074074074074074</v>
      </c>
      <c r="E16" s="24" t="s">
        <v>88</v>
      </c>
      <c r="F16" s="7"/>
      <c r="G16" s="7"/>
      <c r="H16" s="65"/>
      <c r="I16" s="4" t="s">
        <v>27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30.363636363636363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31.380753138075313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25.342465753424658</v>
      </c>
      <c r="G17" s="29"/>
      <c r="H17" s="65"/>
      <c r="I17" s="4" t="s">
        <v>54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25.384615384615383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27.291666666666664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27.108433734939759</v>
      </c>
      <c r="G18" s="29"/>
      <c r="H18" s="65"/>
      <c r="I18" s="4" t="s">
        <v>53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26.987951807228917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32.954545454545453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130</v>
      </c>
      <c r="C19" s="4">
        <v>168</v>
      </c>
      <c r="E19" s="4" t="s">
        <v>120</v>
      </c>
      <c r="F19" s="10">
        <f>F17-F18</f>
        <v>-1.7659679815151001</v>
      </c>
      <c r="G19" s="29"/>
      <c r="H19" s="65"/>
      <c r="I19" s="4" t="s">
        <v>49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36.363636363636367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28.809523809523807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0.43624161073825501</v>
      </c>
      <c r="C20" s="6">
        <f>C19/(B19+C19)</f>
        <v>0.56375838926174493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19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28.043143297380585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28.495575221238941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26.953125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31.494661921708182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49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36.363636363636367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28.809523809523807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272</v>
      </c>
      <c r="C23" s="4">
        <v>277</v>
      </c>
      <c r="E23" s="12" t="s">
        <v>122</v>
      </c>
      <c r="F23" s="10">
        <f>(F17*'Efficiency Adjustment'!B66)/K27</f>
        <v>24.442294424839705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219</v>
      </c>
      <c r="C24" s="4">
        <v>241</v>
      </c>
      <c r="E24" s="12" t="s">
        <v>123</v>
      </c>
      <c r="F24" s="10">
        <f>(F18*'Efficiency Adjustment'!C66)/J27</f>
        <v>26.751759185557152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0.80514705882352944</v>
      </c>
      <c r="C25" s="6">
        <f>C24/C23</f>
        <v>0.87003610108303253</v>
      </c>
      <c r="E25" s="12" t="s">
        <v>124</v>
      </c>
      <c r="F25" s="10">
        <f>F23-F24</f>
        <v>-2.3094647607174466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53</v>
      </c>
      <c r="C26" s="4">
        <f>C23-C24</f>
        <v>36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28.675684087352554</v>
      </c>
      <c r="K27" s="19">
        <f>AVERAGEIF(K8:K24,"&gt;0")</f>
        <v>28.89969266990461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1.0205479452054795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54</v>
      </c>
      <c r="C29" s="4">
        <v>43</v>
      </c>
      <c r="E29" s="12" t="s">
        <v>148</v>
      </c>
      <c r="F29" s="10">
        <f>C10/F10</f>
        <v>0.99598393574297184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13</v>
      </c>
      <c r="E30" s="12" t="s">
        <v>91</v>
      </c>
      <c r="F30" s="10">
        <f>F28-F29</f>
        <v>2.4564009462507697E-2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0.35185185185185186</v>
      </c>
      <c r="C31" s="23">
        <f>C30/C29</f>
        <v>0.30232558139534882</v>
      </c>
      <c r="E31" s="4" t="s">
        <v>149</v>
      </c>
      <c r="F31" s="10">
        <f>B12/F9</f>
        <v>0.58904109589041098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0.54417670682730923</v>
      </c>
      <c r="G32" s="7"/>
      <c r="H32" s="65"/>
      <c r="I32" s="4" t="s">
        <v>203</v>
      </c>
      <c r="J32" s="9">
        <f>F14</f>
        <v>62.192691029900331</v>
      </c>
      <c r="K32" s="4">
        <f>RANK(J32,'Universal Aggregate Worksheet'!I7:I67,0)</f>
        <v>47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1.8518518518518517E-2</v>
      </c>
      <c r="E33" s="12" t="s">
        <v>92</v>
      </c>
      <c r="F33" s="13">
        <f>F31-F32</f>
        <v>4.4864389063101751E-2</v>
      </c>
      <c r="G33" s="29"/>
      <c r="H33" s="65"/>
      <c r="I33" s="12" t="s">
        <v>160</v>
      </c>
      <c r="J33" s="9">
        <f>F12</f>
        <v>29.102990033222589</v>
      </c>
      <c r="K33" s="4">
        <f>RANK(J33,'Universal Aggregate Worksheet'!F7:F67,0)</f>
        <v>55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0.25542058165548098</v>
      </c>
      <c r="G34" s="31"/>
      <c r="H34" s="65"/>
      <c r="I34" s="12" t="s">
        <v>161</v>
      </c>
      <c r="J34" s="9">
        <f>F13</f>
        <v>33.089700996677742</v>
      </c>
      <c r="K34" s="4">
        <f>RANK(J34,'Universal Aggregate Worksheet'!G7:G67,1)</f>
        <v>31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55</v>
      </c>
      <c r="E35" s="12" t="s">
        <v>152</v>
      </c>
      <c r="F35" s="6">
        <f>((0.167*C30)+(C9)+(0.83*C32))/C10</f>
        <v>0.27822782258064516</v>
      </c>
      <c r="G35" s="7"/>
      <c r="H35" s="65"/>
      <c r="I35" s="12" t="s">
        <v>210</v>
      </c>
      <c r="J35" s="9">
        <f>J33-J34</f>
        <v>-3.9867109634551525</v>
      </c>
      <c r="K35" s="4">
        <f>RANK(J35,'Universal Aggregate Worksheet'!H7:H67,0)</f>
        <v>50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0.44253100775193799</v>
      </c>
      <c r="G36" s="31"/>
      <c r="H36" s="65"/>
      <c r="I36" s="4" t="s">
        <v>133</v>
      </c>
      <c r="J36" s="10">
        <f>F23</f>
        <v>24.442294424839705</v>
      </c>
      <c r="K36" s="4">
        <f>RANK(J36,'Universal Aggregate Worksheet'!X7:X67,0)</f>
        <v>49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0.50922878228782287</v>
      </c>
      <c r="G37" s="31"/>
      <c r="H37" s="65"/>
      <c r="I37" s="4" t="s">
        <v>136</v>
      </c>
      <c r="J37" s="10">
        <f>F24</f>
        <v>26.751759185557152</v>
      </c>
      <c r="K37" s="4">
        <f>RANK(J37,'Universal Aggregate Worksheet'!Z7:Z67,1)</f>
        <v>25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-2.3094647607174466</v>
      </c>
      <c r="K38" s="4">
        <f>RANK(J38,'Universal Aggregate Worksheet'!AB7:AB67,0)</f>
        <v>36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903</v>
      </c>
      <c r="C39" s="4">
        <f>B39</f>
        <v>903</v>
      </c>
      <c r="E39" s="24" t="s">
        <v>155</v>
      </c>
      <c r="F39" s="7"/>
      <c r="G39" s="7"/>
      <c r="H39" s="65"/>
      <c r="I39" s="4" t="s">
        <v>166</v>
      </c>
      <c r="J39" s="10">
        <f>F28</f>
        <v>1.0205479452054795</v>
      </c>
      <c r="K39" s="4">
        <f>RANK(J39,'Universal Aggregate Worksheet'!M7:M67,0)</f>
        <v>30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4.2505592841163314E-2</v>
      </c>
      <c r="G40" s="13">
        <f>C30/C10</f>
        <v>2.620967741935484E-2</v>
      </c>
      <c r="H40" s="65"/>
      <c r="I40" s="4" t="s">
        <v>170</v>
      </c>
      <c r="J40" s="10">
        <f>F29</f>
        <v>0.99598393574297184</v>
      </c>
      <c r="K40" s="4">
        <f>RANK(J40,'Universal Aggregate Worksheet'!Q7:Q67,1)</f>
        <v>29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8.669354838709678E-2</v>
      </c>
      <c r="G41" s="10">
        <f>B29/B10</f>
        <v>0.12080536912751678</v>
      </c>
      <c r="H41" s="65"/>
      <c r="I41" s="4" t="s">
        <v>168</v>
      </c>
      <c r="J41" s="6">
        <f>F34</f>
        <v>0.25542058165548098</v>
      </c>
      <c r="K41" s="4">
        <f>RANK(J41,'Universal Aggregate Worksheet'!O7:O67,0)</f>
        <v>49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-4.4187955545933466E-2</v>
      </c>
      <c r="G42" s="10">
        <f>G40-G41</f>
        <v>-9.4595691708161941E-2</v>
      </c>
      <c r="H42" s="65"/>
      <c r="I42" s="4" t="s">
        <v>172</v>
      </c>
      <c r="J42" s="6">
        <f>F35</f>
        <v>0.27822782258064516</v>
      </c>
      <c r="K42" s="4">
        <f>RANK(J42,'Universal Aggregate Worksheet'!S7:S67,1)</f>
        <v>21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0.12328767123287671</v>
      </c>
      <c r="G43" s="86">
        <f>C29/F10</f>
        <v>8.6345381526104423E-2</v>
      </c>
      <c r="H43" s="65"/>
      <c r="I43" s="4" t="s">
        <v>182</v>
      </c>
      <c r="J43" s="10">
        <f>F47</f>
        <v>0.11872146118721461</v>
      </c>
      <c r="K43" s="4">
        <f>RANK(J43,'Universal Aggregate Worksheet'!U7:U67,0)</f>
        <v>53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0.17117117117117117</v>
      </c>
      <c r="G44" s="86">
        <f>C30/C9</f>
        <v>9.6296296296296297E-2</v>
      </c>
      <c r="H44" s="65"/>
      <c r="I44" s="4" t="s">
        <v>183</v>
      </c>
      <c r="J44" s="10">
        <f>F48</f>
        <v>0.1646586345381526</v>
      </c>
      <c r="K44" s="4">
        <f>RANK(J44,'Universal Aggregate Worksheet'!V7:V67,1)</f>
        <v>42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0.43624161073825501</v>
      </c>
      <c r="K45" s="4">
        <f>RANK(J45,'Universal Aggregate Worksheet'!J7:J67,0)</f>
        <v>49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0.80514705882352944</v>
      </c>
      <c r="K46" s="4">
        <f>RANK(J46,'Universal Aggregate Worksheet'!K7:K67,0)</f>
        <v>44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0.11872146118721461</v>
      </c>
      <c r="G47" s="33"/>
      <c r="H47" s="65"/>
      <c r="I47" s="4" t="s">
        <v>181</v>
      </c>
      <c r="J47" s="13">
        <f>C25</f>
        <v>0.87003610108303253</v>
      </c>
      <c r="K47" s="4">
        <f>RANK(J47,'Universal Aggregate Worksheet'!L7:L67,1)</f>
        <v>52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0.1646586345381526</v>
      </c>
      <c r="G48" s="29"/>
      <c r="H48" s="65"/>
      <c r="I48" s="4" t="s">
        <v>205</v>
      </c>
      <c r="J48" s="6">
        <f>B31</f>
        <v>0.35185185185185186</v>
      </c>
      <c r="K48" s="4">
        <f>RANK(J48,'Universal Aggregate Worksheet'!AC7:AC67,0)</f>
        <v>19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0.30232558139534882</v>
      </c>
      <c r="K49" s="4">
        <f>RANK(J49,'Universal Aggregate Worksheet'!AD7:AD67,1)</f>
        <v>27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4.2505592841163314E-2</v>
      </c>
      <c r="K50" s="4">
        <f>RANK(J50,'Universal Aggregate Worksheet'!AI7:AI67,0)</f>
        <v>12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4.807692307692308E-2</v>
      </c>
      <c r="G51" s="10">
        <f>C35/F11</f>
        <v>5.876068376068376E-2</v>
      </c>
      <c r="H51" s="65"/>
      <c r="I51" s="12" t="s">
        <v>221</v>
      </c>
      <c r="J51" s="10">
        <f>F41</f>
        <v>8.669354838709678E-2</v>
      </c>
      <c r="K51" s="4">
        <f>RANK(J51,'Universal Aggregate Worksheet'!AJ7:AJ67,1)</f>
        <v>6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0.27309236947791166</v>
      </c>
      <c r="G52" s="86">
        <f>(B12-B9)/F9</f>
        <v>0.33561643835616439</v>
      </c>
      <c r="H52" s="65"/>
      <c r="I52" s="12" t="s">
        <v>222</v>
      </c>
      <c r="J52" s="87">
        <f>F43</f>
        <v>0.12328767123287671</v>
      </c>
      <c r="K52" s="4">
        <f>RANK(J52,'Universal Aggregate Worksheet'!AE7:AE67,0)</f>
        <v>20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8.6345381526104423E-2</v>
      </c>
      <c r="K53" s="4">
        <f>RANK(J53,'Universal Aggregate Worksheet'!AF7:AF67,1)</f>
        <v>5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0.17117117117117117</v>
      </c>
      <c r="K54" s="4">
        <f>RANK(J54,'Universal Aggregate Worksheet'!AG7:AG67,0)</f>
        <v>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28.675684087352554</v>
      </c>
      <c r="G55" s="7"/>
      <c r="H55" s="65"/>
      <c r="I55" s="12" t="s">
        <v>225</v>
      </c>
      <c r="J55" s="87">
        <f>G44</f>
        <v>9.6296296296296297E-2</v>
      </c>
      <c r="K55" s="4">
        <f>RANK(J55,'Universal Aggregate Worksheet'!AH7:AH67,1)</f>
        <v>14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28.89969266990461</v>
      </c>
      <c r="G56" s="7"/>
      <c r="H56" s="65"/>
      <c r="I56" s="12" t="s">
        <v>227</v>
      </c>
      <c r="J56" s="10">
        <f>F51</f>
        <v>4.807692307692308E-2</v>
      </c>
      <c r="K56" s="4">
        <f>RANK(J56,'Universal Aggregate Worksheet'!AK7:AK67,1)</f>
        <v>9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-0.22400858255205591</v>
      </c>
      <c r="G57" s="7"/>
      <c r="H57" s="65"/>
      <c r="I57" s="12" t="s">
        <v>226</v>
      </c>
      <c r="J57" s="10">
        <f>G51</f>
        <v>5.876068376068376E-2</v>
      </c>
      <c r="K57" s="4">
        <f>RANK(J57,'Universal Aggregate Worksheet'!AL7:AL67,0)</f>
        <v>33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0.27309236947791166</v>
      </c>
      <c r="K58" s="4">
        <f>RANK(J58,'Universal Aggregate Worksheet'!AM7:AM67,0)</f>
        <v>49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0.33561643835616439</v>
      </c>
      <c r="K59" s="4">
        <f>RANK(J59,'Universal Aggregate Worksheet'!AN7:AN67,1)</f>
        <v>47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28.675684087352554</v>
      </c>
      <c r="K60" s="4">
        <f>RANK(J60,'Universal Aggregate Worksheet'!AO7:AO67,0)</f>
        <v>18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28.89969266990461</v>
      </c>
      <c r="K61" s="4">
        <f>RANK(J61,'Universal Aggregate Worksheet'!AP7:AP67,1)</f>
        <v>47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-0.22400858255205591</v>
      </c>
      <c r="K62" s="4">
        <f>RANK(J62,'Universal Aggregate Worksheet'!AQ7:AQ67,0)</f>
        <v>30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Brown</v>
      </c>
      <c r="C7" s="76" t="s">
        <v>62</v>
      </c>
      <c r="E7" s="7"/>
      <c r="F7" s="76" t="str">
        <f>B1</f>
        <v>Brown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30.578512396694212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28.90625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116</v>
      </c>
      <c r="C9" s="4">
        <v>127</v>
      </c>
      <c r="E9" s="4" t="s">
        <v>82</v>
      </c>
      <c r="F9" s="78">
        <f>B19+B23+C26</f>
        <v>515</v>
      </c>
      <c r="G9" s="27"/>
      <c r="H9" s="65"/>
      <c r="I9" s="4" t="s">
        <v>32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28.166351606805296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25.346534653465348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450</v>
      </c>
      <c r="C10" s="4">
        <v>525</v>
      </c>
      <c r="E10" s="4" t="s">
        <v>83</v>
      </c>
      <c r="F10" s="78">
        <f>C19+C23+B26</f>
        <v>504</v>
      </c>
      <c r="G10" s="27"/>
      <c r="H10" s="65"/>
      <c r="I10" s="4" t="s">
        <v>19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28.043143297380585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28.495575221238941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0.25777777777777777</v>
      </c>
      <c r="C11" s="6">
        <f>C9/C10</f>
        <v>0.2419047619047619</v>
      </c>
      <c r="E11" s="4" t="s">
        <v>84</v>
      </c>
      <c r="F11" s="78">
        <f>SUM(F9:F10)</f>
        <v>1019</v>
      </c>
      <c r="G11" s="27"/>
      <c r="H11" s="65"/>
      <c r="I11" s="4" t="s">
        <v>198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17.571884984025559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36.538461538461533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258</v>
      </c>
      <c r="C12" s="4">
        <v>300</v>
      </c>
      <c r="E12" s="4" t="s">
        <v>85</v>
      </c>
      <c r="F12" s="79">
        <f>F9/(B39/60)</f>
        <v>36.119228521332552</v>
      </c>
      <c r="G12" s="28"/>
      <c r="H12" s="65"/>
      <c r="I12" s="4" t="s">
        <v>20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28.760330578512395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26.631393298059962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0.57333333333333336</v>
      </c>
      <c r="C13" s="6">
        <f>C12/C10</f>
        <v>0.5714285714285714</v>
      </c>
      <c r="E13" s="4" t="s">
        <v>86</v>
      </c>
      <c r="F13" s="79">
        <f>F10/(B39/60)</f>
        <v>35.347749853886619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25.384615384615383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27.291666666666664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0.44961240310077522</v>
      </c>
      <c r="C14" s="6">
        <f>C9/C12</f>
        <v>0.42333333333333334</v>
      </c>
      <c r="E14" s="4" t="s">
        <v>87</v>
      </c>
      <c r="F14" s="79">
        <f>F11/(B39/60)</f>
        <v>71.466978375219171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35.398230088495573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26.251896813353564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61</v>
      </c>
      <c r="C15" s="4">
        <v>63</v>
      </c>
      <c r="E15" s="7"/>
      <c r="F15" s="7"/>
      <c r="G15" s="7"/>
      <c r="H15" s="65"/>
      <c r="I15" s="4" t="s">
        <v>41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26.153846153846157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24.468085106382979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0.52586206896551724</v>
      </c>
      <c r="C16" s="6">
        <f>C15/C9</f>
        <v>0.49606299212598426</v>
      </c>
      <c r="E16" s="24" t="s">
        <v>88</v>
      </c>
      <c r="F16" s="7"/>
      <c r="G16" s="7"/>
      <c r="H16" s="65"/>
      <c r="I16" s="4" t="s">
        <v>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27.470686767169177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28.195488721804512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22.524271844660191</v>
      </c>
      <c r="G17" s="29"/>
      <c r="H17" s="65"/>
      <c r="I17" s="4" t="s">
        <v>38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27.828054298642535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25.406504065040654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25.198412698412696</v>
      </c>
      <c r="G18" s="29"/>
      <c r="H18" s="65"/>
      <c r="I18" s="4" t="s">
        <v>59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29.198473282442748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24.311926605504588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143</v>
      </c>
      <c r="C19" s="4">
        <v>150</v>
      </c>
      <c r="E19" s="4" t="s">
        <v>120</v>
      </c>
      <c r="F19" s="10">
        <f>F17-F18</f>
        <v>-2.6741408537525047</v>
      </c>
      <c r="G19" s="29"/>
      <c r="H19" s="65"/>
      <c r="I19" s="4" t="s">
        <v>42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20.43010752688172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29.166666666666668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0.48805460750853241</v>
      </c>
      <c r="C20" s="6">
        <f>C19/(B19+C19)</f>
        <v>0.51194539249146753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34.231378763866879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23.064250411861615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26.043737574552683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28.205128205128204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321</v>
      </c>
      <c r="C23" s="4">
        <v>299</v>
      </c>
      <c r="E23" s="12" t="s">
        <v>122</v>
      </c>
      <c r="F23" s="10">
        <f>(F17*'Efficiency Adjustment'!B66)/K27</f>
        <v>22.992370082009682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266</v>
      </c>
      <c r="C24" s="4">
        <v>248</v>
      </c>
      <c r="E24" s="12" t="s">
        <v>123</v>
      </c>
      <c r="F24" s="10">
        <f>(F18*'Efficiency Adjustment'!C66)/J27</f>
        <v>25.91252519685796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0.82866043613707163</v>
      </c>
      <c r="C25" s="6">
        <f>C24/C23</f>
        <v>0.8294314381270903</v>
      </c>
      <c r="E25" s="12" t="s">
        <v>124</v>
      </c>
      <c r="F25" s="10">
        <f>F23-F24</f>
        <v>-2.9201551148482778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55</v>
      </c>
      <c r="C26" s="4">
        <f>C23-C24</f>
        <v>51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27.518525193137922</v>
      </c>
      <c r="K27" s="19">
        <f>AVERAGEIF(K8:K24,"&gt;0")</f>
        <v>27.305701998116806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0.87378640776699024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60</v>
      </c>
      <c r="C29" s="4">
        <v>55</v>
      </c>
      <c r="E29" s="12" t="s">
        <v>148</v>
      </c>
      <c r="F29" s="10">
        <f>C10/F10</f>
        <v>1.0416666666666667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11</v>
      </c>
      <c r="E30" s="12" t="s">
        <v>91</v>
      </c>
      <c r="F30" s="10">
        <f>F28-F29</f>
        <v>-0.1678802588996765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0.21666666666666667</v>
      </c>
      <c r="C31" s="23">
        <f>C30/C29</f>
        <v>0.2</v>
      </c>
      <c r="E31" s="4" t="s">
        <v>149</v>
      </c>
      <c r="F31" s="10">
        <f>B12/F9</f>
        <v>0.50097087378640781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0.59523809523809523</v>
      </c>
      <c r="G32" s="7"/>
      <c r="H32" s="65"/>
      <c r="I32" s="4" t="s">
        <v>203</v>
      </c>
      <c r="J32" s="9">
        <f>F14</f>
        <v>71.466978375219171</v>
      </c>
      <c r="K32" s="4">
        <f>RANK(J32,'Universal Aggregate Worksheet'!I7:I67,0)</f>
        <v>17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3.3333333333333333E-2</v>
      </c>
      <c r="E33" s="12" t="s">
        <v>92</v>
      </c>
      <c r="F33" s="13">
        <f>F31-F32</f>
        <v>-9.4267221451687422E-2</v>
      </c>
      <c r="G33" s="29"/>
      <c r="H33" s="65"/>
      <c r="I33" s="12" t="s">
        <v>160</v>
      </c>
      <c r="J33" s="9">
        <f>F12</f>
        <v>36.119228521332552</v>
      </c>
      <c r="K33" s="4">
        <f>RANK(J33,'Universal Aggregate Worksheet'!F7:F67,0)</f>
        <v>10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0.26260222222222224</v>
      </c>
      <c r="G34" s="31"/>
      <c r="H34" s="65"/>
      <c r="I34" s="12" t="s">
        <v>161</v>
      </c>
      <c r="J34" s="9">
        <f>F13</f>
        <v>35.347749853886619</v>
      </c>
      <c r="K34" s="4">
        <f>RANK(J34,'Universal Aggregate Worksheet'!G7:G67,1)</f>
        <v>43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59</v>
      </c>
      <c r="C35" s="4">
        <v>62</v>
      </c>
      <c r="E35" s="12" t="s">
        <v>152</v>
      </c>
      <c r="F35" s="6">
        <f>((0.167*C30)+(C9)+(0.83*C32))/C10</f>
        <v>0.24856571428571425</v>
      </c>
      <c r="G35" s="7"/>
      <c r="H35" s="65"/>
      <c r="I35" s="12" t="s">
        <v>210</v>
      </c>
      <c r="J35" s="9">
        <f>J33-J34</f>
        <v>0.7714786674459333</v>
      </c>
      <c r="K35" s="4">
        <f>RANK(J35,'Universal Aggregate Worksheet'!H7:H67,0)</f>
        <v>29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0.45802713178294574</v>
      </c>
      <c r="G36" s="31"/>
      <c r="H36" s="65"/>
      <c r="I36" s="4" t="s">
        <v>133</v>
      </c>
      <c r="J36" s="10">
        <f>F23</f>
        <v>22.992370082009682</v>
      </c>
      <c r="K36" s="4">
        <f>RANK(J36,'Universal Aggregate Worksheet'!X7:X67,0)</f>
        <v>52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0.43498999999999993</v>
      </c>
      <c r="G37" s="31"/>
      <c r="H37" s="65"/>
      <c r="I37" s="4" t="s">
        <v>136</v>
      </c>
      <c r="J37" s="10">
        <f>F24</f>
        <v>25.91252519685796</v>
      </c>
      <c r="K37" s="4">
        <f>RANK(J37,'Universal Aggregate Worksheet'!Z7:Z67,1)</f>
        <v>17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-2.9201551148482778</v>
      </c>
      <c r="K38" s="4">
        <f>RANK(J38,'Universal Aggregate Worksheet'!AB7:AB67,0)</f>
        <v>43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855.5</v>
      </c>
      <c r="C39" s="4">
        <f>B39</f>
        <v>855.5</v>
      </c>
      <c r="E39" s="24" t="s">
        <v>155</v>
      </c>
      <c r="F39" s="7"/>
      <c r="G39" s="7"/>
      <c r="H39" s="65"/>
      <c r="I39" s="4" t="s">
        <v>166</v>
      </c>
      <c r="J39" s="10">
        <f>F28</f>
        <v>0.87378640776699024</v>
      </c>
      <c r="K39" s="4">
        <f>RANK(J39,'Universal Aggregate Worksheet'!M7:M67,0)</f>
        <v>57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2.8888888888888888E-2</v>
      </c>
      <c r="G40" s="13">
        <f>C30/C10</f>
        <v>2.0952380952380951E-2</v>
      </c>
      <c r="H40" s="65"/>
      <c r="I40" s="4" t="s">
        <v>170</v>
      </c>
      <c r="J40" s="10">
        <f>F29</f>
        <v>1.0416666666666667</v>
      </c>
      <c r="K40" s="4">
        <f>RANK(J40,'Universal Aggregate Worksheet'!Q7:Q67,1)</f>
        <v>42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0.10476190476190476</v>
      </c>
      <c r="G41" s="10">
        <f>B29/B10</f>
        <v>0.13333333333333333</v>
      </c>
      <c r="H41" s="65"/>
      <c r="I41" s="4" t="s">
        <v>168</v>
      </c>
      <c r="J41" s="6">
        <f>F34</f>
        <v>0.26260222222222224</v>
      </c>
      <c r="K41" s="4">
        <f>RANK(J41,'Universal Aggregate Worksheet'!O7:O67,0)</f>
        <v>45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-7.587301587301587E-2</v>
      </c>
      <c r="G42" s="10">
        <f>G40-G41</f>
        <v>-0.11238095238095239</v>
      </c>
      <c r="H42" s="65"/>
      <c r="I42" s="4" t="s">
        <v>172</v>
      </c>
      <c r="J42" s="6">
        <f>F35</f>
        <v>0.24856571428571425</v>
      </c>
      <c r="K42" s="4">
        <f>RANK(J42,'Universal Aggregate Worksheet'!S7:S67,1)</f>
        <v>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0.11650485436893204</v>
      </c>
      <c r="G43" s="86">
        <f>C29/F10</f>
        <v>0.10912698412698413</v>
      </c>
      <c r="H43" s="65"/>
      <c r="I43" s="4" t="s">
        <v>182</v>
      </c>
      <c r="J43" s="10">
        <f>F47</f>
        <v>0.11844660194174757</v>
      </c>
      <c r="K43" s="4">
        <f>RANK(J43,'Universal Aggregate Worksheet'!U7:U67,0)</f>
        <v>54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0.11206896551724138</v>
      </c>
      <c r="G44" s="86">
        <f>C30/C9</f>
        <v>8.6614173228346455E-2</v>
      </c>
      <c r="H44" s="65"/>
      <c r="I44" s="4" t="s">
        <v>183</v>
      </c>
      <c r="J44" s="10">
        <f>F48</f>
        <v>0.125</v>
      </c>
      <c r="K44" s="4">
        <f>RANK(J44,'Universal Aggregate Worksheet'!V7:V67,1)</f>
        <v>5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0.48805460750853241</v>
      </c>
      <c r="K45" s="4">
        <f>RANK(J45,'Universal Aggregate Worksheet'!J7:J67,0)</f>
        <v>33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0.82866043613707163</v>
      </c>
      <c r="K46" s="4">
        <f>RANK(J46,'Universal Aggregate Worksheet'!K7:K67,0)</f>
        <v>34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0.11844660194174757</v>
      </c>
      <c r="G47" s="33"/>
      <c r="H47" s="65"/>
      <c r="I47" s="4" t="s">
        <v>181</v>
      </c>
      <c r="J47" s="13">
        <f>C25</f>
        <v>0.8294314381270903</v>
      </c>
      <c r="K47" s="4">
        <f>RANK(J47,'Universal Aggregate Worksheet'!L7:L67,1)</f>
        <v>35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0.125</v>
      </c>
      <c r="G48" s="29"/>
      <c r="H48" s="65"/>
      <c r="I48" s="4" t="s">
        <v>205</v>
      </c>
      <c r="J48" s="6">
        <f>B31</f>
        <v>0.21666666666666667</v>
      </c>
      <c r="K48" s="4">
        <f>RANK(J48,'Universal Aggregate Worksheet'!AC7:AC67,0)</f>
        <v>53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</v>
      </c>
      <c r="K49" s="4">
        <f>RANK(J49,'Universal Aggregate Worksheet'!AD7:AD67,1)</f>
        <v>4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2.8888888888888888E-2</v>
      </c>
      <c r="K50" s="4">
        <f>RANK(J50,'Universal Aggregate Worksheet'!AI7:AI67,0)</f>
        <v>46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5.7899901864573111E-2</v>
      </c>
      <c r="G51" s="10">
        <f>C35/F11</f>
        <v>6.0843964671246323E-2</v>
      </c>
      <c r="H51" s="65"/>
      <c r="I51" s="12" t="s">
        <v>221</v>
      </c>
      <c r="J51" s="10">
        <f>F41</f>
        <v>0.10476190476190476</v>
      </c>
      <c r="K51" s="4">
        <f>RANK(J51,'Universal Aggregate Worksheet'!AJ7:AJ67,1)</f>
        <v>22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0.34325396825396826</v>
      </c>
      <c r="G52" s="86">
        <f>(B12-B9)/F9</f>
        <v>0.27572815533980582</v>
      </c>
      <c r="H52" s="65"/>
      <c r="I52" s="12" t="s">
        <v>222</v>
      </c>
      <c r="J52" s="87">
        <f>F43</f>
        <v>0.11650485436893204</v>
      </c>
      <c r="K52" s="4">
        <f>RANK(J52,'Universal Aggregate Worksheet'!AE7:AE67,0)</f>
        <v>28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0.10912698412698413</v>
      </c>
      <c r="K53" s="4">
        <f>RANK(J53,'Universal Aggregate Worksheet'!AF7:AF67,1)</f>
        <v>28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0.11206896551724138</v>
      </c>
      <c r="K54" s="4">
        <f>RANK(J54,'Universal Aggregate Worksheet'!AG7:AG67,0)</f>
        <v>46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27.518525193137922</v>
      </c>
      <c r="G55" s="7"/>
      <c r="H55" s="65"/>
      <c r="I55" s="12" t="s">
        <v>225</v>
      </c>
      <c r="J55" s="87">
        <f>G44</f>
        <v>8.6614173228346455E-2</v>
      </c>
      <c r="K55" s="4">
        <f>RANK(J55,'Universal Aggregate Worksheet'!AH7:AH67,1)</f>
        <v>9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27.305701998116806</v>
      </c>
      <c r="G56" s="7"/>
      <c r="H56" s="65"/>
      <c r="I56" s="12" t="s">
        <v>227</v>
      </c>
      <c r="J56" s="10">
        <f>F51</f>
        <v>5.7899901864573111E-2</v>
      </c>
      <c r="K56" s="4">
        <f>RANK(J56,'Universal Aggregate Worksheet'!AK7:AK67,1)</f>
        <v>27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0.21282319502111591</v>
      </c>
      <c r="G57" s="7"/>
      <c r="H57" s="65"/>
      <c r="I57" s="12" t="s">
        <v>226</v>
      </c>
      <c r="J57" s="10">
        <f>G51</f>
        <v>6.0843964671246323E-2</v>
      </c>
      <c r="K57" s="4">
        <f>RANK(J57,'Universal Aggregate Worksheet'!AL7:AL67,0)</f>
        <v>28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0.34325396825396826</v>
      </c>
      <c r="K58" s="4">
        <f>RANK(J58,'Universal Aggregate Worksheet'!AM7:AM67,0)</f>
        <v>14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0.27572815533980582</v>
      </c>
      <c r="K59" s="4">
        <f>RANK(J59,'Universal Aggregate Worksheet'!AN7:AN67,1)</f>
        <v>12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27.518525193137922</v>
      </c>
      <c r="K60" s="4">
        <f>RANK(J60,'Universal Aggregate Worksheet'!AO7:AO67,0)</f>
        <v>45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27.305701998116806</v>
      </c>
      <c r="K61" s="4">
        <f>RANK(J61,'Universal Aggregate Worksheet'!AP7:AP67,1)</f>
        <v>19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0.21282319502111591</v>
      </c>
      <c r="K62" s="4">
        <f>RANK(J62,'Universal Aggregate Worksheet'!AQ7:AQ67,0)</f>
        <v>26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6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Bryant</v>
      </c>
      <c r="C7" s="76" t="s">
        <v>62</v>
      </c>
      <c r="E7" s="7"/>
      <c r="F7" s="76" t="str">
        <f>B1</f>
        <v>Bryant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17.571884984025559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36.538461538461533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164</v>
      </c>
      <c r="C9" s="4">
        <v>150</v>
      </c>
      <c r="E9" s="4" t="s">
        <v>82</v>
      </c>
      <c r="F9" s="78">
        <f>B19+B23+C26</f>
        <v>597</v>
      </c>
      <c r="G9" s="27"/>
      <c r="H9" s="65"/>
      <c r="I9" s="4" t="s">
        <v>17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28.764044943820227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25.244618395303327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602</v>
      </c>
      <c r="C10" s="4">
        <v>494</v>
      </c>
      <c r="E10" s="4" t="s">
        <v>83</v>
      </c>
      <c r="F10" s="78">
        <f>C19+C23+B26</f>
        <v>532</v>
      </c>
      <c r="G10" s="27"/>
      <c r="H10" s="65"/>
      <c r="I10" s="4" t="s">
        <v>54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25.384615384615383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27.291666666666664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0.27242524916943522</v>
      </c>
      <c r="C11" s="6">
        <f>C9/C10</f>
        <v>0.30364372469635625</v>
      </c>
      <c r="E11" s="4" t="s">
        <v>84</v>
      </c>
      <c r="F11" s="78">
        <f>SUM(F9:F10)</f>
        <v>1129</v>
      </c>
      <c r="G11" s="27"/>
      <c r="H11" s="65"/>
      <c r="I11" s="4" t="s">
        <v>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30.039525691699602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23.762376237623762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348</v>
      </c>
      <c r="C12" s="4">
        <v>297</v>
      </c>
      <c r="E12" s="4" t="s">
        <v>85</v>
      </c>
      <c r="F12" s="79">
        <f>F9/(B39/60)</f>
        <v>34.458874458874462</v>
      </c>
      <c r="G12" s="28"/>
      <c r="H12" s="65"/>
      <c r="I12" s="4" t="s">
        <v>15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35.189309576837417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30.162412993039446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0.57807308970099669</v>
      </c>
      <c r="C13" s="6">
        <f>C12/C10</f>
        <v>0.60121457489878538</v>
      </c>
      <c r="E13" s="4" t="s">
        <v>86</v>
      </c>
      <c r="F13" s="79">
        <f>F10/(B39/60)</f>
        <v>30.707070707070709</v>
      </c>
      <c r="G13" s="28"/>
      <c r="H13" s="65"/>
      <c r="I13" s="4" t="s">
        <v>21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21.936758893280633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31.222707423580786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0.47126436781609193</v>
      </c>
      <c r="C14" s="6">
        <f>C9/C12</f>
        <v>0.50505050505050508</v>
      </c>
      <c r="E14" s="4" t="s">
        <v>87</v>
      </c>
      <c r="F14" s="79">
        <f>F11/(B39/60)</f>
        <v>65.165945165945175</v>
      </c>
      <c r="G14" s="28"/>
      <c r="H14" s="65"/>
      <c r="I14" s="4" t="s">
        <v>42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20.43010752688172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29.166666666666668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97</v>
      </c>
      <c r="C15" s="4">
        <v>85</v>
      </c>
      <c r="E15" s="7"/>
      <c r="F15" s="7"/>
      <c r="G15" s="7"/>
      <c r="H15" s="65"/>
      <c r="I15" s="4" t="s">
        <v>49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36.363636363636367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28.809523809523807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0.59146341463414631</v>
      </c>
      <c r="C16" s="6">
        <f>C15/C9</f>
        <v>0.56666666666666665</v>
      </c>
      <c r="E16" s="24" t="s">
        <v>88</v>
      </c>
      <c r="F16" s="7"/>
      <c r="G16" s="7"/>
      <c r="H16" s="65"/>
      <c r="I16" s="4" t="s">
        <v>43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30.578512396694212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28.90625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27.470686767169177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22.524271844660191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25.198412698412696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28.195488721804512</v>
      </c>
      <c r="G18" s="29"/>
      <c r="H18" s="65"/>
      <c r="I18" s="4" t="s">
        <v>58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22.375690607734807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40.404040404040401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222</v>
      </c>
      <c r="C19" s="4">
        <v>153</v>
      </c>
      <c r="E19" s="4" t="s">
        <v>120</v>
      </c>
      <c r="F19" s="10">
        <f>F17-F18</f>
        <v>-0.72480195463533548</v>
      </c>
      <c r="G19" s="29"/>
      <c r="H19" s="65"/>
      <c r="I19" s="4" t="s">
        <v>23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19.957537154989385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30.811808118081181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0.59199999999999997</v>
      </c>
      <c r="C20" s="6">
        <f>C19/(B19+C19)</f>
        <v>0.40799999999999997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24.665391969407267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28.490566037735849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29.198473282442748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24.311926605504588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44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37.981651376146793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29.56204379562044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317</v>
      </c>
      <c r="C23" s="4">
        <v>327</v>
      </c>
      <c r="E23" s="12" t="s">
        <v>122</v>
      </c>
      <c r="F23" s="10">
        <f>(F17*'Efficiency Adjustment'!B66)/K27</f>
        <v>25.752900042026884</v>
      </c>
      <c r="G23" s="7"/>
      <c r="H23" s="65"/>
      <c r="I23" s="4" t="s">
        <v>197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35.009671179883945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32.783505154639172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265</v>
      </c>
      <c r="C24" s="4">
        <v>269</v>
      </c>
      <c r="E24" s="12" t="s">
        <v>123</v>
      </c>
      <c r="F24" s="10">
        <f>(F18*'Efficiency Adjustment'!C66)/J27</f>
        <v>28.677863043882809</v>
      </c>
      <c r="G24" s="7"/>
      <c r="H24" s="65"/>
      <c r="I24" s="4" t="s">
        <v>197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35.009671179883945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32.783505154639172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0.83596214511041012</v>
      </c>
      <c r="C25" s="6">
        <f>C24/C23</f>
        <v>0.82262996941896027</v>
      </c>
      <c r="E25" s="12" t="s">
        <v>124</v>
      </c>
      <c r="F25" s="10">
        <f>F23-F24</f>
        <v>-2.9249630018559252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52</v>
      </c>
      <c r="C26" s="4">
        <f>C23-C24</f>
        <v>58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27.822397315096481</v>
      </c>
      <c r="K27" s="19">
        <f>AVERAGEIF(K8:K24,"&gt;0")</f>
        <v>29.732381864678793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1.0083752093802345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59</v>
      </c>
      <c r="C29" s="4">
        <v>52</v>
      </c>
      <c r="E29" s="12" t="s">
        <v>148</v>
      </c>
      <c r="F29" s="10">
        <f>C10/F10</f>
        <v>0.9285714285714286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23</v>
      </c>
      <c r="C30" s="4">
        <v>10</v>
      </c>
      <c r="E30" s="12" t="s">
        <v>91</v>
      </c>
      <c r="F30" s="10">
        <f>F28-F29</f>
        <v>7.9803780808805902E-2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0.38983050847457629</v>
      </c>
      <c r="C31" s="23">
        <f>C30/C29</f>
        <v>0.19230769230769232</v>
      </c>
      <c r="E31" s="4" t="s">
        <v>149</v>
      </c>
      <c r="F31" s="10">
        <f>B12/F9</f>
        <v>0.58291457286432158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0.55827067669172936</v>
      </c>
      <c r="G32" s="7"/>
      <c r="H32" s="65"/>
      <c r="I32" s="4" t="s">
        <v>203</v>
      </c>
      <c r="J32" s="9">
        <f>F14</f>
        <v>65.165945165945175</v>
      </c>
      <c r="K32" s="4">
        <f>RANK(J32,'Universal Aggregate Worksheet'!I7:I67,0)</f>
        <v>39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1.9230769230769232E-2</v>
      </c>
      <c r="C33" s="23">
        <f>C32/B29</f>
        <v>1.6949152542372881E-2</v>
      </c>
      <c r="E33" s="12" t="s">
        <v>92</v>
      </c>
      <c r="F33" s="13">
        <f>F31-F32</f>
        <v>2.4643896172592217E-2</v>
      </c>
      <c r="G33" s="29"/>
      <c r="H33" s="65"/>
      <c r="I33" s="12" t="s">
        <v>160</v>
      </c>
      <c r="J33" s="9">
        <f>F12</f>
        <v>34.458874458874462</v>
      </c>
      <c r="K33" s="4">
        <f>RANK(J33,'Universal Aggregate Worksheet'!F7:F67,0)</f>
        <v>24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0.28018438538205981</v>
      </c>
      <c r="G34" s="31"/>
      <c r="H34" s="65"/>
      <c r="I34" s="12" t="s">
        <v>161</v>
      </c>
      <c r="J34" s="9">
        <f>F13</f>
        <v>30.707070707070709</v>
      </c>
      <c r="K34" s="4">
        <f>RANK(J34,'Universal Aggregate Worksheet'!G7:G67,1)</f>
        <v>15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54</v>
      </c>
      <c r="C35" s="4">
        <v>58</v>
      </c>
      <c r="E35" s="12" t="s">
        <v>152</v>
      </c>
      <c r="F35" s="6">
        <f>((0.167*C30)+(C9)+(0.83*C32))/C10</f>
        <v>0.30870445344129555</v>
      </c>
      <c r="G35" s="7"/>
      <c r="H35" s="65"/>
      <c r="I35" s="12" t="s">
        <v>210</v>
      </c>
      <c r="J35" s="9">
        <f>J33-J34</f>
        <v>3.7518037518037524</v>
      </c>
      <c r="K35" s="4">
        <f>RANK(J35,'Universal Aggregate Worksheet'!H7:H67,0)</f>
        <v>10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0.48468678160919548</v>
      </c>
      <c r="G36" s="31"/>
      <c r="H36" s="65"/>
      <c r="I36" s="4" t="s">
        <v>133</v>
      </c>
      <c r="J36" s="10">
        <f>F23</f>
        <v>25.752900042026884</v>
      </c>
      <c r="K36" s="4">
        <f>RANK(J36,'Universal Aggregate Worksheet'!X7:X67,0)</f>
        <v>44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17</v>
      </c>
      <c r="C37" s="4">
        <v>17</v>
      </c>
      <c r="E37" s="12" t="s">
        <v>154</v>
      </c>
      <c r="F37" s="6">
        <f>((0.167*C30)+(C9)+(0.83*C32))/C12</f>
        <v>0.51346801346801352</v>
      </c>
      <c r="G37" s="31"/>
      <c r="H37" s="65"/>
      <c r="I37" s="4" t="s">
        <v>136</v>
      </c>
      <c r="J37" s="10">
        <f>F24</f>
        <v>28.677863043882809</v>
      </c>
      <c r="K37" s="4">
        <f>RANK(J37,'Universal Aggregate Worksheet'!Z7:Z67,1)</f>
        <v>34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-2.9249630018559252</v>
      </c>
      <c r="K38" s="4">
        <f>RANK(J38,'Universal Aggregate Worksheet'!AB7:AB67,0)</f>
        <v>44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1039.5</v>
      </c>
      <c r="C39" s="4">
        <f>B39</f>
        <v>1039.5</v>
      </c>
      <c r="E39" s="24" t="s">
        <v>155</v>
      </c>
      <c r="F39" s="7"/>
      <c r="G39" s="7"/>
      <c r="H39" s="65"/>
      <c r="I39" s="4" t="s">
        <v>166</v>
      </c>
      <c r="J39" s="10">
        <f>F28</f>
        <v>1.0083752093802345</v>
      </c>
      <c r="K39" s="4">
        <f>RANK(J39,'Universal Aggregate Worksheet'!M7:M67,0)</f>
        <v>34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3.8205980066445183E-2</v>
      </c>
      <c r="G40" s="13">
        <f>C30/C10</f>
        <v>2.0242914979757085E-2</v>
      </c>
      <c r="H40" s="65"/>
      <c r="I40" s="4" t="s">
        <v>170</v>
      </c>
      <c r="J40" s="10">
        <f>F29</f>
        <v>0.9285714285714286</v>
      </c>
      <c r="K40" s="4">
        <f>RANK(J40,'Universal Aggregate Worksheet'!Q7:Q67,1)</f>
        <v>13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0.10526315789473684</v>
      </c>
      <c r="G41" s="10">
        <f>B29/B10</f>
        <v>9.8006644518272429E-2</v>
      </c>
      <c r="H41" s="65"/>
      <c r="I41" s="4" t="s">
        <v>168</v>
      </c>
      <c r="J41" s="6">
        <f>F34</f>
        <v>0.28018438538205981</v>
      </c>
      <c r="K41" s="4">
        <f>RANK(J41,'Universal Aggregate Worksheet'!O7:O67,0)</f>
        <v>32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-6.7057177828291653E-2</v>
      </c>
      <c r="G42" s="10">
        <f>G40-G41</f>
        <v>-7.7763729538515347E-2</v>
      </c>
      <c r="H42" s="65"/>
      <c r="I42" s="4" t="s">
        <v>172</v>
      </c>
      <c r="J42" s="6">
        <f>F35</f>
        <v>0.30870445344129555</v>
      </c>
      <c r="K42" s="4">
        <f>RANK(J42,'Universal Aggregate Worksheet'!S7:S67,1)</f>
        <v>48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9.8827470686767172E-2</v>
      </c>
      <c r="G43" s="86">
        <f>C29/F10</f>
        <v>9.7744360902255634E-2</v>
      </c>
      <c r="H43" s="65"/>
      <c r="I43" s="4" t="s">
        <v>182</v>
      </c>
      <c r="J43" s="10">
        <f>F47</f>
        <v>0.1624790619765494</v>
      </c>
      <c r="K43" s="4">
        <f>RANK(J43,'Universal Aggregate Worksheet'!U7:U67,0)</f>
        <v>27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0.1402439024390244</v>
      </c>
      <c r="G44" s="86">
        <f>C30/C9</f>
        <v>6.6666666666666666E-2</v>
      </c>
      <c r="H44" s="65"/>
      <c r="I44" s="4" t="s">
        <v>183</v>
      </c>
      <c r="J44" s="10">
        <f>F48</f>
        <v>0.15977443609022557</v>
      </c>
      <c r="K44" s="4">
        <f>RANK(J44,'Universal Aggregate Worksheet'!V7:V67,1)</f>
        <v>36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0.59199999999999997</v>
      </c>
      <c r="K45" s="4">
        <f>RANK(J45,'Universal Aggregate Worksheet'!J7:J67,0)</f>
        <v>8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0.83596214511041012</v>
      </c>
      <c r="K46" s="4">
        <f>RANK(J46,'Universal Aggregate Worksheet'!K7:K67,0)</f>
        <v>29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0.1624790619765494</v>
      </c>
      <c r="G47" s="33"/>
      <c r="H47" s="65"/>
      <c r="I47" s="4" t="s">
        <v>181</v>
      </c>
      <c r="J47" s="13">
        <f>C25</f>
        <v>0.82262996941896027</v>
      </c>
      <c r="K47" s="4">
        <f>RANK(J47,'Universal Aggregate Worksheet'!L7:L67,1)</f>
        <v>28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0.15977443609022557</v>
      </c>
      <c r="G48" s="29"/>
      <c r="H48" s="65"/>
      <c r="I48" s="4" t="s">
        <v>205</v>
      </c>
      <c r="J48" s="6">
        <f>B31</f>
        <v>0.38983050847457629</v>
      </c>
      <c r="K48" s="4">
        <f>RANK(J48,'Universal Aggregate Worksheet'!AC7:AC67,0)</f>
        <v>12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0.19230769230769232</v>
      </c>
      <c r="K49" s="4">
        <f>RANK(J49,'Universal Aggregate Worksheet'!AD7:AD67,1)</f>
        <v>3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3.8205980066445183E-2</v>
      </c>
      <c r="K50" s="4">
        <f>RANK(J50,'Universal Aggregate Worksheet'!AI7:AI67,0)</f>
        <v>25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4.7829937998228524E-2</v>
      </c>
      <c r="G51" s="10">
        <f>C35/F11</f>
        <v>5.1372896368467667E-2</v>
      </c>
      <c r="H51" s="65"/>
      <c r="I51" s="12" t="s">
        <v>221</v>
      </c>
      <c r="J51" s="10">
        <f>F41</f>
        <v>0.10526315789473684</v>
      </c>
      <c r="K51" s="4">
        <f>RANK(J51,'Universal Aggregate Worksheet'!AJ7:AJ67,1)</f>
        <v>23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0.27631578947368424</v>
      </c>
      <c r="G52" s="86">
        <f>(B12-B9)/F9</f>
        <v>0.3082077051926298</v>
      </c>
      <c r="H52" s="65"/>
      <c r="I52" s="12" t="s">
        <v>222</v>
      </c>
      <c r="J52" s="87">
        <f>F43</f>
        <v>9.8827470686767172E-2</v>
      </c>
      <c r="K52" s="4">
        <f>RANK(J52,'Universal Aggregate Worksheet'!AE7:AE67,0)</f>
        <v>46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9.7744360902255634E-2</v>
      </c>
      <c r="K53" s="4">
        <f>RANK(J53,'Universal Aggregate Worksheet'!AF7:AF67,1)</f>
        <v>15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0.1402439024390244</v>
      </c>
      <c r="K54" s="4">
        <f>RANK(J54,'Universal Aggregate Worksheet'!AG7:AG67,0)</f>
        <v>21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27.822397315096481</v>
      </c>
      <c r="G55" s="7"/>
      <c r="H55" s="65"/>
      <c r="I55" s="12" t="s">
        <v>225</v>
      </c>
      <c r="J55" s="87">
        <f>G44</f>
        <v>6.6666666666666666E-2</v>
      </c>
      <c r="K55" s="4">
        <f>RANK(J55,'Universal Aggregate Worksheet'!AH7:AH67,1)</f>
        <v>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29.732381864678793</v>
      </c>
      <c r="G56" s="7"/>
      <c r="H56" s="65"/>
      <c r="I56" s="12" t="s">
        <v>227</v>
      </c>
      <c r="J56" s="10">
        <f>F51</f>
        <v>4.7829937998228524E-2</v>
      </c>
      <c r="K56" s="4">
        <f>RANK(J56,'Universal Aggregate Worksheet'!AK7:AK67,1)</f>
        <v>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-1.9099845495823118</v>
      </c>
      <c r="G57" s="7"/>
      <c r="H57" s="65"/>
      <c r="I57" s="12" t="s">
        <v>226</v>
      </c>
      <c r="J57" s="10">
        <f>G51</f>
        <v>5.1372896368467667E-2</v>
      </c>
      <c r="K57" s="4">
        <f>RANK(J57,'Universal Aggregate Worksheet'!AL7:AL67,0)</f>
        <v>44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0.27631578947368424</v>
      </c>
      <c r="K58" s="4">
        <f>RANK(J58,'Universal Aggregate Worksheet'!AM7:AM67,0)</f>
        <v>48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0.3082077051926298</v>
      </c>
      <c r="K59" s="4">
        <f>RANK(J59,'Universal Aggregate Worksheet'!AN7:AN67,1)</f>
        <v>28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27.822397315096481</v>
      </c>
      <c r="K60" s="4">
        <f>RANK(J60,'Universal Aggregate Worksheet'!AO7:AO67,0)</f>
        <v>40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29.732381864678793</v>
      </c>
      <c r="K61" s="4">
        <f>RANK(J61,'Universal Aggregate Worksheet'!AP7:AP67,1)</f>
        <v>55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-1.9099845495823118</v>
      </c>
      <c r="K62" s="4">
        <f>RANK(J62,'Universal Aggregate Worksheet'!AQ7:AQ67,0)</f>
        <v>54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23" width="9.140625" customWidth="1"/>
  </cols>
  <sheetData>
    <row r="1" spans="1:23">
      <c r="A1" t="s">
        <v>101</v>
      </c>
      <c r="B1" s="3" t="s">
        <v>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Bucknell</v>
      </c>
      <c r="C7" s="76" t="s">
        <v>62</v>
      </c>
      <c r="E7" s="7"/>
      <c r="F7" s="76" t="str">
        <f>B1</f>
        <v>Bucknell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22.955145118733508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31.127450980392158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175</v>
      </c>
      <c r="C9" s="4">
        <v>123</v>
      </c>
      <c r="E9" s="4" t="s">
        <v>82</v>
      </c>
      <c r="F9" s="78">
        <f>B19+B23+C26</f>
        <v>581</v>
      </c>
      <c r="G9" s="27"/>
      <c r="H9" s="65"/>
      <c r="I9" s="4" t="s">
        <v>55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31.952662721893493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28.913043478260867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607</v>
      </c>
      <c r="C10" s="4">
        <v>437</v>
      </c>
      <c r="E10" s="4" t="s">
        <v>83</v>
      </c>
      <c r="F10" s="78">
        <f>C19+C23+B26</f>
        <v>551</v>
      </c>
      <c r="G10" s="27"/>
      <c r="H10" s="65"/>
      <c r="I10" s="4" t="s">
        <v>38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27.828054298642535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25.406504065040654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0.28830313014827019</v>
      </c>
      <c r="C11" s="6">
        <f>C9/C10</f>
        <v>0.28146453089244849</v>
      </c>
      <c r="E11" s="4" t="s">
        <v>84</v>
      </c>
      <c r="F11" s="78">
        <f>SUM(F9:F10)</f>
        <v>1132</v>
      </c>
      <c r="G11" s="27"/>
      <c r="H11" s="65"/>
      <c r="I11" s="4" t="s">
        <v>34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28.502415458937197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30.864197530864196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366</v>
      </c>
      <c r="C12" s="4">
        <v>265</v>
      </c>
      <c r="E12" s="4" t="s">
        <v>85</v>
      </c>
      <c r="F12" s="79">
        <f>F9/(B39/60)</f>
        <v>33.951789627465303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21.936758893280633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31.222707423580786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0.60296540362438222</v>
      </c>
      <c r="C13" s="6">
        <f>C12/C10</f>
        <v>0.60640732265446229</v>
      </c>
      <c r="E13" s="4" t="s">
        <v>86</v>
      </c>
      <c r="F13" s="79">
        <f>F10/(B39/60)</f>
        <v>32.198685171658141</v>
      </c>
      <c r="G13" s="28"/>
      <c r="H13" s="65"/>
      <c r="I13" s="4" t="s">
        <v>19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28.043143297380585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28.495575221238941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0.47814207650273222</v>
      </c>
      <c r="C14" s="6">
        <f>C9/C12</f>
        <v>0.46415094339622642</v>
      </c>
      <c r="E14" s="4" t="s">
        <v>87</v>
      </c>
      <c r="F14" s="79">
        <f>F11/(B39/60)</f>
        <v>66.150474799123444</v>
      </c>
      <c r="G14" s="28"/>
      <c r="H14" s="65"/>
      <c r="I14" s="4" t="s">
        <v>26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27.540106951871657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31.753554502369667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97</v>
      </c>
      <c r="C15" s="4">
        <v>87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37.981651376146793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29.56204379562044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0.55428571428571427</v>
      </c>
      <c r="C16" s="6">
        <f>C15/C9</f>
        <v>0.70731707317073167</v>
      </c>
      <c r="E16" s="24" t="s">
        <v>88</v>
      </c>
      <c r="F16" s="7"/>
      <c r="G16" s="7"/>
      <c r="H16" s="65"/>
      <c r="I16" s="4" t="s">
        <v>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26.953125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31.494661921708182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30.120481927710845</v>
      </c>
      <c r="G17" s="29"/>
      <c r="H17" s="65"/>
      <c r="I17" s="4" t="s">
        <v>39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27.403846153846157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26.477541371158392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22.323049001814883</v>
      </c>
      <c r="G18" s="29"/>
      <c r="H18" s="65"/>
      <c r="I18" s="4" t="s">
        <v>23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19.957537154989385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30.811808118081181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180</v>
      </c>
      <c r="C19" s="4">
        <v>175</v>
      </c>
      <c r="E19" s="4" t="s">
        <v>120</v>
      </c>
      <c r="F19" s="10">
        <f>F17-F18</f>
        <v>7.7974329258959614</v>
      </c>
      <c r="G19" s="29"/>
      <c r="H19" s="65"/>
      <c r="I19" s="4" t="s">
        <v>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30.039525691699602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23.762376237623762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0.50704225352112675</v>
      </c>
      <c r="C20" s="6">
        <f>C19/(B19+C19)</f>
        <v>0.49295774647887325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30.363636363636363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31.380753138075313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27.413127413127413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27.139874739039666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30.363636363636363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31.380753138075313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324</v>
      </c>
      <c r="C23" s="4">
        <v>326</v>
      </c>
      <c r="E23" s="12" t="s">
        <v>122</v>
      </c>
      <c r="F23" s="10">
        <f>(F17*'Efficiency Adjustment'!B66)/K27</f>
        <v>28.867492169634236</v>
      </c>
      <c r="G23" s="7"/>
      <c r="H23" s="65"/>
      <c r="I23" s="4" t="s">
        <v>9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27.413127413127413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27.139874739039666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274</v>
      </c>
      <c r="C24" s="4">
        <v>249</v>
      </c>
      <c r="E24" s="12" t="s">
        <v>123</v>
      </c>
      <c r="F24" s="10">
        <f>(F18*'Efficiency Adjustment'!C66)/J27</f>
        <v>22.401426932582272</v>
      </c>
      <c r="G24" s="7"/>
      <c r="H24" s="65"/>
      <c r="I24" s="4" t="s">
        <v>56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32.741935483870968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27.478260869565219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0.84567901234567899</v>
      </c>
      <c r="C25" s="6">
        <f>C24/C23</f>
        <v>0.76380368098159512</v>
      </c>
      <c r="E25" s="12" t="s">
        <v>124</v>
      </c>
      <c r="F25" s="10">
        <f>F23-F24</f>
        <v>6.4660652370519642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50</v>
      </c>
      <c r="C26" s="4">
        <f>C23-C24</f>
        <v>77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28.199378538518832</v>
      </c>
      <c r="K27" s="19">
        <f>AVERAGEIF(K8:K24,"&gt;0")</f>
        <v>29.082998898219671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1.044750430292599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69</v>
      </c>
      <c r="C29" s="4">
        <v>49</v>
      </c>
      <c r="E29" s="12" t="s">
        <v>148</v>
      </c>
      <c r="F29" s="10">
        <f>C10/F10</f>
        <v>0.7931034482758621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25</v>
      </c>
      <c r="C30" s="4">
        <v>14</v>
      </c>
      <c r="E30" s="12" t="s">
        <v>91</v>
      </c>
      <c r="F30" s="10">
        <f>F28-F29</f>
        <v>0.25164698201673685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0.36231884057971014</v>
      </c>
      <c r="C31" s="23">
        <f>C30/C29</f>
        <v>0.2857142857142857</v>
      </c>
      <c r="E31" s="4" t="s">
        <v>149</v>
      </c>
      <c r="F31" s="10">
        <f>B12/F9</f>
        <v>0.62994836488812389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0.48094373865698731</v>
      </c>
      <c r="G32" s="7"/>
      <c r="H32" s="65"/>
      <c r="I32" s="4" t="s">
        <v>203</v>
      </c>
      <c r="J32" s="9">
        <f>F14</f>
        <v>66.150474799123444</v>
      </c>
      <c r="K32" s="4">
        <f>RANK(J32,'Universal Aggregate Worksheet'!I7:I67,0)</f>
        <v>34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2.0408163265306121E-2</v>
      </c>
      <c r="C33" s="23">
        <f>C32/B29</f>
        <v>2.8985507246376812E-2</v>
      </c>
      <c r="E33" s="12" t="s">
        <v>92</v>
      </c>
      <c r="F33" s="13">
        <f>F31-F32</f>
        <v>0.14900462623113658</v>
      </c>
      <c r="G33" s="29"/>
      <c r="H33" s="65"/>
      <c r="I33" s="12" t="s">
        <v>160</v>
      </c>
      <c r="J33" s="9">
        <f>F12</f>
        <v>33.951789627465303</v>
      </c>
      <c r="K33" s="4">
        <f>RANK(J33,'Universal Aggregate Worksheet'!F7:F67,0)</f>
        <v>32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0.29654859967051073</v>
      </c>
      <c r="G34" s="31"/>
      <c r="H34" s="65"/>
      <c r="I34" s="12" t="s">
        <v>161</v>
      </c>
      <c r="J34" s="9">
        <f>F13</f>
        <v>32.198685171658141</v>
      </c>
      <c r="K34" s="4">
        <f>RANK(J34,'Universal Aggregate Worksheet'!G7:G67,1)</f>
        <v>25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55</v>
      </c>
      <c r="C35" s="4">
        <v>74</v>
      </c>
      <c r="E35" s="12" t="s">
        <v>152</v>
      </c>
      <c r="F35" s="6">
        <f>((0.167*C30)+(C9)+(0.83*C32))/C10</f>
        <v>0.29061327231121281</v>
      </c>
      <c r="G35" s="7"/>
      <c r="H35" s="65"/>
      <c r="I35" s="12" t="s">
        <v>210</v>
      </c>
      <c r="J35" s="9">
        <f>J33-J34</f>
        <v>1.7531044558071613</v>
      </c>
      <c r="K35" s="4">
        <f>RANK(J35,'Universal Aggregate Worksheet'!H7:H67,0)</f>
        <v>23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0.49181693989071046</v>
      </c>
      <c r="G36" s="31"/>
      <c r="H36" s="65"/>
      <c r="I36" s="4" t="s">
        <v>133</v>
      </c>
      <c r="J36" s="10">
        <f>F23</f>
        <v>28.867492169634236</v>
      </c>
      <c r="K36" s="4">
        <f>RANK(J36,'Universal Aggregate Worksheet'!X7:X67,0)</f>
        <v>22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17</v>
      </c>
      <c r="C37" s="4">
        <v>17</v>
      </c>
      <c r="E37" s="12" t="s">
        <v>154</v>
      </c>
      <c r="F37" s="6">
        <f>((0.167*C30)+(C9)+(0.83*C32))/C12</f>
        <v>0.47923773584905655</v>
      </c>
      <c r="G37" s="31"/>
      <c r="H37" s="65"/>
      <c r="I37" s="4" t="s">
        <v>136</v>
      </c>
      <c r="J37" s="10">
        <f>F24</f>
        <v>22.401426932582272</v>
      </c>
      <c r="K37" s="4">
        <f>RANK(J37,'Universal Aggregate Worksheet'!Z7:Z67,1)</f>
        <v>3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6.4660652370519642</v>
      </c>
      <c r="K38" s="4">
        <f>RANK(J38,'Universal Aggregate Worksheet'!AB7:AB67,0)</f>
        <v>10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1026.75</v>
      </c>
      <c r="C39" s="4">
        <f>B39</f>
        <v>1026.75</v>
      </c>
      <c r="E39" s="24" t="s">
        <v>155</v>
      </c>
      <c r="F39" s="7"/>
      <c r="G39" s="7"/>
      <c r="H39" s="65"/>
      <c r="I39" s="4" t="s">
        <v>166</v>
      </c>
      <c r="J39" s="10">
        <f>F28</f>
        <v>1.044750430292599</v>
      </c>
      <c r="K39" s="4">
        <f>RANK(J39,'Universal Aggregate Worksheet'!M7:M67,0)</f>
        <v>23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4.118616144975288E-2</v>
      </c>
      <c r="G40" s="13">
        <f>C30/C10</f>
        <v>3.2036613272311214E-2</v>
      </c>
      <c r="H40" s="65"/>
      <c r="I40" s="4" t="s">
        <v>170</v>
      </c>
      <c r="J40" s="10">
        <f>F29</f>
        <v>0.7931034482758621</v>
      </c>
      <c r="K40" s="4">
        <f>RANK(J40,'Universal Aggregate Worksheet'!Q7:Q67,1)</f>
        <v>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0.11212814645308924</v>
      </c>
      <c r="G41" s="10">
        <f>B29/B10</f>
        <v>0.11367380560131796</v>
      </c>
      <c r="H41" s="65"/>
      <c r="I41" s="4" t="s">
        <v>168</v>
      </c>
      <c r="J41" s="6">
        <f>F34</f>
        <v>0.29654859967051073</v>
      </c>
      <c r="K41" s="4">
        <f>RANK(J41,'Universal Aggregate Worksheet'!O7:O67,0)</f>
        <v>22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-7.0941985003336372E-2</v>
      </c>
      <c r="G42" s="10">
        <f>G40-G41</f>
        <v>-8.1637192329006736E-2</v>
      </c>
      <c r="H42" s="65"/>
      <c r="I42" s="4" t="s">
        <v>172</v>
      </c>
      <c r="J42" s="6">
        <f>F35</f>
        <v>0.29061327231121281</v>
      </c>
      <c r="K42" s="4">
        <f>RANK(J42,'Universal Aggregate Worksheet'!S7:S67,1)</f>
        <v>34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0.11876075731497418</v>
      </c>
      <c r="G43" s="86">
        <f>C29/F10</f>
        <v>8.8929219600725959E-2</v>
      </c>
      <c r="H43" s="65"/>
      <c r="I43" s="4" t="s">
        <v>182</v>
      </c>
      <c r="J43" s="10">
        <f>F47</f>
        <v>0.16695352839931152</v>
      </c>
      <c r="K43" s="4">
        <f>RANK(J43,'Universal Aggregate Worksheet'!U7:U67,0)</f>
        <v>22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0.14285714285714285</v>
      </c>
      <c r="G44" s="86">
        <f>C30/C9</f>
        <v>0.11382113821138211</v>
      </c>
      <c r="H44" s="65"/>
      <c r="I44" s="4" t="s">
        <v>183</v>
      </c>
      <c r="J44" s="10">
        <f>F48</f>
        <v>0.15789473684210525</v>
      </c>
      <c r="K44" s="4">
        <f>RANK(J44,'Universal Aggregate Worksheet'!V7:V67,1)</f>
        <v>32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0.50704225352112675</v>
      </c>
      <c r="K45" s="4">
        <f>RANK(J45,'Universal Aggregate Worksheet'!J7:J67,0)</f>
        <v>29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0.84567901234567899</v>
      </c>
      <c r="K46" s="4">
        <f>RANK(J46,'Universal Aggregate Worksheet'!K7:K67,0)</f>
        <v>25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0.16695352839931152</v>
      </c>
      <c r="G47" s="33"/>
      <c r="H47" s="65"/>
      <c r="I47" s="4" t="s">
        <v>181</v>
      </c>
      <c r="J47" s="13">
        <f>C25</f>
        <v>0.76380368098159512</v>
      </c>
      <c r="K47" s="4">
        <f>RANK(J47,'Universal Aggregate Worksheet'!L7:L67,1)</f>
        <v>3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0.15789473684210525</v>
      </c>
      <c r="G48" s="29"/>
      <c r="H48" s="65"/>
      <c r="I48" s="4" t="s">
        <v>205</v>
      </c>
      <c r="J48" s="6">
        <f>B31</f>
        <v>0.36231884057971014</v>
      </c>
      <c r="K48" s="4">
        <f>RANK(J48,'Universal Aggregate Worksheet'!AC7:AC67,0)</f>
        <v>16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0.2857142857142857</v>
      </c>
      <c r="K49" s="4">
        <f>RANK(J49,'Universal Aggregate Worksheet'!AD7:AD67,1)</f>
        <v>20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4.118616144975288E-2</v>
      </c>
      <c r="K50" s="4">
        <f>RANK(J50,'Universal Aggregate Worksheet'!AI7:AI67,0)</f>
        <v>14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4.8586572438162542E-2</v>
      </c>
      <c r="G51" s="10">
        <f>C35/F11</f>
        <v>6.5371024734982339E-2</v>
      </c>
      <c r="H51" s="65"/>
      <c r="I51" s="12" t="s">
        <v>221</v>
      </c>
      <c r="J51" s="10">
        <f>F41</f>
        <v>0.11212814645308924</v>
      </c>
      <c r="K51" s="4">
        <f>RANK(J51,'Universal Aggregate Worksheet'!AJ7:AJ67,1)</f>
        <v>30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0.25771324863883849</v>
      </c>
      <c r="G52" s="86">
        <f>(B12-B9)/F9</f>
        <v>0.32874354561101549</v>
      </c>
      <c r="H52" s="65"/>
      <c r="I52" s="12" t="s">
        <v>222</v>
      </c>
      <c r="J52" s="87">
        <f>F43</f>
        <v>0.11876075731497418</v>
      </c>
      <c r="K52" s="4">
        <f>RANK(J52,'Universal Aggregate Worksheet'!AE7:AE67,0)</f>
        <v>24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8.8929219600725959E-2</v>
      </c>
      <c r="K53" s="4">
        <f>RANK(J53,'Universal Aggregate Worksheet'!AF7:AF67,1)</f>
        <v>8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0.14285714285714285</v>
      </c>
      <c r="K54" s="4">
        <f>RANK(J54,'Universal Aggregate Worksheet'!AG7:AG67,0)</f>
        <v>19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28.199378538518832</v>
      </c>
      <c r="G55" s="7"/>
      <c r="H55" s="65"/>
      <c r="I55" s="12" t="s">
        <v>225</v>
      </c>
      <c r="J55" s="87">
        <f>G44</f>
        <v>0.11382113821138211</v>
      </c>
      <c r="K55" s="4">
        <f>RANK(J55,'Universal Aggregate Worksheet'!AH7:AH67,1)</f>
        <v>28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29.082998898219671</v>
      </c>
      <c r="G56" s="7"/>
      <c r="H56" s="65"/>
      <c r="I56" s="12" t="s">
        <v>227</v>
      </c>
      <c r="J56" s="10">
        <f>F51</f>
        <v>4.8586572438162542E-2</v>
      </c>
      <c r="K56" s="4">
        <f>RANK(J56,'Universal Aggregate Worksheet'!AK7:AK67,1)</f>
        <v>13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-0.88362035970083852</v>
      </c>
      <c r="G57" s="7"/>
      <c r="H57" s="65"/>
      <c r="I57" s="12" t="s">
        <v>226</v>
      </c>
      <c r="J57" s="10">
        <f>G51</f>
        <v>6.5371024734982339E-2</v>
      </c>
      <c r="K57" s="4">
        <f>RANK(J57,'Universal Aggregate Worksheet'!AL7:AL67,0)</f>
        <v>20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0.25771324863883849</v>
      </c>
      <c r="K58" s="4">
        <f>RANK(J58,'Universal Aggregate Worksheet'!AM7:AM67,0)</f>
        <v>56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0.32874354561101549</v>
      </c>
      <c r="K59" s="4">
        <f>RANK(J59,'Universal Aggregate Worksheet'!AN7:AN67,1)</f>
        <v>43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28.199378538518832</v>
      </c>
      <c r="K60" s="4">
        <f>RANK(J60,'Universal Aggregate Worksheet'!AO7:AO67,0)</f>
        <v>33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29.082998898219671</v>
      </c>
      <c r="K61" s="4">
        <f>RANK(J61,'Universal Aggregate Worksheet'!AP7:AP67,1)</f>
        <v>49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-0.88362035970083852</v>
      </c>
      <c r="K62" s="4">
        <f>RANK(J62,'Universal Aggregate Worksheet'!AQ7:AQ67,0)</f>
        <v>42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Canisius</v>
      </c>
      <c r="C7" s="76" t="s">
        <v>62</v>
      </c>
      <c r="E7" s="7"/>
      <c r="F7" s="76" t="str">
        <f>B1</f>
        <v>Canisius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30.120481927710845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22.323049001814883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87</v>
      </c>
      <c r="C9" s="4">
        <v>127</v>
      </c>
      <c r="E9" s="4" t="s">
        <v>82</v>
      </c>
      <c r="F9" s="78">
        <f>B19+B23+C26</f>
        <v>379</v>
      </c>
      <c r="G9" s="27"/>
      <c r="H9" s="65"/>
      <c r="I9" s="4" t="s">
        <v>20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28.760330578512395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26.631393298059962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309</v>
      </c>
      <c r="C10" s="4">
        <v>426</v>
      </c>
      <c r="E10" s="4" t="s">
        <v>83</v>
      </c>
      <c r="F10" s="78">
        <f>C19+C23+B26</f>
        <v>408</v>
      </c>
      <c r="G10" s="27"/>
      <c r="H10" s="65"/>
      <c r="I10" s="4" t="s">
        <v>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25.342465753424658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27.108433734939759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0.28155339805825241</v>
      </c>
      <c r="C11" s="6">
        <f>C9/C10</f>
        <v>0.2981220657276995</v>
      </c>
      <c r="E11" s="4" t="s">
        <v>84</v>
      </c>
      <c r="F11" s="78">
        <f>SUM(F9:F10)</f>
        <v>787</v>
      </c>
      <c r="G11" s="27"/>
      <c r="H11" s="65"/>
      <c r="I11" s="4" t="s">
        <v>10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34.231378763866879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23.064250411861615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186</v>
      </c>
      <c r="C12" s="4">
        <v>244</v>
      </c>
      <c r="E12" s="4" t="s">
        <v>85</v>
      </c>
      <c r="F12" s="79">
        <f>F9/(B39/60)</f>
        <v>31.484942886812046</v>
      </c>
      <c r="G12" s="28"/>
      <c r="H12" s="65"/>
      <c r="I12" s="4" t="s">
        <v>24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28.785046728971963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30.281690140845068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0.60194174757281549</v>
      </c>
      <c r="C13" s="6">
        <f>C12/C10</f>
        <v>0.57276995305164324</v>
      </c>
      <c r="E13" s="4" t="s">
        <v>86</v>
      </c>
      <c r="F13" s="79">
        <f>F10/(B39/60)</f>
        <v>33.894080996884739</v>
      </c>
      <c r="G13" s="28"/>
      <c r="H13" s="65"/>
      <c r="I13" s="4" t="s">
        <v>21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21.936758893280633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31.222707423580786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0.46774193548387094</v>
      </c>
      <c r="C14" s="6">
        <f>C9/C12</f>
        <v>0.52049180327868849</v>
      </c>
      <c r="E14" s="4" t="s">
        <v>87</v>
      </c>
      <c r="F14" s="79">
        <f>F11/(B39/60)</f>
        <v>65.379023883696789</v>
      </c>
      <c r="G14" s="28"/>
      <c r="H14" s="65"/>
      <c r="I14" s="4" t="s">
        <v>30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28.340080971659919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27.530364372469634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54</v>
      </c>
      <c r="C15" s="4">
        <v>65</v>
      </c>
      <c r="E15" s="7"/>
      <c r="F15" s="7"/>
      <c r="G15" s="7"/>
      <c r="H15" s="65"/>
      <c r="I15" s="4" t="s">
        <v>57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22.873345935727787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37.916666666666664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0.62068965517241381</v>
      </c>
      <c r="C16" s="6">
        <f>C15/C9</f>
        <v>0.51181102362204722</v>
      </c>
      <c r="E16" s="24" t="s">
        <v>88</v>
      </c>
      <c r="F16" s="7"/>
      <c r="G16" s="7"/>
      <c r="H16" s="65"/>
      <c r="I16" s="4" t="s">
        <v>44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37.981651376146793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29.56204379562044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22.955145118733508</v>
      </c>
      <c r="G17" s="29"/>
      <c r="H17" s="65"/>
      <c r="I17" s="4" t="s">
        <v>14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26.992753623188403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26.198083067092654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31.127450980392158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29.855072463768117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25.943396226415093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109</v>
      </c>
      <c r="C19" s="4">
        <v>140</v>
      </c>
      <c r="E19" s="4" t="s">
        <v>120</v>
      </c>
      <c r="F19" s="10">
        <f>F17-F18</f>
        <v>-8.1723058616586499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24.842105263157897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30.687830687830687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0.43775100401606426</v>
      </c>
      <c r="C20" s="6">
        <f>C19/(B19+C19)</f>
        <v>0.56224899598393574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227</v>
      </c>
      <c r="C23" s="4">
        <v>223</v>
      </c>
      <c r="E23" s="12" t="s">
        <v>122</v>
      </c>
      <c r="F23" s="10">
        <f>(F17*'Efficiency Adjustment'!B66)/K27</f>
        <v>22.684413308752351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182</v>
      </c>
      <c r="C24" s="4">
        <v>180</v>
      </c>
      <c r="E24" s="12" t="s">
        <v>123</v>
      </c>
      <c r="F24" s="10">
        <f>(F18*'Efficiency Adjustment'!C66)/J27</f>
        <v>31.083440350859242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0.80176211453744495</v>
      </c>
      <c r="C25" s="6">
        <f>C24/C23</f>
        <v>0.80717488789237668</v>
      </c>
      <c r="E25" s="12" t="s">
        <v>124</v>
      </c>
      <c r="F25" s="10">
        <f>F23-F24</f>
        <v>-8.3990270421068907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45</v>
      </c>
      <c r="C26" s="4">
        <f>C23-C24</f>
        <v>43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28.338456023284692</v>
      </c>
      <c r="K27" s="19">
        <f>AVERAGEIF(K8:K24,"&gt;0")</f>
        <v>28.205825735599763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0.81530343007915562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37</v>
      </c>
      <c r="C29" s="4">
        <v>48</v>
      </c>
      <c r="E29" s="12" t="s">
        <v>148</v>
      </c>
      <c r="F29" s="10">
        <f>C10/F10</f>
        <v>1.0441176470588236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15</v>
      </c>
      <c r="E30" s="12" t="s">
        <v>91</v>
      </c>
      <c r="F30" s="10">
        <f>F28-F29</f>
        <v>-0.22881421697966797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0.29729729729729731</v>
      </c>
      <c r="C31" s="23">
        <f>C30/C29</f>
        <v>0.3125</v>
      </c>
      <c r="E31" s="4" t="s">
        <v>149</v>
      </c>
      <c r="F31" s="10">
        <f>B12/F9</f>
        <v>0.49076517150395776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0.59803921568627449</v>
      </c>
      <c r="G32" s="7"/>
      <c r="H32" s="65"/>
      <c r="I32" s="4" t="s">
        <v>203</v>
      </c>
      <c r="J32" s="9">
        <f>F14</f>
        <v>65.379023883696789</v>
      </c>
      <c r="K32" s="4">
        <f>RANK(J32,'Universal Aggregate Worksheet'!I7:I67,0)</f>
        <v>37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-0.10727404418231673</v>
      </c>
      <c r="G33" s="29"/>
      <c r="H33" s="65"/>
      <c r="I33" s="12" t="s">
        <v>160</v>
      </c>
      <c r="J33" s="9">
        <f>F12</f>
        <v>31.484942886812046</v>
      </c>
      <c r="K33" s="4">
        <f>RANK(J33,'Universal Aggregate Worksheet'!F7:F67,0)</f>
        <v>47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0.28749838187702265</v>
      </c>
      <c r="G34" s="31"/>
      <c r="H34" s="65"/>
      <c r="I34" s="12" t="s">
        <v>161</v>
      </c>
      <c r="J34" s="9">
        <f>F13</f>
        <v>33.894080996884739</v>
      </c>
      <c r="K34" s="4">
        <f>RANK(J34,'Universal Aggregate Worksheet'!G7:G67,1)</f>
        <v>35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53</v>
      </c>
      <c r="C35" s="4">
        <v>47</v>
      </c>
      <c r="E35" s="12" t="s">
        <v>152</v>
      </c>
      <c r="F35" s="6">
        <f>((0.167*C30)+(C9)+(0.83*C32))/C10</f>
        <v>0.30400234741784038</v>
      </c>
      <c r="G35" s="7"/>
      <c r="H35" s="65"/>
      <c r="I35" s="12" t="s">
        <v>210</v>
      </c>
      <c r="J35" s="9">
        <f>J33-J34</f>
        <v>-2.4091381100726927</v>
      </c>
      <c r="K35" s="4">
        <f>RANK(J35,'Universal Aggregate Worksheet'!H7:H67,0)</f>
        <v>45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0.4776182795698925</v>
      </c>
      <c r="G36" s="31"/>
      <c r="H36" s="65"/>
      <c r="I36" s="4" t="s">
        <v>133</v>
      </c>
      <c r="J36" s="10">
        <f>F23</f>
        <v>22.684413308752351</v>
      </c>
      <c r="K36" s="4">
        <f>RANK(J36,'Universal Aggregate Worksheet'!X7:X67,0)</f>
        <v>54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0.53075819672131141</v>
      </c>
      <c r="G37" s="31"/>
      <c r="H37" s="65"/>
      <c r="I37" s="4" t="s">
        <v>136</v>
      </c>
      <c r="J37" s="10">
        <f>F24</f>
        <v>31.083440350859242</v>
      </c>
      <c r="K37" s="4">
        <f>RANK(J37,'Universal Aggregate Worksheet'!Z7:Z67,1)</f>
        <v>50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-8.3990270421068907</v>
      </c>
      <c r="K38" s="4">
        <f>RANK(J38,'Universal Aggregate Worksheet'!AB7:AB67,0)</f>
        <v>54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722.25</v>
      </c>
      <c r="C39" s="4">
        <f>B39</f>
        <v>722.25</v>
      </c>
      <c r="E39" s="24" t="s">
        <v>155</v>
      </c>
      <c r="F39" s="7"/>
      <c r="G39" s="7"/>
      <c r="H39" s="65"/>
      <c r="I39" s="4" t="s">
        <v>166</v>
      </c>
      <c r="J39" s="10">
        <f>F28</f>
        <v>0.81530343007915562</v>
      </c>
      <c r="K39" s="4">
        <f>RANK(J39,'Universal Aggregate Worksheet'!M7:M67,0)</f>
        <v>58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3.5598705501618123E-2</v>
      </c>
      <c r="G40" s="13">
        <f>C30/C10</f>
        <v>3.5211267605633804E-2</v>
      </c>
      <c r="H40" s="65"/>
      <c r="I40" s="4" t="s">
        <v>170</v>
      </c>
      <c r="J40" s="10">
        <f>F29</f>
        <v>1.0441176470588236</v>
      </c>
      <c r="K40" s="4">
        <f>RANK(J40,'Universal Aggregate Worksheet'!Q7:Q67,1)</f>
        <v>43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0.11267605633802817</v>
      </c>
      <c r="G41" s="10">
        <f>B29/B10</f>
        <v>0.11974110032362459</v>
      </c>
      <c r="H41" s="65"/>
      <c r="I41" s="4" t="s">
        <v>168</v>
      </c>
      <c r="J41" s="6">
        <f>F34</f>
        <v>0.28749838187702265</v>
      </c>
      <c r="K41" s="4">
        <f>RANK(J41,'Universal Aggregate Worksheet'!O7:O67,0)</f>
        <v>29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-7.7077350836410041E-2</v>
      </c>
      <c r="G42" s="10">
        <f>G40-G41</f>
        <v>-8.4529832717990777E-2</v>
      </c>
      <c r="H42" s="65"/>
      <c r="I42" s="4" t="s">
        <v>172</v>
      </c>
      <c r="J42" s="6">
        <f>F35</f>
        <v>0.30400234741784038</v>
      </c>
      <c r="K42" s="4">
        <f>RANK(J42,'Universal Aggregate Worksheet'!S7:S67,1)</f>
        <v>44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9.7625329815303433E-2</v>
      </c>
      <c r="G43" s="86">
        <f>C29/F10</f>
        <v>0.11764705882352941</v>
      </c>
      <c r="H43" s="65"/>
      <c r="I43" s="4" t="s">
        <v>182</v>
      </c>
      <c r="J43" s="10">
        <f>F47</f>
        <v>0.14248021108179421</v>
      </c>
      <c r="K43" s="4">
        <f>RANK(J43,'Universal Aggregate Worksheet'!U7:U67,0)</f>
        <v>41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0.12643678160919541</v>
      </c>
      <c r="G44" s="86">
        <f>C30/C9</f>
        <v>0.11811023622047244</v>
      </c>
      <c r="H44" s="65"/>
      <c r="I44" s="4" t="s">
        <v>183</v>
      </c>
      <c r="J44" s="10">
        <f>F48</f>
        <v>0.15931372549019607</v>
      </c>
      <c r="K44" s="4">
        <f>RANK(J44,'Universal Aggregate Worksheet'!V7:V67,1)</f>
        <v>34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0.43775100401606426</v>
      </c>
      <c r="K45" s="4">
        <f>RANK(J45,'Universal Aggregate Worksheet'!J7:J67,0)</f>
        <v>47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0.80176211453744495</v>
      </c>
      <c r="K46" s="4">
        <f>RANK(J46,'Universal Aggregate Worksheet'!K7:K67,0)</f>
        <v>46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0.14248021108179421</v>
      </c>
      <c r="G47" s="33"/>
      <c r="H47" s="65"/>
      <c r="I47" s="4" t="s">
        <v>181</v>
      </c>
      <c r="J47" s="13">
        <f>C25</f>
        <v>0.80717488789237668</v>
      </c>
      <c r="K47" s="4">
        <f>RANK(J47,'Universal Aggregate Worksheet'!L7:L67,1)</f>
        <v>15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0.15931372549019607</v>
      </c>
      <c r="G48" s="29"/>
      <c r="H48" s="65"/>
      <c r="I48" s="4" t="s">
        <v>205</v>
      </c>
      <c r="J48" s="6">
        <f>B31</f>
        <v>0.29729729729729731</v>
      </c>
      <c r="K48" s="4">
        <f>RANK(J48,'Universal Aggregate Worksheet'!AC7:AC67,0)</f>
        <v>37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0.3125</v>
      </c>
      <c r="K49" s="4">
        <f>RANK(J49,'Universal Aggregate Worksheet'!AD7:AD67,1)</f>
        <v>31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3.5598705501618123E-2</v>
      </c>
      <c r="K50" s="4">
        <f>RANK(J50,'Universal Aggregate Worksheet'!AI7:AI67,0)</f>
        <v>32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6.734434561626429E-2</v>
      </c>
      <c r="G51" s="10">
        <f>C35/F11</f>
        <v>5.9720457433290977E-2</v>
      </c>
      <c r="H51" s="65"/>
      <c r="I51" s="12" t="s">
        <v>221</v>
      </c>
      <c r="J51" s="10">
        <f>F41</f>
        <v>0.11267605633802817</v>
      </c>
      <c r="K51" s="4">
        <f>RANK(J51,'Universal Aggregate Worksheet'!AJ7:AJ67,1)</f>
        <v>32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0.28676470588235292</v>
      </c>
      <c r="G52" s="86">
        <f>(B12-B9)/F9</f>
        <v>0.26121372031662271</v>
      </c>
      <c r="H52" s="65"/>
      <c r="I52" s="12" t="s">
        <v>222</v>
      </c>
      <c r="J52" s="87">
        <f>F43</f>
        <v>9.7625329815303433E-2</v>
      </c>
      <c r="K52" s="4">
        <f>RANK(J52,'Universal Aggregate Worksheet'!AE7:AE67,0)</f>
        <v>48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0.11764705882352941</v>
      </c>
      <c r="K53" s="4">
        <f>RANK(J53,'Universal Aggregate Worksheet'!AF7:AF67,1)</f>
        <v>35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0.12643678160919541</v>
      </c>
      <c r="K54" s="4">
        <f>RANK(J54,'Universal Aggregate Worksheet'!AG7:AG67,0)</f>
        <v>34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28.338456023284692</v>
      </c>
      <c r="G55" s="7"/>
      <c r="H55" s="65"/>
      <c r="I55" s="12" t="s">
        <v>225</v>
      </c>
      <c r="J55" s="87">
        <f>G44</f>
        <v>0.11811023622047244</v>
      </c>
      <c r="K55" s="4">
        <f>RANK(J55,'Universal Aggregate Worksheet'!AH7:AH67,1)</f>
        <v>31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28.205825735599763</v>
      </c>
      <c r="G56" s="7"/>
      <c r="H56" s="65"/>
      <c r="I56" s="12" t="s">
        <v>227</v>
      </c>
      <c r="J56" s="10">
        <f>F51</f>
        <v>6.734434561626429E-2</v>
      </c>
      <c r="K56" s="4">
        <f>RANK(J56,'Universal Aggregate Worksheet'!AK7:AK67,1)</f>
        <v>43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0.13263028768492902</v>
      </c>
      <c r="G57" s="7"/>
      <c r="H57" s="65"/>
      <c r="I57" s="12" t="s">
        <v>226</v>
      </c>
      <c r="J57" s="10">
        <f>G51</f>
        <v>5.9720457433290977E-2</v>
      </c>
      <c r="K57" s="4">
        <f>RANK(J57,'Universal Aggregate Worksheet'!AL7:AL67,0)</f>
        <v>31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0.28676470588235292</v>
      </c>
      <c r="K58" s="4">
        <f>RANK(J58,'Universal Aggregate Worksheet'!AM7:AM67,0)</f>
        <v>42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0.26121372031662271</v>
      </c>
      <c r="K59" s="4">
        <f>RANK(J59,'Universal Aggregate Worksheet'!AN7:AN67,1)</f>
        <v>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28.338456023284692</v>
      </c>
      <c r="K60" s="4">
        <f>RANK(J60,'Universal Aggregate Worksheet'!AO7:AO67,0)</f>
        <v>29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28.205825735599763</v>
      </c>
      <c r="K61" s="4">
        <f>RANK(J61,'Universal Aggregate Worksheet'!AP7:AP67,1)</f>
        <v>33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0.13263028768492902</v>
      </c>
      <c r="K62" s="4">
        <f>RANK(J62,'Universal Aggregate Worksheet'!AQ7:AQ67,0)</f>
        <v>27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Colgate</v>
      </c>
      <c r="C7" s="76" t="s">
        <v>62</v>
      </c>
      <c r="E7" s="7"/>
      <c r="F7" s="76" t="str">
        <f>B1</f>
        <v>Colgate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30.873786407766989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23.972602739726025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142</v>
      </c>
      <c r="C9" s="4">
        <v>130</v>
      </c>
      <c r="E9" s="4" t="s">
        <v>82</v>
      </c>
      <c r="F9" s="78">
        <f>B19+B23+C26</f>
        <v>518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25.384615384615383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27.291666666666664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501</v>
      </c>
      <c r="C10" s="4">
        <v>508</v>
      </c>
      <c r="E10" s="4" t="s">
        <v>83</v>
      </c>
      <c r="F10" s="78">
        <f>C19+C23+B26</f>
        <v>479</v>
      </c>
      <c r="G10" s="27"/>
      <c r="H10" s="65"/>
      <c r="I10" s="4" t="s">
        <v>11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26.043737574552683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28.205128205128204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0.28343313373253493</v>
      </c>
      <c r="C11" s="6">
        <f>C9/C10</f>
        <v>0.25590551181102361</v>
      </c>
      <c r="E11" s="4" t="s">
        <v>84</v>
      </c>
      <c r="F11" s="78">
        <f>SUM(F9:F10)</f>
        <v>997</v>
      </c>
      <c r="G11" s="27"/>
      <c r="H11" s="65"/>
      <c r="I11" s="4" t="s">
        <v>44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37.981651376146793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29.56204379562044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291</v>
      </c>
      <c r="C12" s="4">
        <v>282</v>
      </c>
      <c r="E12" s="4" t="s">
        <v>85</v>
      </c>
      <c r="F12" s="79">
        <f>F9/(B39/60)</f>
        <v>32.375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21.936758893280633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31.222707423580786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0.58083832335329344</v>
      </c>
      <c r="C13" s="6">
        <f>C12/C10</f>
        <v>0.55511811023622049</v>
      </c>
      <c r="E13" s="4" t="s">
        <v>86</v>
      </c>
      <c r="F13" s="79">
        <f>F10/(B39/60)</f>
        <v>29.9375</v>
      </c>
      <c r="G13" s="28"/>
      <c r="H13" s="65"/>
      <c r="I13" s="4" t="s">
        <v>23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19.957537154989385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30.811808118081181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0.48797250859106528</v>
      </c>
      <c r="C14" s="6">
        <f>C9/C12</f>
        <v>0.46099290780141844</v>
      </c>
      <c r="E14" s="4" t="s">
        <v>87</v>
      </c>
      <c r="F14" s="79">
        <f>F11/(B39/60)</f>
        <v>62.3125</v>
      </c>
      <c r="G14" s="28"/>
      <c r="H14" s="65"/>
      <c r="I14" s="4" t="s">
        <v>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25.342465753424658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27.108433734939759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65</v>
      </c>
      <c r="C15" s="4">
        <v>68</v>
      </c>
      <c r="E15" s="7"/>
      <c r="F15" s="7"/>
      <c r="G15" s="7"/>
      <c r="H15" s="65"/>
      <c r="I15" s="4" t="s">
        <v>17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28.764044943820227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25.244618395303327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0.45774647887323944</v>
      </c>
      <c r="C16" s="6">
        <f>C15/C9</f>
        <v>0.52307692307692311</v>
      </c>
      <c r="E16" s="24" t="s">
        <v>88</v>
      </c>
      <c r="F16" s="7"/>
      <c r="G16" s="7"/>
      <c r="H16" s="65"/>
      <c r="I16" s="4" t="s">
        <v>34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28.502415458937197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30.864197530864196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27.413127413127413</v>
      </c>
      <c r="G17" s="29"/>
      <c r="H17" s="65"/>
      <c r="I17" s="4" t="s">
        <v>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30.039525691699602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23.762376237623762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27.139874739039666</v>
      </c>
      <c r="G18" s="29"/>
      <c r="H18" s="65"/>
      <c r="I18" s="4" t="s">
        <v>27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30.363636363636363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31.380753138075313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181</v>
      </c>
      <c r="C19" s="4">
        <v>150</v>
      </c>
      <c r="E19" s="4" t="s">
        <v>120</v>
      </c>
      <c r="F19" s="10">
        <f>F17-F18</f>
        <v>0.27325267408774678</v>
      </c>
      <c r="G19" s="29"/>
      <c r="H19" s="65"/>
      <c r="I19" s="4" t="s">
        <v>26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27.540106951871657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31.753554502369667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0.54682779456193353</v>
      </c>
      <c r="C20" s="6">
        <f>C19/(B19+C19)</f>
        <v>0.45317220543806647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30.120481927710845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22.323049001814883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30.039525691699602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23.762376237623762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30.120481927710845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22.323049001814883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295</v>
      </c>
      <c r="C23" s="4">
        <v>292</v>
      </c>
      <c r="E23" s="12" t="s">
        <v>122</v>
      </c>
      <c r="F23" s="10">
        <f>(F17*'Efficiency Adjustment'!B66)/K27</f>
        <v>28.068004974001255</v>
      </c>
      <c r="G23" s="7"/>
      <c r="H23" s="65"/>
      <c r="I23" s="4" t="s">
        <v>31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32.7683615819209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25.977011494252871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258</v>
      </c>
      <c r="C24" s="4">
        <v>250</v>
      </c>
      <c r="E24" s="12" t="s">
        <v>123</v>
      </c>
      <c r="F24" s="10">
        <f>(F18*'Efficiency Adjustment'!C66)/J27</f>
        <v>26.96094381487293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0.87457627118644066</v>
      </c>
      <c r="C25" s="6">
        <f>C24/C23</f>
        <v>0.85616438356164382</v>
      </c>
      <c r="E25" s="12" t="s">
        <v>124</v>
      </c>
      <c r="F25" s="10">
        <f>F23-F24</f>
        <v>1.1070611591283246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37</v>
      </c>
      <c r="C26" s="4">
        <f>C23-C24</f>
        <v>42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28.486195817736487</v>
      </c>
      <c r="K27" s="19">
        <f>AVERAGEIF(K8:K24,"&gt;0")</f>
        <v>27.22283601396785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0.96718146718146714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47</v>
      </c>
      <c r="C29" s="4">
        <v>47</v>
      </c>
      <c r="E29" s="12" t="s">
        <v>148</v>
      </c>
      <c r="F29" s="10">
        <f>C10/F10</f>
        <v>1.0605427974947808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14</v>
      </c>
      <c r="E30" s="12" t="s">
        <v>91</v>
      </c>
      <c r="F30" s="10">
        <f>F28-F29</f>
        <v>-9.3361330313313617E-2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0.25531914893617019</v>
      </c>
      <c r="C31" s="23">
        <f>C30/C29</f>
        <v>0.2978723404255319</v>
      </c>
      <c r="E31" s="4" t="s">
        <v>149</v>
      </c>
      <c r="F31" s="10">
        <f>B12/F9</f>
        <v>0.56177606177606176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0.58872651356993733</v>
      </c>
      <c r="G32" s="7"/>
      <c r="H32" s="65"/>
      <c r="I32" s="4" t="s">
        <v>203</v>
      </c>
      <c r="J32" s="9">
        <f>F14</f>
        <v>62.3125</v>
      </c>
      <c r="K32" s="4">
        <f>RANK(J32,'Universal Aggregate Worksheet'!I7:I67,0)</f>
        <v>46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4.2553191489361701E-2</v>
      </c>
      <c r="C33" s="23">
        <f>C32/B29</f>
        <v>0</v>
      </c>
      <c r="E33" s="12" t="s">
        <v>92</v>
      </c>
      <c r="F33" s="13">
        <f>F31-F32</f>
        <v>-2.6950451793875563E-2</v>
      </c>
      <c r="G33" s="29"/>
      <c r="H33" s="65"/>
      <c r="I33" s="12" t="s">
        <v>160</v>
      </c>
      <c r="J33" s="9">
        <f>F12</f>
        <v>32.375</v>
      </c>
      <c r="K33" s="4">
        <f>RANK(J33,'Universal Aggregate Worksheet'!F7:F67,0)</f>
        <v>40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0.29074650698602794</v>
      </c>
      <c r="G34" s="31"/>
      <c r="H34" s="65"/>
      <c r="I34" s="12" t="s">
        <v>161</v>
      </c>
      <c r="J34" s="9">
        <f>F13</f>
        <v>29.9375</v>
      </c>
      <c r="K34" s="4">
        <f>RANK(J34,'Universal Aggregate Worksheet'!G7:G67,1)</f>
        <v>13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47</v>
      </c>
      <c r="C35" s="4">
        <v>48</v>
      </c>
      <c r="E35" s="12" t="s">
        <v>152</v>
      </c>
      <c r="F35" s="6">
        <f>((0.167*C30)+(C9)+(0.83*C32))/C10</f>
        <v>0.26050787401574804</v>
      </c>
      <c r="G35" s="7"/>
      <c r="H35" s="65"/>
      <c r="I35" s="12" t="s">
        <v>210</v>
      </c>
      <c r="J35" s="9">
        <f>J33-J34</f>
        <v>2.4375</v>
      </c>
      <c r="K35" s="4">
        <f>RANK(J35,'Universal Aggregate Worksheet'!H7:H67,0)</f>
        <v>20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0.50056357388316142</v>
      </c>
      <c r="G36" s="31"/>
      <c r="H36" s="65"/>
      <c r="I36" s="4" t="s">
        <v>133</v>
      </c>
      <c r="J36" s="10">
        <f>F23</f>
        <v>28.068004974001255</v>
      </c>
      <c r="K36" s="4">
        <f>RANK(J36,'Universal Aggregate Worksheet'!X7:X67,0)</f>
        <v>32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0.46928368794326236</v>
      </c>
      <c r="G37" s="31"/>
      <c r="H37" s="65"/>
      <c r="I37" s="4" t="s">
        <v>136</v>
      </c>
      <c r="J37" s="10">
        <f>F24</f>
        <v>26.96094381487293</v>
      </c>
      <c r="K37" s="4">
        <f>RANK(J37,'Universal Aggregate Worksheet'!Z7:Z67,1)</f>
        <v>27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1.1070611591283246</v>
      </c>
      <c r="K38" s="4">
        <f>RANK(J38,'Universal Aggregate Worksheet'!AB7:AB67,0)</f>
        <v>27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960</v>
      </c>
      <c r="C39" s="4">
        <f>B39</f>
        <v>960</v>
      </c>
      <c r="E39" s="24" t="s">
        <v>155</v>
      </c>
      <c r="F39" s="7"/>
      <c r="G39" s="7"/>
      <c r="H39" s="65"/>
      <c r="I39" s="4" t="s">
        <v>166</v>
      </c>
      <c r="J39" s="10">
        <f>F28</f>
        <v>0.96718146718146714</v>
      </c>
      <c r="K39" s="4">
        <f>RANK(J39,'Universal Aggregate Worksheet'!M7:M67,0)</f>
        <v>42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2.3952095808383235E-2</v>
      </c>
      <c r="G40" s="13">
        <f>C30/C10</f>
        <v>2.7559055118110236E-2</v>
      </c>
      <c r="H40" s="65"/>
      <c r="I40" s="4" t="s">
        <v>170</v>
      </c>
      <c r="J40" s="10">
        <f>F29</f>
        <v>1.0605427974947808</v>
      </c>
      <c r="K40" s="4">
        <f>RANK(J40,'Universal Aggregate Worksheet'!Q7:Q67,1)</f>
        <v>45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9.2519685039370081E-2</v>
      </c>
      <c r="G41" s="10">
        <f>B29/B10</f>
        <v>9.3812375249500993E-2</v>
      </c>
      <c r="H41" s="65"/>
      <c r="I41" s="4" t="s">
        <v>168</v>
      </c>
      <c r="J41" s="6">
        <f>F34</f>
        <v>0.29074650698602794</v>
      </c>
      <c r="K41" s="4">
        <f>RANK(J41,'Universal Aggregate Worksheet'!O7:O67,0)</f>
        <v>26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-6.8567589230986853E-2</v>
      </c>
      <c r="G42" s="10">
        <f>G40-G41</f>
        <v>-6.6253320131390764E-2</v>
      </c>
      <c r="H42" s="65"/>
      <c r="I42" s="4" t="s">
        <v>172</v>
      </c>
      <c r="J42" s="6">
        <f>F35</f>
        <v>0.26050787401574804</v>
      </c>
      <c r="K42" s="4">
        <f>RANK(J42,'Universal Aggregate Worksheet'!S7:S67,1)</f>
        <v>13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9.0733590733590733E-2</v>
      </c>
      <c r="G43" s="86">
        <f>C29/F10</f>
        <v>9.8121085594989568E-2</v>
      </c>
      <c r="H43" s="65"/>
      <c r="I43" s="4" t="s">
        <v>182</v>
      </c>
      <c r="J43" s="10">
        <f>F47</f>
        <v>0.12548262548262548</v>
      </c>
      <c r="K43" s="4">
        <f>RANK(J43,'Universal Aggregate Worksheet'!U7:U67,0)</f>
        <v>49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8.4507042253521125E-2</v>
      </c>
      <c r="G44" s="86">
        <f>C30/C9</f>
        <v>0.1076923076923077</v>
      </c>
      <c r="H44" s="65"/>
      <c r="I44" s="4" t="s">
        <v>183</v>
      </c>
      <c r="J44" s="10">
        <f>F48</f>
        <v>0.14196242171189979</v>
      </c>
      <c r="K44" s="4">
        <f>RANK(J44,'Universal Aggregate Worksheet'!V7:V67,1)</f>
        <v>20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0.54682779456193353</v>
      </c>
      <c r="K45" s="4">
        <f>RANK(J45,'Universal Aggregate Worksheet'!J7:J67,0)</f>
        <v>18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0.87457627118644066</v>
      </c>
      <c r="K46" s="4">
        <f>RANK(J46,'Universal Aggregate Worksheet'!K7:K67,0)</f>
        <v>12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0.12548262548262548</v>
      </c>
      <c r="G47" s="33"/>
      <c r="H47" s="65"/>
      <c r="I47" s="4" t="s">
        <v>181</v>
      </c>
      <c r="J47" s="13">
        <f>C25</f>
        <v>0.85616438356164382</v>
      </c>
      <c r="K47" s="4">
        <f>RANK(J47,'Universal Aggregate Worksheet'!L7:L67,1)</f>
        <v>44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0.14196242171189979</v>
      </c>
      <c r="G48" s="29"/>
      <c r="H48" s="65"/>
      <c r="I48" s="4" t="s">
        <v>205</v>
      </c>
      <c r="J48" s="6">
        <f>B31</f>
        <v>0.25531914893617019</v>
      </c>
      <c r="K48" s="4">
        <f>RANK(J48,'Universal Aggregate Worksheet'!AC7:AC67,0)</f>
        <v>49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0.2978723404255319</v>
      </c>
      <c r="K49" s="4">
        <f>RANK(J49,'Universal Aggregate Worksheet'!AD7:AD67,1)</f>
        <v>25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2.3952095808383235E-2</v>
      </c>
      <c r="K50" s="4">
        <f>RANK(J50,'Universal Aggregate Worksheet'!AI7:AI67,0)</f>
        <v>56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4.7141424272818457E-2</v>
      </c>
      <c r="G51" s="10">
        <f>C35/F11</f>
        <v>4.8144433299899696E-2</v>
      </c>
      <c r="H51" s="65"/>
      <c r="I51" s="12" t="s">
        <v>221</v>
      </c>
      <c r="J51" s="10">
        <f>F41</f>
        <v>9.2519685039370081E-2</v>
      </c>
      <c r="K51" s="4">
        <f>RANK(J51,'Universal Aggregate Worksheet'!AJ7:AJ67,1)</f>
        <v>11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0.31732776617954073</v>
      </c>
      <c r="G52" s="86">
        <f>(B12-B9)/F9</f>
        <v>0.28764478764478763</v>
      </c>
      <c r="H52" s="65"/>
      <c r="I52" s="12" t="s">
        <v>222</v>
      </c>
      <c r="J52" s="87">
        <f>F43</f>
        <v>9.0733590733590733E-2</v>
      </c>
      <c r="K52" s="4">
        <f>RANK(J52,'Universal Aggregate Worksheet'!AE7:AE67,0)</f>
        <v>54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9.8121085594989568E-2</v>
      </c>
      <c r="K53" s="4">
        <f>RANK(J53,'Universal Aggregate Worksheet'!AF7:AF67,1)</f>
        <v>16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8.4507042253521125E-2</v>
      </c>
      <c r="K54" s="4">
        <f>RANK(J54,'Universal Aggregate Worksheet'!AG7:AG67,0)</f>
        <v>57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28.486195817736487</v>
      </c>
      <c r="G55" s="7"/>
      <c r="H55" s="65"/>
      <c r="I55" s="12" t="s">
        <v>225</v>
      </c>
      <c r="J55" s="87">
        <f>G44</f>
        <v>0.1076923076923077</v>
      </c>
      <c r="K55" s="4">
        <f>RANK(J55,'Universal Aggregate Worksheet'!AH7:AH67,1)</f>
        <v>23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27.22283601396785</v>
      </c>
      <c r="G56" s="7"/>
      <c r="H56" s="65"/>
      <c r="I56" s="12" t="s">
        <v>227</v>
      </c>
      <c r="J56" s="10">
        <f>F51</f>
        <v>4.7141424272818457E-2</v>
      </c>
      <c r="K56" s="4">
        <f>RANK(J56,'Universal Aggregate Worksheet'!AK7:AK67,1)</f>
        <v>7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1.2633598037686369</v>
      </c>
      <c r="G57" s="7"/>
      <c r="H57" s="65"/>
      <c r="I57" s="12" t="s">
        <v>226</v>
      </c>
      <c r="J57" s="10">
        <f>G51</f>
        <v>4.8144433299899696E-2</v>
      </c>
      <c r="K57" s="4">
        <f>RANK(J57,'Universal Aggregate Worksheet'!AL7:AL67,0)</f>
        <v>53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0.31732776617954073</v>
      </c>
      <c r="K58" s="4">
        <f>RANK(J58,'Universal Aggregate Worksheet'!AM7:AM67,0)</f>
        <v>25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0.28764478764478763</v>
      </c>
      <c r="K59" s="4">
        <f>RANK(J59,'Universal Aggregate Worksheet'!AN7:AN67,1)</f>
        <v>20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28.486195817736487</v>
      </c>
      <c r="K60" s="4">
        <f>RANK(J60,'Universal Aggregate Worksheet'!AO7:AO67,0)</f>
        <v>25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27.22283601396785</v>
      </c>
      <c r="K61" s="4">
        <f>RANK(J61,'Universal Aggregate Worksheet'!AP7:AP67,1)</f>
        <v>16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1.2633598037686369</v>
      </c>
      <c r="K62" s="4">
        <f>RANK(J62,'Universal Aggregate Worksheet'!AQ7:AQ67,0)</f>
        <v>18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10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127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Cornell</v>
      </c>
      <c r="C7" s="76" t="s">
        <v>62</v>
      </c>
      <c r="E7" s="7"/>
      <c r="F7" s="76" t="str">
        <f>B1</f>
        <v>Cornell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21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21.936758893280633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31.222707423580786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216</v>
      </c>
      <c r="C9" s="4">
        <v>140</v>
      </c>
      <c r="E9" s="4" t="s">
        <v>82</v>
      </c>
      <c r="F9" s="78">
        <f>B19+B23+C26</f>
        <v>631</v>
      </c>
      <c r="G9" s="27"/>
      <c r="H9" s="65"/>
      <c r="I9" s="4" t="s">
        <v>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25.342465753424658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27.108433734939759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707</v>
      </c>
      <c r="C10" s="4">
        <v>511</v>
      </c>
      <c r="E10" s="4" t="s">
        <v>83</v>
      </c>
      <c r="F10" s="78">
        <f>C19+C23+B26</f>
        <v>607</v>
      </c>
      <c r="G10" s="27"/>
      <c r="H10" s="65"/>
      <c r="I10" s="4" t="s">
        <v>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30.039525691699602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23.762376237623762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0.30551626591230552</v>
      </c>
      <c r="C11" s="6">
        <f>C9/C10</f>
        <v>0.27397260273972601</v>
      </c>
      <c r="E11" s="4" t="s">
        <v>84</v>
      </c>
      <c r="F11" s="78">
        <f>SUM(F9:F10)</f>
        <v>1238</v>
      </c>
      <c r="G11" s="27"/>
      <c r="H11" s="65"/>
      <c r="I11" s="4" t="s">
        <v>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22.955145118733508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31.127450980392158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431</v>
      </c>
      <c r="C12" s="4">
        <v>288</v>
      </c>
      <c r="E12" s="4" t="s">
        <v>85</v>
      </c>
      <c r="F12" s="79">
        <f>F9/(B39/60)</f>
        <v>37.035950110051353</v>
      </c>
      <c r="G12" s="28"/>
      <c r="H12" s="65"/>
      <c r="I12" s="4" t="s">
        <v>56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32.741935483870968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27.478260869565219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0.60961810466760957</v>
      </c>
      <c r="C13" s="6">
        <f>C12/C10</f>
        <v>0.56360078277886494</v>
      </c>
      <c r="E13" s="4" t="s">
        <v>86</v>
      </c>
      <c r="F13" s="79">
        <f>F10/(B39/60)</f>
        <v>35.627292736610414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29.198473282442748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24.311926605504588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0.50116009280742457</v>
      </c>
      <c r="C14" s="6">
        <f>C9/C12</f>
        <v>0.4861111111111111</v>
      </c>
      <c r="E14" s="4" t="s">
        <v>87</v>
      </c>
      <c r="F14" s="79">
        <f>F11/(B39/60)</f>
        <v>72.663242846661774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36.363636363636367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28.809523809523807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116</v>
      </c>
      <c r="C15" s="4">
        <v>66</v>
      </c>
      <c r="E15" s="7"/>
      <c r="F15" s="7"/>
      <c r="G15" s="7"/>
      <c r="H15" s="65"/>
      <c r="I15" s="4" t="s">
        <v>38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27.828054298642535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25.406504065040654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0.53703703703703709</v>
      </c>
      <c r="C16" s="6">
        <f>C15/C9</f>
        <v>0.47142857142857142</v>
      </c>
      <c r="E16" s="24" t="s">
        <v>88</v>
      </c>
      <c r="F16" s="7"/>
      <c r="G16" s="7"/>
      <c r="H16" s="65"/>
      <c r="I16" s="4" t="s">
        <v>11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26.043737574552683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28.205128205128204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34.231378763866879</v>
      </c>
      <c r="G17" s="29"/>
      <c r="H17" s="65"/>
      <c r="I17" s="4" t="s">
        <v>20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28.760330578512395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26.631393298059962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23.064250411861615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29.853181076672104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21.109123434704831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194</v>
      </c>
      <c r="C19" s="4">
        <v>217</v>
      </c>
      <c r="E19" s="4" t="s">
        <v>120</v>
      </c>
      <c r="F19" s="10">
        <f>F17-F18</f>
        <v>11.167128352005264</v>
      </c>
      <c r="G19" s="29"/>
      <c r="H19" s="65"/>
      <c r="I19" s="4" t="s">
        <v>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22.524271844660191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25.198412698412696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0.47201946472019463</v>
      </c>
      <c r="C20" s="6">
        <f>C19/(B19+C19)</f>
        <v>0.52798053527980537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26.153846153846157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24.468085106382979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29.198473282442748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24.311926605504588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28.760330578512395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26.631393298059962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366</v>
      </c>
      <c r="C23" s="4">
        <v>340</v>
      </c>
      <c r="E23" s="12" t="s">
        <v>122</v>
      </c>
      <c r="F23" s="10">
        <f>(F17*'Efficiency Adjustment'!B66)/K27</f>
        <v>35.905026148361124</v>
      </c>
      <c r="G23" s="7"/>
      <c r="H23" s="65"/>
      <c r="I23" s="4" t="s">
        <v>19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28.043143297380585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28.495575221238941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316</v>
      </c>
      <c r="C24" s="4">
        <v>269</v>
      </c>
      <c r="E24" s="12" t="s">
        <v>123</v>
      </c>
      <c r="F24" s="10">
        <f>(F18*'Efficiency Adjustment'!C66)/J27</f>
        <v>23.188968146717407</v>
      </c>
      <c r="G24" s="7"/>
      <c r="H24" s="65"/>
      <c r="I24" s="4" t="s">
        <v>56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32.741935483870968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27.478260869565219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0.86338797814207646</v>
      </c>
      <c r="C25" s="6">
        <f>C24/C23</f>
        <v>0.79117647058823526</v>
      </c>
      <c r="E25" s="12" t="s">
        <v>124</v>
      </c>
      <c r="F25" s="10">
        <f>F23-F24</f>
        <v>12.716058001643717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50</v>
      </c>
      <c r="C26" s="4">
        <f>C23-C24</f>
        <v>71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28.146190868010667</v>
      </c>
      <c r="K27" s="19">
        <f>AVERAGEIF(K8:K24,"&gt;0")</f>
        <v>26.573910733131068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1.1204437400950871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70</v>
      </c>
      <c r="C29" s="4">
        <v>50</v>
      </c>
      <c r="E29" s="12" t="s">
        <v>148</v>
      </c>
      <c r="F29" s="10">
        <f>C10/F10</f>
        <v>0.84184514003294897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29</v>
      </c>
      <c r="C30" s="4">
        <v>15</v>
      </c>
      <c r="E30" s="12" t="s">
        <v>91</v>
      </c>
      <c r="F30" s="10">
        <f>F28-F29</f>
        <v>0.2785986000621381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0.41428571428571431</v>
      </c>
      <c r="C31" s="23">
        <f>C30/C29</f>
        <v>0.3</v>
      </c>
      <c r="E31" s="4" t="s">
        <v>149</v>
      </c>
      <c r="F31" s="10">
        <f>B12/F9</f>
        <v>0.68304278922345485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0.47446457990115321</v>
      </c>
      <c r="G32" s="7"/>
      <c r="H32" s="65"/>
      <c r="I32" s="4" t="s">
        <v>203</v>
      </c>
      <c r="J32" s="9">
        <f>F14</f>
        <v>72.663242846661774</v>
      </c>
      <c r="K32" s="4">
        <f>RANK(J32,'Universal Aggregate Worksheet'!I7:I67,0)</f>
        <v>12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0.02</v>
      </c>
      <c r="C33" s="23">
        <f>C32/B29</f>
        <v>1.4285714285714285E-2</v>
      </c>
      <c r="E33" s="12" t="s">
        <v>92</v>
      </c>
      <c r="F33" s="13">
        <f>F31-F32</f>
        <v>0.20857820932230164</v>
      </c>
      <c r="G33" s="29"/>
      <c r="H33" s="65"/>
      <c r="I33" s="12" t="s">
        <v>160</v>
      </c>
      <c r="J33" s="9">
        <f>F12</f>
        <v>37.035950110051353</v>
      </c>
      <c r="K33" s="4">
        <f>RANK(J33,'Universal Aggregate Worksheet'!F7:F67,0)</f>
        <v>6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0.31354031117397452</v>
      </c>
      <c r="G34" s="31"/>
      <c r="H34" s="65"/>
      <c r="I34" s="12" t="s">
        <v>161</v>
      </c>
      <c r="J34" s="9">
        <f>F13</f>
        <v>35.627292736610414</v>
      </c>
      <c r="K34" s="4">
        <f>RANK(J34,'Universal Aggregate Worksheet'!G7:G67,1)</f>
        <v>45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52</v>
      </c>
      <c r="C35" s="4">
        <v>72</v>
      </c>
      <c r="E35" s="12" t="s">
        <v>152</v>
      </c>
      <c r="F35" s="6">
        <f>((0.167*C30)+(C9)+(0.83*C32))/C10</f>
        <v>0.28049902152641881</v>
      </c>
      <c r="G35" s="7"/>
      <c r="H35" s="65"/>
      <c r="I35" s="12" t="s">
        <v>210</v>
      </c>
      <c r="J35" s="9">
        <f>J33-J34</f>
        <v>1.4086573734409384</v>
      </c>
      <c r="K35" s="4">
        <f>RANK(J35,'Universal Aggregate Worksheet'!H7:H67,0)</f>
        <v>25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0.51432250580046401</v>
      </c>
      <c r="G36" s="31"/>
      <c r="H36" s="65"/>
      <c r="I36" s="4" t="s">
        <v>133</v>
      </c>
      <c r="J36" s="10">
        <f>F23</f>
        <v>35.905026148361124</v>
      </c>
      <c r="K36" s="4">
        <f>RANK(J36,'Universal Aggregate Worksheet'!X7:X67,0)</f>
        <v>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17</v>
      </c>
      <c r="C37" s="4">
        <v>17</v>
      </c>
      <c r="E37" s="12" t="s">
        <v>154</v>
      </c>
      <c r="F37" s="6">
        <f>((0.167*C30)+(C9)+(0.83*C32))/C12</f>
        <v>0.49769097222222225</v>
      </c>
      <c r="G37" s="31"/>
      <c r="H37" s="65"/>
      <c r="I37" s="4" t="s">
        <v>136</v>
      </c>
      <c r="J37" s="10">
        <f>F24</f>
        <v>23.188968146717407</v>
      </c>
      <c r="K37" s="4">
        <f>RANK(J37,'Universal Aggregate Worksheet'!Z7:Z67,1)</f>
        <v>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12.716058001643717</v>
      </c>
      <c r="K38" s="4">
        <f>RANK(J38,'Universal Aggregate Worksheet'!AB7:AB67,0)</f>
        <v>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1022.25</v>
      </c>
      <c r="C39" s="4">
        <f>B39</f>
        <v>1022.25</v>
      </c>
      <c r="E39" s="24" t="s">
        <v>155</v>
      </c>
      <c r="F39" s="7"/>
      <c r="G39" s="7"/>
      <c r="H39" s="65"/>
      <c r="I39" s="4" t="s">
        <v>166</v>
      </c>
      <c r="J39" s="10">
        <f>F28</f>
        <v>1.1204437400950871</v>
      </c>
      <c r="K39" s="4">
        <f>RANK(J39,'Universal Aggregate Worksheet'!M7:M67,0)</f>
        <v>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4.1018387553041019E-2</v>
      </c>
      <c r="G40" s="13">
        <f>C30/C10</f>
        <v>2.9354207436399216E-2</v>
      </c>
      <c r="H40" s="65"/>
      <c r="I40" s="4" t="s">
        <v>170</v>
      </c>
      <c r="J40" s="10">
        <f>F29</f>
        <v>0.84184514003294897</v>
      </c>
      <c r="K40" s="4">
        <f>RANK(J40,'Universal Aggregate Worksheet'!Q7:Q67,1)</f>
        <v>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9.7847358121330719E-2</v>
      </c>
      <c r="G41" s="10">
        <f>B29/B10</f>
        <v>9.9009900990099015E-2</v>
      </c>
      <c r="H41" s="65"/>
      <c r="I41" s="4" t="s">
        <v>168</v>
      </c>
      <c r="J41" s="6">
        <f>F34</f>
        <v>0.31354031117397452</v>
      </c>
      <c r="K41" s="4">
        <f>RANK(J41,'Universal Aggregate Worksheet'!O7:O67,0)</f>
        <v>14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-5.68289705682897E-2</v>
      </c>
      <c r="G42" s="10">
        <f>G40-G41</f>
        <v>-6.9655693553699799E-2</v>
      </c>
      <c r="H42" s="65"/>
      <c r="I42" s="4" t="s">
        <v>172</v>
      </c>
      <c r="J42" s="6">
        <f>F35</f>
        <v>0.28049902152641881</v>
      </c>
      <c r="K42" s="4">
        <f>RANK(J42,'Universal Aggregate Worksheet'!S7:S67,1)</f>
        <v>25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0.11093502377179081</v>
      </c>
      <c r="G43" s="86">
        <f>C29/F10</f>
        <v>8.2372322899505759E-2</v>
      </c>
      <c r="H43" s="65"/>
      <c r="I43" s="4" t="s">
        <v>182</v>
      </c>
      <c r="J43" s="10">
        <f>F47</f>
        <v>0.18383518225039619</v>
      </c>
      <c r="K43" s="4">
        <f>RANK(J43,'Universal Aggregate Worksheet'!U7:U67,0)</f>
        <v>8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0.13425925925925927</v>
      </c>
      <c r="G44" s="86">
        <f>C30/C9</f>
        <v>0.10714285714285714</v>
      </c>
      <c r="H44" s="65"/>
      <c r="I44" s="4" t="s">
        <v>183</v>
      </c>
      <c r="J44" s="10">
        <f>F48</f>
        <v>0.10873146622734761</v>
      </c>
      <c r="K44" s="4">
        <f>RANK(J44,'Universal Aggregate Worksheet'!V7:V67,1)</f>
        <v>3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0.47201946472019463</v>
      </c>
      <c r="K45" s="4">
        <f>RANK(J45,'Universal Aggregate Worksheet'!J7:J67,0)</f>
        <v>38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0.86338797814207646</v>
      </c>
      <c r="K46" s="4">
        <f>RANK(J46,'Universal Aggregate Worksheet'!K7:K67,0)</f>
        <v>14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0.18383518225039619</v>
      </c>
      <c r="G47" s="33"/>
      <c r="H47" s="65"/>
      <c r="I47" s="4" t="s">
        <v>181</v>
      </c>
      <c r="J47" s="13">
        <f>C25</f>
        <v>0.79117647058823526</v>
      </c>
      <c r="K47" s="4">
        <f>RANK(J47,'Universal Aggregate Worksheet'!L7:L67,1)</f>
        <v>9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0.10873146622734761</v>
      </c>
      <c r="G48" s="29"/>
      <c r="H48" s="65"/>
      <c r="I48" s="4" t="s">
        <v>205</v>
      </c>
      <c r="J48" s="6">
        <f>B31</f>
        <v>0.41428571428571431</v>
      </c>
      <c r="K48" s="4">
        <f>RANK(J48,'Universal Aggregate Worksheet'!AC7:AC67,0)</f>
        <v>8</v>
      </c>
      <c r="L48" s="6">
        <f>AVERAGE('Universal Aggregate Worksheet'!AC7:AC67)</f>
        <v>0.31781006869151396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0.3</v>
      </c>
      <c r="K49" s="4">
        <f>RANK(J49,'Universal Aggregate Worksheet'!AD7:AD67,1)</f>
        <v>26</v>
      </c>
      <c r="L49" s="6">
        <f>AVERAGE('Universal Aggregate Worksheet'!AD7:AD67)</f>
        <v>0.31401294213203879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4.1018387553041019E-2</v>
      </c>
      <c r="K50" s="4">
        <f>RANK(J50,'Universal Aggregate Worksheet'!AI7:AI67,0)</f>
        <v>17</v>
      </c>
      <c r="L50" s="10">
        <f>AVERAGE('Universal Aggregate Worksheet'!AI7:AI67)</f>
        <v>3.5420154984431421E-2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Z50" s="41"/>
    </row>
    <row r="51" spans="5:26">
      <c r="E51" s="4" t="s">
        <v>90</v>
      </c>
      <c r="F51" s="10">
        <f>B35/F11</f>
        <v>4.2003231017770599E-2</v>
      </c>
      <c r="G51" s="10">
        <f>C35/F11</f>
        <v>5.8158319870759291E-2</v>
      </c>
      <c r="H51" s="65"/>
      <c r="I51" s="12" t="s">
        <v>221</v>
      </c>
      <c r="J51" s="10">
        <f>F41</f>
        <v>9.7847358121330719E-2</v>
      </c>
      <c r="K51" s="4">
        <f>RANK(J51,'Universal Aggregate Worksheet'!AJ7:AJ67,1)</f>
        <v>17</v>
      </c>
      <c r="L51" s="10">
        <f>AVERAGE('Universal Aggregate Worksheet'!AJ7:AJ67)</f>
        <v>0.11212384546879303</v>
      </c>
      <c r="M51" s="66" t="s">
        <v>41</v>
      </c>
      <c r="N51" s="11"/>
      <c r="O51" s="39"/>
      <c r="P51" s="39"/>
      <c r="Q51" s="39"/>
      <c r="R51" s="39"/>
      <c r="S51" s="39"/>
      <c r="T51" s="41"/>
      <c r="U51" s="41"/>
      <c r="V51" s="40"/>
      <c r="Z51" s="41"/>
    </row>
    <row r="52" spans="5:26">
      <c r="E52" s="12" t="s">
        <v>219</v>
      </c>
      <c r="F52" s="86">
        <f>(C12-C9)/F10</f>
        <v>0.24382207578253706</v>
      </c>
      <c r="G52" s="86">
        <f>(B12-B9)/F9</f>
        <v>0.34072900158478603</v>
      </c>
      <c r="H52" s="65"/>
      <c r="I52" s="12" t="s">
        <v>222</v>
      </c>
      <c r="J52" s="87">
        <f>F43</f>
        <v>0.11093502377179081</v>
      </c>
      <c r="K52" s="4">
        <f>RANK(J52,'Universal Aggregate Worksheet'!AE7:AE67,0)</f>
        <v>29</v>
      </c>
      <c r="L52" s="10">
        <f>AVERAGE('Universal Aggregate Worksheet'!AE7:AE67)</f>
        <v>0.11346000024251877</v>
      </c>
      <c r="M52" s="66" t="s">
        <v>42</v>
      </c>
      <c r="N52" s="11"/>
      <c r="O52" s="39"/>
      <c r="P52" s="39"/>
      <c r="Q52" s="39"/>
      <c r="R52" s="39"/>
      <c r="S52" s="39"/>
      <c r="T52" s="41"/>
      <c r="U52" s="41"/>
      <c r="V52" s="40"/>
      <c r="Z52" s="41"/>
    </row>
    <row r="53" spans="5:26">
      <c r="E53" s="7"/>
      <c r="F53" s="7"/>
      <c r="G53" s="7"/>
      <c r="H53" s="65"/>
      <c r="I53" s="12" t="s">
        <v>223</v>
      </c>
      <c r="J53" s="87">
        <f>G43</f>
        <v>8.2372322899505759E-2</v>
      </c>
      <c r="K53" s="4">
        <f>RANK(J53,'Universal Aggregate Worksheet'!AF7:AF67,1)</f>
        <v>4</v>
      </c>
      <c r="L53" s="10">
        <f>AVERAGE('Universal Aggregate Worksheet'!AF7:AF67)</f>
        <v>0.11244031170357972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0.13425925925925927</v>
      </c>
      <c r="K54" s="4">
        <f>RANK(J54,'Universal Aggregate Worksheet'!AG7:AG67,0)</f>
        <v>29</v>
      </c>
      <c r="L54" s="10">
        <f>AVERAGE('Universal Aggregate Worksheet'!AG7:AG67)</f>
        <v>0.12810155266149509</v>
      </c>
      <c r="M54" s="66" t="s">
        <v>44</v>
      </c>
    </row>
    <row r="55" spans="5:26">
      <c r="E55" s="12" t="s">
        <v>105</v>
      </c>
      <c r="F55" s="10">
        <f>J27</f>
        <v>28.146190868010667</v>
      </c>
      <c r="G55" s="7"/>
      <c r="H55" s="65"/>
      <c r="I55" s="12" t="s">
        <v>225</v>
      </c>
      <c r="J55" s="87">
        <f>G44</f>
        <v>0.10714285714285714</v>
      </c>
      <c r="K55" s="4">
        <f>RANK(J55,'Universal Aggregate Worksheet'!AH7:AH67,1)</f>
        <v>22</v>
      </c>
      <c r="L55" s="10">
        <f>AVERAGE('Universal Aggregate Worksheet'!AH7:AH67)</f>
        <v>0.12515810676310782</v>
      </c>
      <c r="M55" s="66" t="s">
        <v>45</v>
      </c>
    </row>
    <row r="56" spans="5:26">
      <c r="E56" s="12" t="s">
        <v>106</v>
      </c>
      <c r="F56" s="10">
        <f>K27</f>
        <v>26.573910733131068</v>
      </c>
      <c r="G56" s="7"/>
      <c r="H56" s="65"/>
      <c r="I56" s="12" t="s">
        <v>227</v>
      </c>
      <c r="J56" s="10">
        <f>F51</f>
        <v>4.2003231017770599E-2</v>
      </c>
      <c r="K56" s="4">
        <f>RANK(J56,'Universal Aggregate Worksheet'!AK7:AK67,1)</f>
        <v>4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1.5722801348795983</v>
      </c>
      <c r="G57" s="7"/>
      <c r="H57" s="65"/>
      <c r="I57" s="12" t="s">
        <v>226</v>
      </c>
      <c r="J57" s="10">
        <f>G51</f>
        <v>5.8158319870759291E-2</v>
      </c>
      <c r="K57" s="4">
        <f>RANK(J57,'Universal Aggregate Worksheet'!AL7:AL67,0)</f>
        <v>34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0.24382207578253706</v>
      </c>
      <c r="K58" s="4">
        <f>RANK(J58,'Universal Aggregate Worksheet'!AM7:AM67,0)</f>
        <v>60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0.34072900158478603</v>
      </c>
      <c r="K59" s="4">
        <f>RANK(J59,'Universal Aggregate Worksheet'!AN7:AN67,1)</f>
        <v>48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28.146190868010667</v>
      </c>
      <c r="K60" s="4">
        <f>RANK(J60,'Universal Aggregate Worksheet'!AO7:AO67,0)</f>
        <v>36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26.573910733131068</v>
      </c>
      <c r="K61" s="4">
        <f>RANK(J61,'Universal Aggregate Worksheet'!AP7:AP67,1)</f>
        <v>3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1.5722801348795983</v>
      </c>
      <c r="K62" s="4">
        <f>RANK(J62,'Universal Aggregate Worksheet'!AQ7:AQ67,0)</f>
        <v>15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Dartmouth</v>
      </c>
      <c r="C7" s="76" t="s">
        <v>62</v>
      </c>
      <c r="E7" s="7"/>
      <c r="F7" s="76" t="str">
        <f>B1</f>
        <v>Dartmouth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27.413127413127413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27.139874739039666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131</v>
      </c>
      <c r="C9" s="4">
        <v>154</v>
      </c>
      <c r="E9" s="4" t="s">
        <v>82</v>
      </c>
      <c r="F9" s="78">
        <f>B19+B23+C26</f>
        <v>503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24.665391969407267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28.490566037735849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497</v>
      </c>
      <c r="C10" s="4">
        <v>542</v>
      </c>
      <c r="E10" s="4" t="s">
        <v>83</v>
      </c>
      <c r="F10" s="78">
        <f>C19+C23+B26</f>
        <v>546</v>
      </c>
      <c r="G10" s="27"/>
      <c r="H10" s="65"/>
      <c r="I10" s="4" t="s">
        <v>194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18.046709129511676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36.031746031746032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0.26358148893360162</v>
      </c>
      <c r="C11" s="6">
        <f>C9/C10</f>
        <v>0.28413284132841327</v>
      </c>
      <c r="E11" s="4" t="s">
        <v>84</v>
      </c>
      <c r="F11" s="78">
        <f>SUM(F9:F10)</f>
        <v>1049</v>
      </c>
      <c r="G11" s="27"/>
      <c r="H11" s="65"/>
      <c r="I11" s="4" t="s">
        <v>23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19.957537154989385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30.811808118081181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280</v>
      </c>
      <c r="C12" s="4">
        <v>328</v>
      </c>
      <c r="E12" s="4" t="s">
        <v>85</v>
      </c>
      <c r="F12" s="79">
        <f>F9/(B39/60)</f>
        <v>35.821958456973299</v>
      </c>
      <c r="G12" s="28"/>
      <c r="H12" s="65"/>
      <c r="I12" s="4" t="s">
        <v>16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35.398230088495573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26.251896813353564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0.56338028169014087</v>
      </c>
      <c r="C13" s="6">
        <f>C12/C10</f>
        <v>0.60516605166051662</v>
      </c>
      <c r="E13" s="4" t="s">
        <v>86</v>
      </c>
      <c r="F13" s="79">
        <f>F10/(B39/60)</f>
        <v>38.884272997032646</v>
      </c>
      <c r="G13" s="28"/>
      <c r="H13" s="65"/>
      <c r="I13" s="4" t="s">
        <v>35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31.401869158878505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29.746835443037973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0.46785714285714286</v>
      </c>
      <c r="C14" s="6">
        <f>C9/C12</f>
        <v>0.46951219512195119</v>
      </c>
      <c r="E14" s="4" t="s">
        <v>87</v>
      </c>
      <c r="F14" s="79">
        <f>F11/(B39/60)</f>
        <v>74.706231454005945</v>
      </c>
      <c r="G14" s="28"/>
      <c r="H14" s="65"/>
      <c r="I14" s="4" t="s">
        <v>20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28.760330578512395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26.631393298059962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71</v>
      </c>
      <c r="C15" s="4">
        <v>88</v>
      </c>
      <c r="E15" s="7"/>
      <c r="F15" s="7"/>
      <c r="G15" s="7"/>
      <c r="H15" s="65"/>
      <c r="I15" s="4" t="s">
        <v>10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34.231378763866879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23.064250411861615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0.5419847328244275</v>
      </c>
      <c r="C16" s="6">
        <f>C15/C9</f>
        <v>0.5714285714285714</v>
      </c>
      <c r="E16" s="24" t="s">
        <v>88</v>
      </c>
      <c r="F16" s="7"/>
      <c r="G16" s="7"/>
      <c r="H16" s="65"/>
      <c r="I16" s="4" t="s">
        <v>59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29.198473282442748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24.311926605504588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26.043737574552683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26.456692913385826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27.301587301587301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28.205128205128204</v>
      </c>
      <c r="G18" s="29"/>
      <c r="H18" s="65"/>
      <c r="I18" s="4" t="s">
        <v>41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26.153846153846157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24.468085106382979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151</v>
      </c>
      <c r="C19" s="4">
        <v>177</v>
      </c>
      <c r="E19" s="4" t="s">
        <v>120</v>
      </c>
      <c r="F19" s="10">
        <f>F17-F18</f>
        <v>-2.1613906305755215</v>
      </c>
      <c r="G19" s="29"/>
      <c r="H19" s="65"/>
      <c r="I19" s="4" t="s">
        <v>54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25.384615384615383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27.291666666666664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0.46036585365853661</v>
      </c>
      <c r="C20" s="6">
        <f>C19/(B19+C19)</f>
        <v>0.53963414634146345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38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27.828054298642535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25.406504065040654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22.524271844660191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25.198412698412696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296</v>
      </c>
      <c r="C23" s="4">
        <v>304</v>
      </c>
      <c r="E23" s="12" t="s">
        <v>122</v>
      </c>
      <c r="F23" s="10">
        <f>(F17*'Efficiency Adjustment'!B66)/K27</f>
        <v>26.594248746510949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231</v>
      </c>
      <c r="C24" s="4">
        <v>248</v>
      </c>
      <c r="E24" s="12" t="s">
        <v>123</v>
      </c>
      <c r="F24" s="10">
        <f>(F18*'Efficiency Adjustment'!C66)/J27</f>
        <v>29.606856833272122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0.78040540540540537</v>
      </c>
      <c r="C25" s="6">
        <f>C24/C23</f>
        <v>0.81578947368421051</v>
      </c>
      <c r="E25" s="12" t="s">
        <v>124</v>
      </c>
      <c r="F25" s="10">
        <f>F23-F24</f>
        <v>-3.0126080867611726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65</v>
      </c>
      <c r="C26" s="4">
        <f>C23-C24</f>
        <v>56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26.958609152455846</v>
      </c>
      <c r="K27" s="19">
        <f>AVERAGEIF(K8:K24,"&gt;0")</f>
        <v>27.296182381179342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0.98807157057654071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63</v>
      </c>
      <c r="E29" s="12" t="s">
        <v>148</v>
      </c>
      <c r="F29" s="10">
        <f>C10/F10</f>
        <v>0.9926739926739927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16</v>
      </c>
      <c r="C30" s="4">
        <v>18</v>
      </c>
      <c r="E30" s="12" t="s">
        <v>91</v>
      </c>
      <c r="F30" s="10">
        <f>F28-F29</f>
        <v>-4.6024220974519858E-3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</v>
      </c>
      <c r="C31" s="23">
        <f>C30/C29</f>
        <v>0.2857142857142857</v>
      </c>
      <c r="E31" s="4" t="s">
        <v>149</v>
      </c>
      <c r="F31" s="10">
        <f>B12/F9</f>
        <v>0.55666003976143141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5</v>
      </c>
      <c r="C32" s="12">
        <v>2</v>
      </c>
      <c r="E32" s="12" t="s">
        <v>150</v>
      </c>
      <c r="F32" s="10">
        <f>C12/F10</f>
        <v>0.60073260073260071</v>
      </c>
      <c r="G32" s="7"/>
      <c r="H32" s="65"/>
      <c r="I32" s="4" t="s">
        <v>203</v>
      </c>
      <c r="J32" s="9">
        <f>F14</f>
        <v>74.706231454005945</v>
      </c>
      <c r="K32" s="4">
        <f>RANK(J32,'Universal Aggregate Worksheet'!I7:I67,0)</f>
        <v>5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7.9365079365079361E-2</v>
      </c>
      <c r="C33" s="23">
        <f>C32/B29</f>
        <v>0.04</v>
      </c>
      <c r="E33" s="12" t="s">
        <v>92</v>
      </c>
      <c r="F33" s="13">
        <f>F31-F32</f>
        <v>-4.4072560971169294E-2</v>
      </c>
      <c r="G33" s="29"/>
      <c r="H33" s="65"/>
      <c r="I33" s="12" t="s">
        <v>160</v>
      </c>
      <c r="J33" s="9">
        <f>F12</f>
        <v>35.821958456973299</v>
      </c>
      <c r="K33" s="4">
        <f>RANK(J33,'Universal Aggregate Worksheet'!F7:F67,0)</f>
        <v>13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0.27730784708249495</v>
      </c>
      <c r="G34" s="31"/>
      <c r="H34" s="65"/>
      <c r="I34" s="12" t="s">
        <v>161</v>
      </c>
      <c r="J34" s="9">
        <f>F13</f>
        <v>38.884272997032646</v>
      </c>
      <c r="K34" s="4">
        <f>RANK(J34,'Universal Aggregate Worksheet'!G7:G67,1)</f>
        <v>56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64</v>
      </c>
      <c r="C35" s="4">
        <v>51</v>
      </c>
      <c r="E35" s="12" t="s">
        <v>152</v>
      </c>
      <c r="F35" s="6">
        <f>((0.167*C30)+(C9)+(0.83*C32))/C10</f>
        <v>0.29274169741697414</v>
      </c>
      <c r="G35" s="7"/>
      <c r="H35" s="65"/>
      <c r="I35" s="12" t="s">
        <v>210</v>
      </c>
      <c r="J35" s="9">
        <f>J33-J34</f>
        <v>-3.0623145400593472</v>
      </c>
      <c r="K35" s="4">
        <f>RANK(J35,'Universal Aggregate Worksheet'!H7:H67,0)</f>
        <v>46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0.49222142857142859</v>
      </c>
      <c r="G36" s="31"/>
      <c r="H36" s="65"/>
      <c r="I36" s="4" t="s">
        <v>133</v>
      </c>
      <c r="J36" s="10">
        <f>F23</f>
        <v>26.594248746510949</v>
      </c>
      <c r="K36" s="4">
        <f>RANK(J36,'Universal Aggregate Worksheet'!X7:X67,0)</f>
        <v>38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0.48373780487804879</v>
      </c>
      <c r="G37" s="31"/>
      <c r="H37" s="65"/>
      <c r="I37" s="4" t="s">
        <v>136</v>
      </c>
      <c r="J37" s="10">
        <f>F24</f>
        <v>29.606856833272122</v>
      </c>
      <c r="K37" s="4">
        <f>RANK(J37,'Universal Aggregate Worksheet'!Z7:Z67,1)</f>
        <v>40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-3.0126080867611726</v>
      </c>
      <c r="K38" s="4">
        <f>RANK(J38,'Universal Aggregate Worksheet'!AB7:AB67,0)</f>
        <v>45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842.5</v>
      </c>
      <c r="C39" s="4">
        <f>B39</f>
        <v>842.5</v>
      </c>
      <c r="E39" s="24" t="s">
        <v>155</v>
      </c>
      <c r="F39" s="7"/>
      <c r="G39" s="7"/>
      <c r="H39" s="65"/>
      <c r="I39" s="4" t="s">
        <v>166</v>
      </c>
      <c r="J39" s="10">
        <f>F28</f>
        <v>0.98807157057654071</v>
      </c>
      <c r="K39" s="4">
        <f>RANK(J39,'Universal Aggregate Worksheet'!M7:M67,0)</f>
        <v>40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3.2193158953722337E-2</v>
      </c>
      <c r="G40" s="13">
        <f>C30/C10</f>
        <v>3.3210332103321034E-2</v>
      </c>
      <c r="H40" s="65"/>
      <c r="I40" s="4" t="s">
        <v>170</v>
      </c>
      <c r="J40" s="10">
        <f>F29</f>
        <v>0.9926739926739927</v>
      </c>
      <c r="K40" s="4">
        <f>RANK(J40,'Universal Aggregate Worksheet'!Q7:Q67,1)</f>
        <v>25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0.11623616236162361</v>
      </c>
      <c r="G41" s="10">
        <f>B29/B10</f>
        <v>0.1006036217303823</v>
      </c>
      <c r="H41" s="65"/>
      <c r="I41" s="4" t="s">
        <v>168</v>
      </c>
      <c r="J41" s="6">
        <f>F34</f>
        <v>0.27730784708249495</v>
      </c>
      <c r="K41" s="4">
        <f>RANK(J41,'Universal Aggregate Worksheet'!O7:O67,0)</f>
        <v>36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-8.4043003407901273E-2</v>
      </c>
      <c r="G42" s="10">
        <f>G40-G41</f>
        <v>-6.7393289627061259E-2</v>
      </c>
      <c r="H42" s="65"/>
      <c r="I42" s="4" t="s">
        <v>172</v>
      </c>
      <c r="J42" s="6">
        <f>F35</f>
        <v>0.29274169741697414</v>
      </c>
      <c r="K42" s="4">
        <f>RANK(J42,'Universal Aggregate Worksheet'!S7:S67,1)</f>
        <v>36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9.9403578528827044E-2</v>
      </c>
      <c r="G43" s="86">
        <f>C29/F10</f>
        <v>0.11538461538461539</v>
      </c>
      <c r="H43" s="65"/>
      <c r="I43" s="4" t="s">
        <v>182</v>
      </c>
      <c r="J43" s="10">
        <f>F47</f>
        <v>0.14115308151093439</v>
      </c>
      <c r="K43" s="4">
        <f>RANK(J43,'Universal Aggregate Worksheet'!U7:U67,0)</f>
        <v>42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0.12213740458015267</v>
      </c>
      <c r="G44" s="86">
        <f>C30/C9</f>
        <v>0.11688311688311688</v>
      </c>
      <c r="H44" s="65"/>
      <c r="I44" s="4" t="s">
        <v>183</v>
      </c>
      <c r="J44" s="10">
        <f>F48</f>
        <v>0.16117216117216118</v>
      </c>
      <c r="K44" s="4">
        <f>RANK(J44,'Universal Aggregate Worksheet'!V7:V67,1)</f>
        <v>38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0.46036585365853661</v>
      </c>
      <c r="K45" s="4">
        <f>RANK(J45,'Universal Aggregate Worksheet'!J7:J67,0)</f>
        <v>42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0.78040540540540537</v>
      </c>
      <c r="K46" s="4">
        <f>RANK(J46,'Universal Aggregate Worksheet'!K7:K67,0)</f>
        <v>48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0.14115308151093439</v>
      </c>
      <c r="G47" s="33"/>
      <c r="H47" s="65"/>
      <c r="I47" s="4" t="s">
        <v>181</v>
      </c>
      <c r="J47" s="13">
        <f>C25</f>
        <v>0.81578947368421051</v>
      </c>
      <c r="K47" s="4">
        <f>RANK(J47,'Universal Aggregate Worksheet'!L7:L67,1)</f>
        <v>23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0.16117216117216118</v>
      </c>
      <c r="G48" s="29"/>
      <c r="H48" s="65"/>
      <c r="I48" s="4" t="s">
        <v>205</v>
      </c>
      <c r="J48" s="6">
        <f>B31</f>
        <v>0.32</v>
      </c>
      <c r="K48" s="4">
        <f>RANK(J48,'Universal Aggregate Worksheet'!AC7:AC67,0)</f>
        <v>28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0.2857142857142857</v>
      </c>
      <c r="K49" s="4">
        <f>RANK(J49,'Universal Aggregate Worksheet'!AD7:AD67,1)</f>
        <v>20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3.2193158953722337E-2</v>
      </c>
      <c r="K50" s="4">
        <f>RANK(J50,'Universal Aggregate Worksheet'!AI7:AI67,0)</f>
        <v>39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6.1010486177311724E-2</v>
      </c>
      <c r="G51" s="10">
        <f>C35/F11</f>
        <v>4.8617731172545281E-2</v>
      </c>
      <c r="H51" s="65"/>
      <c r="I51" s="12" t="s">
        <v>221</v>
      </c>
      <c r="J51" s="10">
        <f>F41</f>
        <v>0.11623616236162361</v>
      </c>
      <c r="K51" s="4">
        <f>RANK(J51,'Universal Aggregate Worksheet'!AJ7:AJ67,1)</f>
        <v>36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0.31868131868131866</v>
      </c>
      <c r="G52" s="86">
        <f>(B12-B9)/F9</f>
        <v>0.29622266401590458</v>
      </c>
      <c r="H52" s="65"/>
      <c r="I52" s="12" t="s">
        <v>222</v>
      </c>
      <c r="J52" s="87">
        <f>F43</f>
        <v>9.9403578528827044E-2</v>
      </c>
      <c r="K52" s="4">
        <f>RANK(J52,'Universal Aggregate Worksheet'!AE7:AE67,0)</f>
        <v>45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0.11538461538461539</v>
      </c>
      <c r="K53" s="4">
        <f>RANK(J53,'Universal Aggregate Worksheet'!AF7:AF67,1)</f>
        <v>32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0.12213740458015267</v>
      </c>
      <c r="K54" s="4">
        <f>RANK(J54,'Universal Aggregate Worksheet'!AG7:AG67,0)</f>
        <v>35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26.958609152455846</v>
      </c>
      <c r="G55" s="7"/>
      <c r="H55" s="65"/>
      <c r="I55" s="12" t="s">
        <v>225</v>
      </c>
      <c r="J55" s="87">
        <f>G44</f>
        <v>0.11688311688311688</v>
      </c>
      <c r="K55" s="4">
        <f>RANK(J55,'Universal Aggregate Worksheet'!AH7:AH67,1)</f>
        <v>30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27.296182381179342</v>
      </c>
      <c r="G56" s="7"/>
      <c r="H56" s="65"/>
      <c r="I56" s="12" t="s">
        <v>227</v>
      </c>
      <c r="J56" s="10">
        <f>F51</f>
        <v>6.1010486177311724E-2</v>
      </c>
      <c r="K56" s="4">
        <f>RANK(J56,'Universal Aggregate Worksheet'!AK7:AK67,1)</f>
        <v>30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-0.33757322872349604</v>
      </c>
      <c r="G57" s="7"/>
      <c r="H57" s="65"/>
      <c r="I57" s="12" t="s">
        <v>226</v>
      </c>
      <c r="J57" s="10">
        <f>G51</f>
        <v>4.8617731172545281E-2</v>
      </c>
      <c r="K57" s="4">
        <f>RANK(J57,'Universal Aggregate Worksheet'!AL7:AL67,0)</f>
        <v>51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0.31868131868131866</v>
      </c>
      <c r="K58" s="4">
        <f>RANK(J58,'Universal Aggregate Worksheet'!AM7:AM67,0)</f>
        <v>24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0.29622266401590458</v>
      </c>
      <c r="K59" s="4">
        <f>RANK(J59,'Universal Aggregate Worksheet'!AN7:AN67,1)</f>
        <v>24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26.958609152455846</v>
      </c>
      <c r="K60" s="4">
        <f>RANK(J60,'Universal Aggregate Worksheet'!AO7:AO67,0)</f>
        <v>52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27.296182381179342</v>
      </c>
      <c r="K61" s="4">
        <f>RANK(J61,'Universal Aggregate Worksheet'!AP7:AP67,1)</f>
        <v>18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-0.33757322872349604</v>
      </c>
      <c r="K62" s="4">
        <f>RANK(J62,'Universal Aggregate Worksheet'!AQ7:AQ67,0)</f>
        <v>33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5.4257812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Delaware</v>
      </c>
      <c r="C7" s="76" t="s">
        <v>62</v>
      </c>
      <c r="E7" s="7"/>
      <c r="F7" s="76" t="str">
        <f>B1</f>
        <v>Delaware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26.992753623188403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26.198083067092654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168</v>
      </c>
      <c r="C9" s="4">
        <v>172</v>
      </c>
      <c r="E9" s="4" t="s">
        <v>82</v>
      </c>
      <c r="F9" s="78">
        <f>B19+B23+C26</f>
        <v>635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644</v>
      </c>
      <c r="C10" s="4">
        <v>566</v>
      </c>
      <c r="E10" s="4" t="s">
        <v>83</v>
      </c>
      <c r="F10" s="78">
        <f>C19+C23+B26</f>
        <v>630</v>
      </c>
      <c r="G10" s="27"/>
      <c r="H10" s="65"/>
      <c r="I10" s="4" t="s">
        <v>30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28.340080971659919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27.530364372469634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0.2608695652173913</v>
      </c>
      <c r="C11" s="6">
        <f>C9/C10</f>
        <v>0.303886925795053</v>
      </c>
      <c r="E11" s="4" t="s">
        <v>84</v>
      </c>
      <c r="F11" s="78">
        <f>SUM(F9:F10)</f>
        <v>1265</v>
      </c>
      <c r="G11" s="27"/>
      <c r="H11" s="65"/>
      <c r="I11" s="4" t="s">
        <v>25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31.858407079646017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24.892703862660944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369</v>
      </c>
      <c r="C12" s="4">
        <v>353</v>
      </c>
      <c r="E12" s="4" t="s">
        <v>85</v>
      </c>
      <c r="F12" s="79">
        <f>F9/(B39/60)</f>
        <v>35.188178249826827</v>
      </c>
      <c r="G12" s="28"/>
      <c r="H12" s="65"/>
      <c r="I12" s="4" t="s">
        <v>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29.254302103250478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30.650684931506849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0.57298136645962738</v>
      </c>
      <c r="C13" s="6">
        <f>C12/C10</f>
        <v>0.62367491166077738</v>
      </c>
      <c r="E13" s="4" t="s">
        <v>86</v>
      </c>
      <c r="F13" s="79">
        <f>F10/(B39/60)</f>
        <v>34.911105980143155</v>
      </c>
      <c r="G13" s="28"/>
      <c r="H13" s="65"/>
      <c r="I13" s="4" t="s">
        <v>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26.953125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31.494661921708182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0.45528455284552843</v>
      </c>
      <c r="C14" s="6">
        <f>C9/C12</f>
        <v>0.48725212464589235</v>
      </c>
      <c r="E14" s="4" t="s">
        <v>87</v>
      </c>
      <c r="F14" s="79">
        <f>F11/(B39/60)</f>
        <v>70.099284229969982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36.363636363636367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28.809523809523807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102</v>
      </c>
      <c r="C15" s="4">
        <v>93</v>
      </c>
      <c r="E15" s="7"/>
      <c r="F15" s="7"/>
      <c r="G15" s="7"/>
      <c r="H15" s="65"/>
      <c r="I15" s="4" t="s">
        <v>22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30.873786407766989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23.972602739726025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0.6071428571428571</v>
      </c>
      <c r="C16" s="6">
        <f>C15/C9</f>
        <v>0.54069767441860461</v>
      </c>
      <c r="E16" s="24" t="s">
        <v>88</v>
      </c>
      <c r="F16" s="7"/>
      <c r="G16" s="7"/>
      <c r="H16" s="65"/>
      <c r="I16" s="4" t="s">
        <v>52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26.912928759894463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26.884422110552762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26.456692913385826</v>
      </c>
      <c r="G17" s="29"/>
      <c r="H17" s="65"/>
      <c r="I17" s="4" t="s">
        <v>15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35.189309576837417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30.162412993039446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27.301587301587301</v>
      </c>
      <c r="G18" s="29"/>
      <c r="H18" s="65"/>
      <c r="I18" s="4" t="s">
        <v>55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31.952662721893493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28.913043478260867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212</v>
      </c>
      <c r="C19" s="4">
        <v>188</v>
      </c>
      <c r="E19" s="4" t="s">
        <v>120</v>
      </c>
      <c r="F19" s="10">
        <f>F17-F18</f>
        <v>-0.84489438820147456</v>
      </c>
      <c r="G19" s="29"/>
      <c r="H19" s="65"/>
      <c r="I19" s="4" t="s">
        <v>11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26.043737574552683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28.205128205128204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0.53</v>
      </c>
      <c r="C20" s="6">
        <f>C19/(B19+C19)</f>
        <v>0.47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198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17.571884984025559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36.538461538461533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27.403846153846157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26.477541371158392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32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28.166351606805296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25.346534653465348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362</v>
      </c>
      <c r="C23" s="4">
        <v>373</v>
      </c>
      <c r="E23" s="12" t="s">
        <v>122</v>
      </c>
      <c r="F23" s="10">
        <f>(F17*'Efficiency Adjustment'!B66)/K27</f>
        <v>26.282457306449079</v>
      </c>
      <c r="G23" s="7"/>
      <c r="H23" s="65"/>
      <c r="I23" s="4" t="s">
        <v>22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30.873786407766989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23.972602739726025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293</v>
      </c>
      <c r="C24" s="4">
        <v>312</v>
      </c>
      <c r="E24" s="12" t="s">
        <v>123</v>
      </c>
      <c r="F24" s="10">
        <f>(F18*'Efficiency Adjustment'!C66)/J27</f>
        <v>26.776085079796424</v>
      </c>
      <c r="G24" s="7"/>
      <c r="H24" s="65"/>
      <c r="I24" s="4" t="s">
        <v>32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28.166351606805296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25.346534653465348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0.80939226519337015</v>
      </c>
      <c r="C25" s="6">
        <f>C24/C23</f>
        <v>0.83646112600536193</v>
      </c>
      <c r="E25" s="12" t="s">
        <v>124</v>
      </c>
      <c r="F25" s="10">
        <f>F23-F24</f>
        <v>-0.49362777334734531</v>
      </c>
      <c r="G25" s="7"/>
      <c r="H25" s="65"/>
      <c r="I25" s="4" t="s">
        <v>16</v>
      </c>
      <c r="J25" s="10">
        <f>IF(I25="Air Force",'Air Force'!$F$17,IF(I25="Albany",Albany!$F$17,IF(I25="Detroit",Detroit!$F$17,IF(I25="Binghamton",Binghamton!$F$17,IF(I25="Hartford",Hartford!$F$17,IF(I25="Stony Brook",'Stony Brook'!$F$17,IF(I25="UMBC",UMBC!$F$17,IF(I25="Vermont",Vermont!$F$17,IF(I25="Duke",Duke!$F$17,IF(I25="Maryland",Maryland!$F$17,IF(I25="North Carolina",'North Carolina'!$F$17,IF(I25="Virginia",Virginia!$F$17,IF(I25="Georgetown",Georgetown!$F$17,IF(I25="Notre Dame",'Notre Dame'!$F$17,IF(I25="Providence",Providence!$F$17,IF(I25="Rutgers",Rutgers!$F$17,IF(I25="St. Johns",'St. Johns'!$F$17,IF(I25="Syracuse",Syracuse!$F$17,IF(I25="Villanova",Villanova!$F$17,IF(I25="Drexel",Drexel!$F$17,IF(I25="Hofstra",Hofstra!$F$17,IF(I25="Penn State",'Penn State'!$F$17,IF(I25="Delaware",Delaware!$F$17,IF(I25="Massachusetts",Massachusetts!$F$17,IF(I25="Bellarmine",Bellarmine!$F$17,IF(I25="Fairfield",Fairfield!$F$17,IF(I25="Hobart",Hobart!$F$17,IF(I25="Loyola",Loyola!$F$17,IF(I25="Ohio State",'Ohio State'!$F$17,IF(I25="Denver",Denver!$F$17,IF(I25="Johns Hopkins",'Johns Hopkins'!$F$17,IF(I25="Mercer",Mercer!$F$17,IF(I25="Presbyterian",Presbyterian!$F$17,IF(I25="Brown",Brown!$F$17,IF(I25="Cornell",Cornell!$F$17,IF(I25="Dartmouth",Dartmouth!$F$17,IF(I25="Harvard",Harvard!$F$17,IF(I25="Pennsylvania",Pennsylvania!$F$17,IF(I25="Princeton",Princeton!$F$17,IF(I25="Yale",Yale!$F$17,IF(I25="Canisius",Canisius!$F$17,IF(I25="Jacksonville",Jacksonville!$F$17,IF(I25="Manhattan",Manhattan!$F$17,IF(I25="Marist",Marist!$F$17,IF(I25="St. Josephs",'St. Josephs'!$F$17,IF(I25="Siena",Siena!$F$17,IF(I25="VMI",VMI!$F$17,IF(I25="Bryant",Bryant!$F$17,IF(I25="Mt. St. Marys",'Mount St. Marys'!$F$17,IF(I25="Quinnipiac",Quinnipiac!$F$17,IF(I25="Robert Morris",'Robert Morris'!$F$17,IF(I25="Sacred Heart",'Sacred Heart'!$F$17,IF(I25="Wagner",Wagner!$F$17,IF(I25="Army",Army!$F$17,IF(I25="Bucknell",Bucknell!$F$17,IF(I25="Colgate",Colgate!$F$17,IF(I25="Towson",Towson!$F$17,IF(I25="Holy Cross",'Holy Cross'!$F$17,IF(I25="Lafayette",Lafayette!$F$17,IF(I25="Lehigh",Lehigh!$F$17,IF(I25="Navy",Navy!$F$17,0)))))))))))))))))))))))))))))))))))))))))))))))))))))))))))))</f>
        <v>35.398230088495573</v>
      </c>
      <c r="K25" s="10">
        <f>IF(I25="Air Force",'Air Force'!$F$18,IF(I25="Albany",Albany!$F$18,IF(I25="Detroit",Detroit!$F$18,IF(I25="Binghamton",Binghamton!$F$18,IF(I25="Hartford",Hartford!$F$18,IF(I25="Stony Brook",'Stony Brook'!$F$18,IF(I25="UMBC",UMBC!$F$18,IF(I25="Vermont",Vermont!$F$18,IF(I25="Duke",Duke!$F$18,IF(I25="Maryland",Maryland!$F$18,IF(I25="North Carolina",'North Carolina'!$F$18,IF(I25="Virginia",Virginia!$F$18,IF(I25="Georgetown",Georgetown!$F$18,IF(I25="Notre Dame",'Notre Dame'!$F$18,IF(I25="Providence",Providence!$F$18,IF(I25="Rutgers",Rutgers!$F$18,IF(I25="St. Johns",'St. Johns'!$F$18,IF(I25="Syracuse",Syracuse!$F$18,IF(I25="Villanova",Villanova!$F$18,IF(I25="Drexel",Drexel!$F$18,IF(I25="Hofstra",Hofstra!$F$18,IF(I25="Penn State",'Penn State'!$F$18,IF(I25="Delaware",Delaware!$F$18,IF(I25="Massachusetts",Massachusetts!$F$18,IF(I25="Bellarmine",Bellarmine!$F$18,IF(I25="Fairfield",Fairfield!$F$18,IF(I25="Hobart",Hobart!$F$18,IF(I25="Loyola",Loyola!$F$18,IF(I25="Ohio State",'Ohio State'!$F$18,IF(I25="Denver",Denver!$F$18,IF(I25="Johns Hopkins",'Johns Hopkins'!$F$18,IF(I25="Mercer",Mercer!$F$18,IF(I25="Presbyterian",Presbyterian!$F$18,IF(I25="Brown",Brown!$F$18,IF(I25="Cornell",Cornell!$F$18,IF(I25="Dartmouth",Dartmouth!$F$18,IF(I25="Harvard",Harvard!$F$18,IF(I25="Pennsylvania",Pennsylvania!$F$18,IF(I25="Princeton",Princeton!$F$18,IF(I25="Yale",Yale!$F$18,IF(I25="Canisius",Canisius!$F$18,IF(I25="Jacksonville",Jacksonville!$F$18,IF(I25="Manhattan",Manhattan!$F$18,IF(I25="Marist",Marist!$F$18,IF(I25="St. Josephs",'St. Josephs'!$F$18,IF(I25="Siena",Siena!$F$18,IF(I25="VMI",VMI!$F$18,IF(I25="Bryant",Bryant!$F$18,IF(I25="Mt. St. Marys",'Mount St. Marys'!$F$18,IF(I25="Quinnipiac",Quinnipiac!$F$18,IF(I25="Robert Morris",'Robert Morris'!$F$18,IF(I25="Sacred Heart",'Sacred Heart'!$F$18,IF(I25="Wagner",Wagner!$F$18,IF(I25="Army",Army!$F$18,IF(I25="Bucknell",Bucknell!$F$18,IF(I25="Colgate",Colgate!$F$18,IF(I25="Towson",Towson!$F$18,IF(I25="Holy Cross",'Holy Cross'!$F$18,IF(I25="Lafayette",Lafayette!$F$18,IF(I25="Lehigh",Lehigh!$F$18,IF(I25="Navy",Navy!$F$18,0)))))))))))))))))))))))))))))))))))))))))))))))))))))))))))))</f>
        <v>26.251896813353564</v>
      </c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69</v>
      </c>
      <c r="C26" s="4">
        <f>C23-C24</f>
        <v>61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AVERAGEIF(J8:J25,"&gt;0")</f>
        <v>28.853767367167691</v>
      </c>
      <c r="K27" s="19">
        <f>AVERAGEIF(K8:K25,"&gt;0")</f>
        <v>28.057948648975682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1.0141732283464566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56</v>
      </c>
      <c r="C29" s="4">
        <v>80</v>
      </c>
      <c r="E29" s="12" t="s">
        <v>148</v>
      </c>
      <c r="F29" s="10">
        <f>C10/F10</f>
        <v>0.89841269841269844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25</v>
      </c>
      <c r="E30" s="12" t="s">
        <v>91</v>
      </c>
      <c r="F30" s="10">
        <f>F28-F29</f>
        <v>0.11576052993375818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0.21428571428571427</v>
      </c>
      <c r="C31" s="23">
        <f>C30/C29</f>
        <v>0.3125</v>
      </c>
      <c r="E31" s="4" t="s">
        <v>149</v>
      </c>
      <c r="F31" s="10">
        <f>B12/F9</f>
        <v>0.58110236220472444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0.56031746031746033</v>
      </c>
      <c r="G32" s="7"/>
      <c r="H32" s="65"/>
      <c r="I32" s="4" t="s">
        <v>203</v>
      </c>
      <c r="J32" s="9">
        <f>F14</f>
        <v>70.099284229969982</v>
      </c>
      <c r="K32" s="4">
        <f>RANK(J32,'Universal Aggregate Worksheet'!I7:I67,0)</f>
        <v>21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1.2500000000000001E-2</v>
      </c>
      <c r="C33" s="23">
        <f>C32/B29</f>
        <v>3.5714285714285712E-2</v>
      </c>
      <c r="E33" s="12" t="s">
        <v>92</v>
      </c>
      <c r="F33" s="13">
        <f>F31-F32</f>
        <v>2.0784901887264118E-2</v>
      </c>
      <c r="G33" s="29"/>
      <c r="H33" s="65"/>
      <c r="I33" s="12" t="s">
        <v>160</v>
      </c>
      <c r="J33" s="9">
        <f>F12</f>
        <v>35.188178249826827</v>
      </c>
      <c r="K33" s="4">
        <f>RANK(J33,'Universal Aggregate Worksheet'!F7:F67,0)</f>
        <v>18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0.26527018633540372</v>
      </c>
      <c r="G34" s="31"/>
      <c r="H34" s="65"/>
      <c r="I34" s="12" t="s">
        <v>161</v>
      </c>
      <c r="J34" s="9">
        <f>F13</f>
        <v>34.911105980143155</v>
      </c>
      <c r="K34" s="4">
        <f>RANK(J34,'Universal Aggregate Worksheet'!G7:G67,1)</f>
        <v>39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81</v>
      </c>
      <c r="C35" s="4">
        <v>57</v>
      </c>
      <c r="E35" s="12" t="s">
        <v>152</v>
      </c>
      <c r="F35" s="6">
        <f>((0.167*C30)+(C9)+(0.83*C32))/C10</f>
        <v>0.31419611307420497</v>
      </c>
      <c r="G35" s="7"/>
      <c r="H35" s="65"/>
      <c r="I35" s="12" t="s">
        <v>210</v>
      </c>
      <c r="J35" s="9">
        <f>J33-J34</f>
        <v>0.27707226968367138</v>
      </c>
      <c r="K35" s="4">
        <f>RANK(J35,'Universal Aggregate Worksheet'!H7:H67,0)</f>
        <v>32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0.46296476964769651</v>
      </c>
      <c r="G36" s="31"/>
      <c r="H36" s="65"/>
      <c r="I36" s="4" t="s">
        <v>133</v>
      </c>
      <c r="J36" s="10">
        <f>F23</f>
        <v>26.282457306449079</v>
      </c>
      <c r="K36" s="4">
        <f>RANK(J36,'Universal Aggregate Worksheet'!X7:X67,0)</f>
        <v>41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18</v>
      </c>
      <c r="C37" s="4">
        <v>18</v>
      </c>
      <c r="E37" s="12" t="s">
        <v>154</v>
      </c>
      <c r="F37" s="6">
        <f>((0.167*C30)+(C9)+(0.83*C32))/C12</f>
        <v>0.50378186968838534</v>
      </c>
      <c r="G37" s="31"/>
      <c r="H37" s="65"/>
      <c r="I37" s="4" t="s">
        <v>136</v>
      </c>
      <c r="J37" s="10">
        <f>F24</f>
        <v>26.776085079796424</v>
      </c>
      <c r="K37" s="4">
        <f>RANK(J37,'Universal Aggregate Worksheet'!Z7:Z67,1)</f>
        <v>26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-0.49362777334734531</v>
      </c>
      <c r="K38" s="4">
        <f>RANK(J38,'Universal Aggregate Worksheet'!AB7:AB67,0)</f>
        <v>31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1082.75</v>
      </c>
      <c r="C39" s="4">
        <f>B39</f>
        <v>1082.75</v>
      </c>
      <c r="E39" s="24" t="s">
        <v>155</v>
      </c>
      <c r="F39" s="7"/>
      <c r="G39" s="7"/>
      <c r="H39" s="65"/>
      <c r="I39" s="4" t="s">
        <v>166</v>
      </c>
      <c r="J39" s="10">
        <f>F28</f>
        <v>1.0141732283464566</v>
      </c>
      <c r="K39" s="4">
        <f>RANK(J39,'Universal Aggregate Worksheet'!M7:M67,0)</f>
        <v>32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1.8633540372670808E-2</v>
      </c>
      <c r="G40" s="13">
        <f>C30/C10</f>
        <v>4.4169611307420496E-2</v>
      </c>
      <c r="H40" s="65"/>
      <c r="I40" s="4" t="s">
        <v>170</v>
      </c>
      <c r="J40" s="10">
        <f>F29</f>
        <v>0.89841269841269844</v>
      </c>
      <c r="K40" s="4">
        <f>RANK(J40,'Universal Aggregate Worksheet'!Q7:Q67,1)</f>
        <v>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0.14134275618374559</v>
      </c>
      <c r="G41" s="10">
        <f>B29/B10</f>
        <v>8.6956521739130432E-2</v>
      </c>
      <c r="H41" s="65"/>
      <c r="I41" s="4" t="s">
        <v>168</v>
      </c>
      <c r="J41" s="6">
        <f>F34</f>
        <v>0.26527018633540372</v>
      </c>
      <c r="K41" s="4">
        <f>RANK(J41,'Universal Aggregate Worksheet'!O7:O67,0)</f>
        <v>42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-0.12270921581107477</v>
      </c>
      <c r="G42" s="10">
        <f>G40-G41</f>
        <v>-4.2786910431709936E-2</v>
      </c>
      <c r="H42" s="65"/>
      <c r="I42" s="4" t="s">
        <v>172</v>
      </c>
      <c r="J42" s="6">
        <f>F35</f>
        <v>0.31419611307420497</v>
      </c>
      <c r="K42" s="4">
        <f>RANK(J42,'Universal Aggregate Worksheet'!S7:S67,1)</f>
        <v>51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8.8188976377952755E-2</v>
      </c>
      <c r="G43" s="86">
        <f>C29/F10</f>
        <v>0.12698412698412698</v>
      </c>
      <c r="H43" s="65"/>
      <c r="I43" s="4" t="s">
        <v>182</v>
      </c>
      <c r="J43" s="10">
        <f>F47</f>
        <v>0.16062992125984252</v>
      </c>
      <c r="K43" s="4">
        <f>RANK(J43,'Universal Aggregate Worksheet'!U7:U67,0)</f>
        <v>28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7.1428571428571425E-2</v>
      </c>
      <c r="G44" s="86">
        <f>C30/C9</f>
        <v>0.14534883720930233</v>
      </c>
      <c r="H44" s="65"/>
      <c r="I44" s="4" t="s">
        <v>183</v>
      </c>
      <c r="J44" s="10">
        <f>F48</f>
        <v>0.14761904761904762</v>
      </c>
      <c r="K44" s="4">
        <f>RANK(J44,'Universal Aggregate Worksheet'!V7:V67,1)</f>
        <v>27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0.53</v>
      </c>
      <c r="K45" s="4">
        <f>RANK(J45,'Universal Aggregate Worksheet'!J7:J67,0)</f>
        <v>20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0.80939226519337015</v>
      </c>
      <c r="K46" s="4">
        <f>RANK(J46,'Universal Aggregate Worksheet'!K7:K67,0)</f>
        <v>41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0.16062992125984252</v>
      </c>
      <c r="G47" s="33"/>
      <c r="H47" s="65"/>
      <c r="I47" s="4" t="s">
        <v>181</v>
      </c>
      <c r="J47" s="13">
        <f>C25</f>
        <v>0.83646112600536193</v>
      </c>
      <c r="K47" s="4">
        <f>RANK(J47,'Universal Aggregate Worksheet'!L7:L67,1)</f>
        <v>38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0.14761904761904762</v>
      </c>
      <c r="G48" s="29"/>
      <c r="H48" s="65"/>
      <c r="I48" s="4" t="s">
        <v>205</v>
      </c>
      <c r="J48" s="6">
        <f>B31</f>
        <v>0.21428571428571427</v>
      </c>
      <c r="K48" s="4">
        <f>RANK(J48,'Universal Aggregate Worksheet'!AC7:AC67,0)</f>
        <v>55</v>
      </c>
      <c r="L48" s="6">
        <f>AVERAGE('Universal Aggregate Worksheet'!AC7:AC67)</f>
        <v>0.31781006869151396</v>
      </c>
      <c r="M48" s="66" t="s">
        <v>39</v>
      </c>
    </row>
    <row r="49" spans="4:13">
      <c r="E49" s="7"/>
      <c r="F49" s="7"/>
      <c r="G49" s="7"/>
      <c r="H49" s="65"/>
      <c r="I49" s="12" t="s">
        <v>206</v>
      </c>
      <c r="J49" s="6">
        <f>C31</f>
        <v>0.3125</v>
      </c>
      <c r="K49" s="4">
        <f>RANK(J49,'Universal Aggregate Worksheet'!AD7:AD67,1)</f>
        <v>31</v>
      </c>
      <c r="L49" s="6">
        <f>AVERAGE('Universal Aggregate Worksheet'!AD7:AD67)</f>
        <v>0.31401294213203879</v>
      </c>
      <c r="M49" s="66" t="s">
        <v>38</v>
      </c>
    </row>
    <row r="50" spans="4:13">
      <c r="E50" s="24" t="s">
        <v>89</v>
      </c>
      <c r="F50" s="7"/>
      <c r="G50" s="7"/>
      <c r="H50" s="65"/>
      <c r="I50" s="12" t="s">
        <v>220</v>
      </c>
      <c r="J50" s="10">
        <f>F40</f>
        <v>1.8633540372670808E-2</v>
      </c>
      <c r="K50" s="4">
        <f>RANK(J50,'Universal Aggregate Worksheet'!AI7:AI67,0)</f>
        <v>61</v>
      </c>
      <c r="L50" s="10">
        <f>AVERAGE('Universal Aggregate Worksheet'!AI7:AI67)</f>
        <v>3.5420154984431421E-2</v>
      </c>
      <c r="M50" s="66" t="s">
        <v>40</v>
      </c>
    </row>
    <row r="51" spans="4:13">
      <c r="E51" s="4" t="s">
        <v>90</v>
      </c>
      <c r="F51" s="10">
        <f>B35/F11</f>
        <v>6.4031620553359689E-2</v>
      </c>
      <c r="G51" s="10">
        <f>C35/F11</f>
        <v>4.5059288537549404E-2</v>
      </c>
      <c r="H51" s="65"/>
      <c r="I51" s="12" t="s">
        <v>221</v>
      </c>
      <c r="J51" s="10">
        <f>F41</f>
        <v>0.14134275618374559</v>
      </c>
      <c r="K51" s="4">
        <f>RANK(J51,'Universal Aggregate Worksheet'!AJ7:AJ67,1)</f>
        <v>56</v>
      </c>
      <c r="L51" s="10">
        <f>AVERAGE('Universal Aggregate Worksheet'!AJ7:AJ67)</f>
        <v>0.11212384546879303</v>
      </c>
      <c r="M51" s="66" t="s">
        <v>41</v>
      </c>
    </row>
    <row r="52" spans="4:13">
      <c r="E52" s="12" t="s">
        <v>219</v>
      </c>
      <c r="F52" s="86">
        <f>(C12-C9)/F10</f>
        <v>0.28730158730158728</v>
      </c>
      <c r="G52" s="86">
        <f>(B12-B9)/F9</f>
        <v>0.31653543307086612</v>
      </c>
      <c r="H52" s="65"/>
      <c r="I52" s="12" t="s">
        <v>222</v>
      </c>
      <c r="J52" s="87">
        <f>F43</f>
        <v>8.8188976377952755E-2</v>
      </c>
      <c r="K52" s="4">
        <f>RANK(J52,'Universal Aggregate Worksheet'!AE7:AE67,0)</f>
        <v>56</v>
      </c>
      <c r="L52" s="10">
        <f>AVERAGE('Universal Aggregate Worksheet'!AE7:AE67)</f>
        <v>0.11346000024251877</v>
      </c>
      <c r="M52" s="66" t="s">
        <v>42</v>
      </c>
    </row>
    <row r="53" spans="4:13">
      <c r="E53" s="7"/>
      <c r="F53" s="7"/>
      <c r="G53" s="7"/>
      <c r="H53" s="65"/>
      <c r="I53" s="12" t="s">
        <v>223</v>
      </c>
      <c r="J53" s="87">
        <f>G43</f>
        <v>0.12698412698412698</v>
      </c>
      <c r="K53" s="4">
        <f>RANK(J53,'Universal Aggregate Worksheet'!AF7:AF67,1)</f>
        <v>47</v>
      </c>
      <c r="L53" s="10">
        <f>AVERAGE('Universal Aggregate Worksheet'!AF7:AF67)</f>
        <v>0.11244031170357972</v>
      </c>
      <c r="M53" s="66" t="s">
        <v>43</v>
      </c>
    </row>
    <row r="54" spans="4:13">
      <c r="E54" s="25" t="s">
        <v>104</v>
      </c>
      <c r="F54" s="7"/>
      <c r="G54" s="7"/>
      <c r="H54" s="65"/>
      <c r="I54" s="12" t="s">
        <v>224</v>
      </c>
      <c r="J54" s="87">
        <f>F44</f>
        <v>7.1428571428571425E-2</v>
      </c>
      <c r="K54" s="4">
        <f>RANK(J54,'Universal Aggregate Worksheet'!AG7:AG67,0)</f>
        <v>59</v>
      </c>
      <c r="L54" s="10">
        <f>AVERAGE('Universal Aggregate Worksheet'!AG7:AG67)</f>
        <v>0.12810155266149509</v>
      </c>
      <c r="M54" s="66" t="s">
        <v>44</v>
      </c>
    </row>
    <row r="55" spans="4:13">
      <c r="E55" s="12" t="s">
        <v>105</v>
      </c>
      <c r="F55" s="10">
        <f>J27</f>
        <v>28.853767367167691</v>
      </c>
      <c r="G55" s="7"/>
      <c r="H55" s="65"/>
      <c r="I55" s="12" t="s">
        <v>225</v>
      </c>
      <c r="J55" s="87">
        <f>G44</f>
        <v>0.14534883720930233</v>
      </c>
      <c r="K55" s="4">
        <f>RANK(J55,'Universal Aggregate Worksheet'!AH7:AH67,1)</f>
        <v>41</v>
      </c>
      <c r="L55" s="10">
        <f>AVERAGE('Universal Aggregate Worksheet'!AH7:AH67)</f>
        <v>0.12515810676310782</v>
      </c>
      <c r="M55" s="66" t="s">
        <v>45</v>
      </c>
    </row>
    <row r="56" spans="4:13">
      <c r="D56" s="11"/>
      <c r="E56" s="12" t="s">
        <v>106</v>
      </c>
      <c r="F56" s="10">
        <f>K27</f>
        <v>28.057948648975682</v>
      </c>
      <c r="G56" s="7"/>
      <c r="H56" s="65"/>
      <c r="I56" s="12" t="s">
        <v>227</v>
      </c>
      <c r="J56" s="10">
        <f>F51</f>
        <v>6.4031620553359689E-2</v>
      </c>
      <c r="K56" s="4">
        <f>RANK(J56,'Universal Aggregate Worksheet'!AK7:AK67,1)</f>
        <v>39</v>
      </c>
      <c r="L56" s="10">
        <f>AVERAGE('Universal Aggregate Worksheet'!AK7:AK67)</f>
        <v>5.9865673920143823E-2</v>
      </c>
      <c r="M56" s="66" t="s">
        <v>46</v>
      </c>
    </row>
    <row r="57" spans="4:13">
      <c r="D57" s="11"/>
      <c r="E57" s="4" t="s">
        <v>159</v>
      </c>
      <c r="F57" s="10">
        <f>F55-F56</f>
        <v>0.79581871819200956</v>
      </c>
      <c r="G57" s="7"/>
      <c r="H57" s="65"/>
      <c r="I57" s="12" t="s">
        <v>226</v>
      </c>
      <c r="J57" s="10">
        <f>G51</f>
        <v>4.5059288537549404E-2</v>
      </c>
      <c r="K57" s="4">
        <f>RANK(J57,'Universal Aggregate Worksheet'!AL7:AL67,0)</f>
        <v>58</v>
      </c>
      <c r="L57" s="10">
        <f>AVERAGE('Universal Aggregate Worksheet'!AL7:AL67)</f>
        <v>5.9994737764255283E-2</v>
      </c>
      <c r="M57" s="66" t="s">
        <v>48</v>
      </c>
    </row>
    <row r="58" spans="4:13">
      <c r="D58" s="11"/>
      <c r="E58" s="7"/>
      <c r="F58" s="7"/>
      <c r="G58" s="7"/>
      <c r="H58" s="65"/>
      <c r="I58" s="12" t="s">
        <v>228</v>
      </c>
      <c r="J58" s="87">
        <f>F52</f>
        <v>0.28730158730158728</v>
      </c>
      <c r="K58" s="4">
        <f>RANK(J58,'Universal Aggregate Worksheet'!AM7:AM67,0)</f>
        <v>41</v>
      </c>
      <c r="L58" s="10">
        <f>AVERAGE('Universal Aggregate Worksheet'!AM7:AM67)</f>
        <v>0.31070441770301749</v>
      </c>
      <c r="M58" s="66" t="s">
        <v>199</v>
      </c>
    </row>
    <row r="59" spans="4:13">
      <c r="D59" s="11"/>
      <c r="E59" s="11"/>
      <c r="F59" s="11"/>
      <c r="G59" s="11"/>
      <c r="H59" s="65"/>
      <c r="I59" s="12" t="s">
        <v>229</v>
      </c>
      <c r="J59" s="87">
        <f>G52</f>
        <v>0.31653543307086612</v>
      </c>
      <c r="K59" s="4">
        <f>RANK(J59,'Universal Aggregate Worksheet'!AN7:AN67,1)</f>
        <v>33</v>
      </c>
      <c r="L59" s="10">
        <f>AVERAGE('Universal Aggregate Worksheet'!AN7:AN67)</f>
        <v>0.30991019697986272</v>
      </c>
      <c r="M59" s="66" t="s">
        <v>198</v>
      </c>
    </row>
    <row r="60" spans="4:13">
      <c r="H60" s="65"/>
      <c r="I60" s="12" t="s">
        <v>207</v>
      </c>
      <c r="J60" s="10">
        <f>J27</f>
        <v>28.853767367167691</v>
      </c>
      <c r="K60" s="4">
        <f>RANK(J60,'Universal Aggregate Worksheet'!AO7:AO67,0)</f>
        <v>14</v>
      </c>
      <c r="L60" s="10">
        <f>AVERAGE('Universal Aggregate Worksheet'!AO7:AO67)</f>
        <v>28.194522573727813</v>
      </c>
      <c r="M60" s="66" t="s">
        <v>49</v>
      </c>
    </row>
    <row r="61" spans="4:13">
      <c r="H61" s="65"/>
      <c r="I61" s="12" t="s">
        <v>208</v>
      </c>
      <c r="J61" s="10">
        <f>K27</f>
        <v>28.057948648975682</v>
      </c>
      <c r="K61" s="4">
        <f>RANK(J61,'Universal Aggregate Worksheet'!AP7:AP67,1)</f>
        <v>31</v>
      </c>
      <c r="L61" s="10">
        <f>AVERAGE('Universal Aggregate Worksheet'!AP7:AP67)</f>
        <v>28.112036494929548</v>
      </c>
      <c r="M61" s="66" t="s">
        <v>51</v>
      </c>
    </row>
    <row r="62" spans="4:13">
      <c r="H62" s="65"/>
      <c r="I62" s="12" t="s">
        <v>209</v>
      </c>
      <c r="J62" s="10">
        <f>J60-J61</f>
        <v>0.79581871819200956</v>
      </c>
      <c r="K62" s="4">
        <f>RANK(J62,'Universal Aggregate Worksheet'!AQ7:AQ67,0)</f>
        <v>23</v>
      </c>
      <c r="L62" s="10">
        <f>AVERAGE('Universal Aggregate Worksheet'!AQ7:AQ67)</f>
        <v>8.2486078798259033E-2</v>
      </c>
      <c r="M62" s="66" t="s">
        <v>52</v>
      </c>
    </row>
    <row r="63" spans="4:13">
      <c r="H63" s="65"/>
      <c r="M63" s="66" t="s">
        <v>53</v>
      </c>
    </row>
    <row r="64" spans="4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H8:H69">
    <sortCondition ref="H69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5">
      <formula1>$M$7:$M$69</formula1>
    </dataValidation>
  </dataValidations>
  <pageMargins left="0.7" right="0.7" top="0.75" bottom="0.75" header="0.3" footer="0.3"/>
  <pageSetup scale="4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Denver</v>
      </c>
      <c r="C7" s="76" t="s">
        <v>62</v>
      </c>
      <c r="E7" s="7"/>
      <c r="F7" s="76" t="str">
        <f>B1</f>
        <v>Denver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51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29.853181076672104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21.109123434704831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216</v>
      </c>
      <c r="C9" s="4">
        <v>142</v>
      </c>
      <c r="E9" s="4" t="s">
        <v>82</v>
      </c>
      <c r="F9" s="78">
        <f>B19+B23+C26</f>
        <v>595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25.384615384615383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27.291666666666664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668</v>
      </c>
      <c r="C10" s="4">
        <v>577</v>
      </c>
      <c r="E10" s="4" t="s">
        <v>83</v>
      </c>
      <c r="F10" s="78">
        <f>C19+C23+B26</f>
        <v>543</v>
      </c>
      <c r="G10" s="27"/>
      <c r="H10" s="65"/>
      <c r="I10" s="4" t="s">
        <v>24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28.785046728971963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30.281690140845068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0.32335329341317365</v>
      </c>
      <c r="C11" s="6">
        <f>C9/C10</f>
        <v>0.24610051993067592</v>
      </c>
      <c r="E11" s="4" t="s">
        <v>84</v>
      </c>
      <c r="F11" s="78">
        <f>SUM(F9:F10)</f>
        <v>1138</v>
      </c>
      <c r="G11" s="27"/>
      <c r="H11" s="65"/>
      <c r="I11" s="4" t="s">
        <v>29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24.842105263157897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30.687830687830687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412</v>
      </c>
      <c r="C12" s="4">
        <v>332</v>
      </c>
      <c r="E12" s="4" t="s">
        <v>85</v>
      </c>
      <c r="F12" s="79">
        <f>F9/(B39/60)</f>
        <v>34.576271186440678</v>
      </c>
      <c r="G12" s="28"/>
      <c r="H12" s="65"/>
      <c r="I12" s="4" t="s">
        <v>36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30.626450116009281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22.009569377990431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0.61676646706586824</v>
      </c>
      <c r="C13" s="6">
        <f>C12/C10</f>
        <v>0.57538994800693244</v>
      </c>
      <c r="E13" s="4" t="s">
        <v>86</v>
      </c>
      <c r="F13" s="79">
        <f>F10/(B39/60)</f>
        <v>31.554479418886199</v>
      </c>
      <c r="G13" s="28"/>
      <c r="H13" s="65"/>
      <c r="I13" s="4" t="s">
        <v>28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25.821596244131456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27.040816326530614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0.52427184466019416</v>
      </c>
      <c r="C14" s="6">
        <f>C9/C12</f>
        <v>0.42771084337349397</v>
      </c>
      <c r="E14" s="4" t="s">
        <v>87</v>
      </c>
      <c r="F14" s="79">
        <f>F11/(B39/60)</f>
        <v>66.130750605326881</v>
      </c>
      <c r="G14" s="28"/>
      <c r="H14" s="65"/>
      <c r="I14" s="4" t="s">
        <v>46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24.665391969407267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28.490566037735849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118</v>
      </c>
      <c r="C15" s="4">
        <v>73</v>
      </c>
      <c r="E15" s="7"/>
      <c r="F15" s="7"/>
      <c r="G15" s="7"/>
      <c r="H15" s="65"/>
      <c r="I15" s="4" t="s">
        <v>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26.410835214446955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25.282167042889391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0.54629629629629628</v>
      </c>
      <c r="C16" s="6">
        <f>C15/C9</f>
        <v>0.5140845070422535</v>
      </c>
      <c r="E16" s="24" t="s">
        <v>88</v>
      </c>
      <c r="F16" s="7"/>
      <c r="G16" s="7"/>
      <c r="H16" s="65"/>
      <c r="I16" s="4" t="s">
        <v>21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21.936758893280633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31.222707423580786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36.30252100840336</v>
      </c>
      <c r="G17" s="29"/>
      <c r="H17" s="65"/>
      <c r="I17" s="4" t="s">
        <v>16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35.398230088495573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26.251896813353564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26.151012891344383</v>
      </c>
      <c r="G18" s="29"/>
      <c r="H18" s="65"/>
      <c r="I18" s="4" t="s">
        <v>37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27.777777777777779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24.293785310734464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240</v>
      </c>
      <c r="C19" s="4">
        <v>182</v>
      </c>
      <c r="E19" s="4" t="s">
        <v>120</v>
      </c>
      <c r="F19" s="10">
        <f>F17-F18</f>
        <v>10.151508117058977</v>
      </c>
      <c r="G19" s="29"/>
      <c r="H19" s="65"/>
      <c r="I19" s="4" t="s">
        <v>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29.254302103250478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30.650684931506849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0.56872037914691942</v>
      </c>
      <c r="C20" s="6">
        <f>C19/(B19+C19)</f>
        <v>0.43127962085308058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28.764044943820227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25.244618395303327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37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27.777777777777779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24.293785310734464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28.764044943820227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25.244618395303327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302</v>
      </c>
      <c r="C23" s="4">
        <v>317</v>
      </c>
      <c r="E23" s="12" t="s">
        <v>122</v>
      </c>
      <c r="F23" s="10">
        <f>(F17*'Efficiency Adjustment'!B66)/K27</f>
        <v>37.956041458646993</v>
      </c>
      <c r="G23" s="7"/>
      <c r="H23" s="65"/>
      <c r="I23" s="4" t="s">
        <v>55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31.952662721893493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28.913043478260867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258</v>
      </c>
      <c r="C24" s="4">
        <v>264</v>
      </c>
      <c r="E24" s="12" t="s">
        <v>123</v>
      </c>
      <c r="F24" s="10">
        <f>(F18*'Efficiency Adjustment'!C66)/J27</f>
        <v>26.216373894719329</v>
      </c>
      <c r="G24" s="7"/>
      <c r="H24" s="65"/>
      <c r="I24" s="4" t="s">
        <v>25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31.858407079646017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24.892703862660944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0.85430463576158944</v>
      </c>
      <c r="C25" s="6">
        <f>C24/C23</f>
        <v>0.83280757097791802</v>
      </c>
      <c r="E25" s="12" t="s">
        <v>124</v>
      </c>
      <c r="F25" s="10">
        <f>F23-F24</f>
        <v>11.739667563927664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44</v>
      </c>
      <c r="C26" s="4">
        <f>C23-C24</f>
        <v>53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28.227836960422032</v>
      </c>
      <c r="K27" s="19">
        <f>AVERAGEIF(K8:K24,"&gt;0")</f>
        <v>26.658898449213655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1.1226890756302521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75</v>
      </c>
      <c r="C29" s="4">
        <v>50</v>
      </c>
      <c r="E29" s="12" t="s">
        <v>148</v>
      </c>
      <c r="F29" s="10">
        <f>C10/F10</f>
        <v>1.0626151012891345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31</v>
      </c>
      <c r="C30" s="4">
        <v>18</v>
      </c>
      <c r="E30" s="12" t="s">
        <v>91</v>
      </c>
      <c r="F30" s="10">
        <f>F28-F29</f>
        <v>6.0073974341117609E-2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0.41333333333333333</v>
      </c>
      <c r="C31" s="23">
        <f>C30/C29</f>
        <v>0.36</v>
      </c>
      <c r="E31" s="4" t="s">
        <v>149</v>
      </c>
      <c r="F31" s="10">
        <f>B12/F9</f>
        <v>0.69243697478991595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0.61141804788213627</v>
      </c>
      <c r="G32" s="7"/>
      <c r="H32" s="65"/>
      <c r="I32" s="4" t="s">
        <v>203</v>
      </c>
      <c r="J32" s="9">
        <f>F14</f>
        <v>66.130750605326881</v>
      </c>
      <c r="K32" s="4">
        <f>RANK(J32,'Universal Aggregate Worksheet'!I7:I67,0)</f>
        <v>35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0.02</v>
      </c>
      <c r="C33" s="23">
        <f>C32/B29</f>
        <v>0</v>
      </c>
      <c r="E33" s="12" t="s">
        <v>92</v>
      </c>
      <c r="F33" s="13">
        <f>F31-F32</f>
        <v>8.1018926907779676E-2</v>
      </c>
      <c r="G33" s="29"/>
      <c r="H33" s="65"/>
      <c r="I33" s="12" t="s">
        <v>160</v>
      </c>
      <c r="J33" s="9">
        <f>F12</f>
        <v>34.576271186440678</v>
      </c>
      <c r="K33" s="4">
        <f>RANK(J33,'Universal Aggregate Worksheet'!F7:F67,0)</f>
        <v>22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0.33234580838323352</v>
      </c>
      <c r="G34" s="31"/>
      <c r="H34" s="65"/>
      <c r="I34" s="12" t="s">
        <v>161</v>
      </c>
      <c r="J34" s="9">
        <f>F13</f>
        <v>31.554479418886199</v>
      </c>
      <c r="K34" s="4">
        <f>RANK(J34,'Universal Aggregate Worksheet'!G7:G67,1)</f>
        <v>20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55</v>
      </c>
      <c r="C35" s="4">
        <v>84</v>
      </c>
      <c r="E35" s="12" t="s">
        <v>152</v>
      </c>
      <c r="F35" s="6">
        <f>((0.167*C30)+(C9)+(0.83*C32))/C10</f>
        <v>0.25131022530329289</v>
      </c>
      <c r="G35" s="7"/>
      <c r="H35" s="65"/>
      <c r="I35" s="12" t="s">
        <v>210</v>
      </c>
      <c r="J35" s="9">
        <f>J33-J34</f>
        <v>3.021791767554479</v>
      </c>
      <c r="K35" s="4">
        <f>RANK(J35,'Universal Aggregate Worksheet'!H7:H67,0)</f>
        <v>14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0.53885194174757278</v>
      </c>
      <c r="G36" s="31"/>
      <c r="H36" s="65"/>
      <c r="I36" s="4" t="s">
        <v>133</v>
      </c>
      <c r="J36" s="10">
        <f>F23</f>
        <v>37.956041458646993</v>
      </c>
      <c r="K36" s="4">
        <f>RANK(J36,'Universal Aggregate Worksheet'!X7:X67,0)</f>
        <v>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17</v>
      </c>
      <c r="C37" s="4">
        <v>17</v>
      </c>
      <c r="E37" s="12" t="s">
        <v>154</v>
      </c>
      <c r="F37" s="6">
        <f>((0.167*C30)+(C9)+(0.83*C32))/C12</f>
        <v>0.43676506024096384</v>
      </c>
      <c r="G37" s="31"/>
      <c r="H37" s="65"/>
      <c r="I37" s="4" t="s">
        <v>136</v>
      </c>
      <c r="J37" s="10">
        <f>F24</f>
        <v>26.216373894719329</v>
      </c>
      <c r="K37" s="4">
        <f>RANK(J37,'Universal Aggregate Worksheet'!Z7:Z67,1)</f>
        <v>20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11.739667563927664</v>
      </c>
      <c r="K38" s="4">
        <f>RANK(J38,'Universal Aggregate Worksheet'!AB7:AB67,0)</f>
        <v>2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1032.5</v>
      </c>
      <c r="C39" s="4">
        <f>B39</f>
        <v>1032.5</v>
      </c>
      <c r="E39" s="24" t="s">
        <v>155</v>
      </c>
      <c r="F39" s="7"/>
      <c r="G39" s="7"/>
      <c r="H39" s="65"/>
      <c r="I39" s="4" t="s">
        <v>166</v>
      </c>
      <c r="J39" s="10">
        <f>F28</f>
        <v>1.1226890756302521</v>
      </c>
      <c r="K39" s="4">
        <f>RANK(J39,'Universal Aggregate Worksheet'!M7:M67,0)</f>
        <v>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4.6407185628742513E-2</v>
      </c>
      <c r="G40" s="13">
        <f>C30/C10</f>
        <v>3.1195840554592721E-2</v>
      </c>
      <c r="H40" s="65"/>
      <c r="I40" s="4" t="s">
        <v>170</v>
      </c>
      <c r="J40" s="10">
        <f>F29</f>
        <v>1.0626151012891345</v>
      </c>
      <c r="K40" s="4">
        <f>RANK(J40,'Universal Aggregate Worksheet'!Q7:Q67,1)</f>
        <v>47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8.6655112651646451E-2</v>
      </c>
      <c r="G41" s="10">
        <f>B29/B10</f>
        <v>0.1122754491017964</v>
      </c>
      <c r="H41" s="65"/>
      <c r="I41" s="4" t="s">
        <v>168</v>
      </c>
      <c r="J41" s="6">
        <f>F34</f>
        <v>0.33234580838323352</v>
      </c>
      <c r="K41" s="4">
        <f>RANK(J41,'Universal Aggregate Worksheet'!O7:O67,0)</f>
        <v>8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-4.0247927022903938E-2</v>
      </c>
      <c r="G42" s="10">
        <f>G40-G41</f>
        <v>-8.1079608547203683E-2</v>
      </c>
      <c r="H42" s="65"/>
      <c r="I42" s="4" t="s">
        <v>172</v>
      </c>
      <c r="J42" s="6">
        <f>F35</f>
        <v>0.25131022530329289</v>
      </c>
      <c r="K42" s="4">
        <f>RANK(J42,'Universal Aggregate Worksheet'!S7:S67,1)</f>
        <v>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0.12605042016806722</v>
      </c>
      <c r="G43" s="86">
        <f>C29/F10</f>
        <v>9.2081031307550645E-2</v>
      </c>
      <c r="H43" s="65"/>
      <c r="I43" s="4" t="s">
        <v>182</v>
      </c>
      <c r="J43" s="10">
        <f>F47</f>
        <v>0.19831932773109243</v>
      </c>
      <c r="K43" s="4">
        <f>RANK(J43,'Universal Aggregate Worksheet'!U7:U67,0)</f>
        <v>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0.14351851851851852</v>
      </c>
      <c r="G44" s="86">
        <f>C30/C9</f>
        <v>0.12676056338028169</v>
      </c>
      <c r="H44" s="65"/>
      <c r="I44" s="4" t="s">
        <v>183</v>
      </c>
      <c r="J44" s="10">
        <f>F48</f>
        <v>0.13443830570902393</v>
      </c>
      <c r="K44" s="4">
        <f>RANK(J44,'Universal Aggregate Worksheet'!V7:V67,1)</f>
        <v>13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0.56872037914691942</v>
      </c>
      <c r="K45" s="4">
        <f>RANK(J45,'Universal Aggregate Worksheet'!J7:J67,0)</f>
        <v>14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0.85430463576158944</v>
      </c>
      <c r="K46" s="4">
        <f>RANK(J46,'Universal Aggregate Worksheet'!K7:K67,0)</f>
        <v>18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0.19831932773109243</v>
      </c>
      <c r="G47" s="33"/>
      <c r="H47" s="65"/>
      <c r="I47" s="4" t="s">
        <v>181</v>
      </c>
      <c r="J47" s="13">
        <f>C25</f>
        <v>0.83280757097791802</v>
      </c>
      <c r="K47" s="4">
        <f>RANK(J47,'Universal Aggregate Worksheet'!L7:L67,1)</f>
        <v>36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0.13443830570902393</v>
      </c>
      <c r="G48" s="29"/>
      <c r="H48" s="65"/>
      <c r="I48" s="4" t="s">
        <v>205</v>
      </c>
      <c r="J48" s="6">
        <f>B31</f>
        <v>0.41333333333333333</v>
      </c>
      <c r="K48" s="4">
        <f>RANK(J48,'Universal Aggregate Worksheet'!AC7:AC67,0)</f>
        <v>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0.36</v>
      </c>
      <c r="K49" s="4">
        <f>RANK(J49,'Universal Aggregate Worksheet'!AD7:AD67,1)</f>
        <v>47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4.6407185628742513E-2</v>
      </c>
      <c r="K50" s="4">
        <f>RANK(J50,'Universal Aggregate Worksheet'!AI7:AI67,0)</f>
        <v>7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4.8330404217926184E-2</v>
      </c>
      <c r="G51" s="10">
        <f>C35/F11</f>
        <v>7.3813708260105443E-2</v>
      </c>
      <c r="H51" s="65"/>
      <c r="I51" s="12" t="s">
        <v>221</v>
      </c>
      <c r="J51" s="10">
        <f>F41</f>
        <v>8.6655112651646451E-2</v>
      </c>
      <c r="K51" s="4">
        <f>RANK(J51,'Universal Aggregate Worksheet'!AJ7:AJ67,1)</f>
        <v>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0.34990791896869244</v>
      </c>
      <c r="G52" s="86">
        <f>(B12-B9)/F9</f>
        <v>0.32941176470588235</v>
      </c>
      <c r="H52" s="65"/>
      <c r="I52" s="12" t="s">
        <v>222</v>
      </c>
      <c r="J52" s="87">
        <f>F43</f>
        <v>0.12605042016806722</v>
      </c>
      <c r="K52" s="4">
        <f>RANK(J52,'Universal Aggregate Worksheet'!AE7:AE67,0)</f>
        <v>17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9.2081031307550645E-2</v>
      </c>
      <c r="K53" s="4">
        <f>RANK(J53,'Universal Aggregate Worksheet'!AF7:AF67,1)</f>
        <v>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0.14351851851851852</v>
      </c>
      <c r="K54" s="4">
        <f>RANK(J54,'Universal Aggregate Worksheet'!AG7:AG67,0)</f>
        <v>18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28.227836960422032</v>
      </c>
      <c r="G55" s="7"/>
      <c r="H55" s="65"/>
      <c r="I55" s="12" t="s">
        <v>225</v>
      </c>
      <c r="J55" s="87">
        <f>G44</f>
        <v>0.12676056338028169</v>
      </c>
      <c r="K55" s="4">
        <f>RANK(J55,'Universal Aggregate Worksheet'!AH7:AH67,1)</f>
        <v>33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26.658898449213655</v>
      </c>
      <c r="G56" s="7"/>
      <c r="H56" s="65"/>
      <c r="I56" s="12" t="s">
        <v>227</v>
      </c>
      <c r="J56" s="10">
        <f>F51</f>
        <v>4.8330404217926184E-2</v>
      </c>
      <c r="K56" s="4">
        <f>RANK(J56,'Universal Aggregate Worksheet'!AK7:AK67,1)</f>
        <v>10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1.5689385112083762</v>
      </c>
      <c r="G57" s="7"/>
      <c r="H57" s="65"/>
      <c r="I57" s="12" t="s">
        <v>226</v>
      </c>
      <c r="J57" s="10">
        <f>G51</f>
        <v>7.3813708260105443E-2</v>
      </c>
      <c r="K57" s="4">
        <f>RANK(J57,'Universal Aggregate Worksheet'!AL7:AL67,0)</f>
        <v>4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0.34990791896869244</v>
      </c>
      <c r="K58" s="4">
        <f>RANK(J58,'Universal Aggregate Worksheet'!AM7:AM67,0)</f>
        <v>10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0.32941176470588235</v>
      </c>
      <c r="K59" s="4">
        <f>RANK(J59,'Universal Aggregate Worksheet'!AN7:AN67,1)</f>
        <v>44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28.227836960422032</v>
      </c>
      <c r="K60" s="4">
        <f>RANK(J60,'Universal Aggregate Worksheet'!AO7:AO67,0)</f>
        <v>32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26.658898449213655</v>
      </c>
      <c r="K61" s="4">
        <f>RANK(J61,'Universal Aggregate Worksheet'!AP7:AP67,1)</f>
        <v>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1.5689385112083762</v>
      </c>
      <c r="K62" s="4">
        <f>RANK(J62,'Universal Aggregate Worksheet'!AQ7:AQ67,0)</f>
        <v>16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1"/>
  <sheetViews>
    <sheetView topLeftCell="A33" workbookViewId="0">
      <selection activeCell="D27" sqref="D27"/>
    </sheetView>
  </sheetViews>
  <sheetFormatPr defaultRowHeight="15"/>
  <cols>
    <col min="1" max="1" width="15.85546875" bestFit="1" customWidth="1"/>
    <col min="6" max="6" width="16.7109375" customWidth="1"/>
    <col min="7" max="7" width="20.140625" bestFit="1" customWidth="1"/>
    <col min="8" max="8" width="16.7109375" customWidth="1"/>
    <col min="9" max="9" width="19.7109375" bestFit="1" customWidth="1"/>
    <col min="10" max="10" width="10.140625" bestFit="1" customWidth="1"/>
    <col min="12" max="12" width="15.85546875" bestFit="1" customWidth="1"/>
  </cols>
  <sheetData>
    <row r="1" spans="1:14">
      <c r="A1" s="3" t="s">
        <v>241</v>
      </c>
    </row>
    <row r="2" spans="1:14">
      <c r="A2" t="s">
        <v>242</v>
      </c>
      <c r="B2">
        <v>2011</v>
      </c>
      <c r="F2" t="s">
        <v>252</v>
      </c>
      <c r="N2" s="20"/>
    </row>
    <row r="3" spans="1:14">
      <c r="N3" s="20"/>
    </row>
    <row r="4" spans="1:14">
      <c r="A4" s="5" t="s">
        <v>107</v>
      </c>
      <c r="B4" s="5" t="s">
        <v>240</v>
      </c>
      <c r="C4" s="5" t="s">
        <v>243</v>
      </c>
      <c r="E4" s="97" t="s">
        <v>244</v>
      </c>
      <c r="F4" s="97" t="s">
        <v>246</v>
      </c>
      <c r="G4" s="97" t="s">
        <v>248</v>
      </c>
      <c r="H4" s="97" t="s">
        <v>245</v>
      </c>
      <c r="I4" s="97" t="s">
        <v>249</v>
      </c>
      <c r="J4" s="97" t="s">
        <v>247</v>
      </c>
    </row>
    <row r="5" spans="1:14">
      <c r="A5" s="95" t="s">
        <v>0</v>
      </c>
      <c r="B5" s="96">
        <f>(('Air Force'!F23^6.5)/(('Air Force'!F23^6.5)+('Air Force'!F24^6.5))*('Air Force'!F34^2)*'Air Force'!F14)</f>
        <v>1.8770509262015431</v>
      </c>
      <c r="C5" s="4">
        <f>RANK(B5,$B$5:$B$65,0)</f>
        <v>38</v>
      </c>
      <c r="E5" s="98">
        <v>40628</v>
      </c>
      <c r="F5" s="4" t="s">
        <v>26</v>
      </c>
      <c r="G5" s="10">
        <f t="shared" ref="G5:G15" si="0">IF(F5="Air Force",$B$5,IF(F5="Albany",$B$6,IF(F5="Detroit",$B$19,IF(F5="Binghamton",$B$9,IF(F5="Hartford",$B$24,IF(F5="Stony Brook",$B$56,IF(F5="UMBC",$B$59,IF(F5="Vermont",$B$60,IF(F5="Duke",$B$21,IF(F5="Maryland",$B$36,IF(F5="North Carolina",$B$41,IF(F5="Virginia",$B$62,IF(F5="Georgetown",$B$23,IF(F5="Notre Dame",$B$42,IF(F5="Providence",$B$48,IF(F5="Rutgers",$B$51,IF(F5="St. Johns",$B$55,IF(F5="Syracuse",$B$57,IF(F5="Villanova",$B$61,IF(F5="Drexel",$B$20,IF(F5="Hofstra",$B$27,IF(F5="Penn State",$B$44,IF(F5="Delaware",$B$17,IF(F5="Massachusetts",$B$37,IF(F5="Bellarmine",$B$8,IF(F5="Fairfield",$B$22,IF(F5="Hobart",$B$26,IF(F5="Loyola",$B$33,IF(F5="Ohio State",$B$43,IF(F5="Denver",$B$18,IF(F5="Johns Hopkins",$B$30,IF(F5="Mercer",$B$38,IF(F5="Presbyterian",$B$46,IF(F5="Brown",$B$10,IF(F5="Cornell",$B$15,IF(F5="Dartmouth",$B$16,IF(F5="Harvard",$B$25,IF(F5="Pennsylvania",$B$45,IF(F5="Princeton",$B$47,IF(F5="Yale",$B$65,IF(F5="Canisius",$B$13,IF(F5="Jacksonville",$B$29,IF(F5="Manhattan",$B$34,IF(F5="Marist",$B$35,IF(F5="Saint Josephs",$B$53,IF(F5="Siena",$B$54,IF(F5="VMI",$B$63,IF(F5="Bryant",$B$11,IF(F5="Mount St. Marys",$B$39,IF(F5="Quinnipiac",$B$49,IF(F5="Robert Morris",$B$50,IF(F5="Sacred Heart",$B$52,IF(F5="Wagner",$B$64,IF(F5="Army",$B$7,IF(F5="Bucknell",$B$12,IF(F5="Colgate",$B$14,IF(F5="Towson",$B$58,IF(F5="Holy Cross",$B$28,IF(F5="Lafayette",$B$31,IF(F5="Lehigh",$B$32,IF(F5="Navy",$B$40,0)))))))))))))))))))))))))))))))))))))))))))))))))))))))))))))</f>
        <v>0.83558251869140276</v>
      </c>
      <c r="H5" s="4" t="s">
        <v>2</v>
      </c>
      <c r="I5" s="10">
        <f t="shared" ref="I5:I15" si="1">IF(H5="Air Force",$B$5,IF(H5="Albany",$B$6,IF(H5="Detroit",$B$19,IF(H5="Binghamton",$B$9,IF(H5="Hartford",$B$24,IF(H5="Stony Brook",$B$56,IF(H5="UMBC",$B$59,IF(H5="Vermont",$B$60,IF(H5="Duke",$B$21,IF(H5="Maryland",$B$36,IF(H5="North Carolina",$B$41,IF(H5="Virginia",$B$62,IF(H5="Georgetown",$B$23,IF(H5="Notre Dame",$B$42,IF(H5="Providence",$B$48,IF(H5="Rutgers",$B$51,IF(H5="St. Johns",$B$55,IF(H5="Syracuse",$B$57,IF(H5="Villanova",$B$61,IF(H5="Drexel",$B$20,IF(H5="Hofstra",$B$27,IF(H5="Penn State",$B$44,IF(H5="Delaware",$B$17,IF(H5="Massachusetts",$B$37,IF(H5="Bellarmine",$B$8,IF(H5="Fairfield",$B$22,IF(H5="Hobart",$B$26,IF(H5="Loyola",$B$33,IF(H5="Ohio State",$B$43,IF(H5="Denver",$B$18,IF(H5="Johns Hopkins",$B$30,IF(H5="Mercer",$B$38,IF(H5="Presbyterian",$B$46,IF(H5="Brown",$B$10,IF(H5="Cornell",$B$15,IF(H5="Dartmouth",$B$16,IF(H5="Harvard",$B$25,IF(H5="Pennsylvania",$B$45,IF(H5="Princeton",$B$47,IF(H5="Yale",$B$65,IF(H5="Canisius",$B$13,IF(H5="Jacksonville",$B$29,IF(H5="Manhattan",$B$34,IF(H5="Marist",$B$35,IF(H5="Saint Josephs",$B$53,IF(H5="Siena",$B$54,IF(H5="VMI",$B$63,IF(H5="Bryant",$B$11,IF(H5="Mount St. Marys",$B$39,IF(H5="Quinnipiac",$B$49,IF(H5="Robert Morris",$B$50,IF(H5="Sacred Heart",$B$52,IF(H5="Wagner",$B$64,IF(H5="Army",$B$7,IF(H5="Bucknell",$B$12,IF(H5="Colgate",$B$14,IF(H5="Towson",$B$58,IF(H5="Holy Cross",$B$28,IF(H5="Lafayette",$B$31,IF(H5="Lehigh",$B$32,IF(H5="Navy",$B$40,0)))))))))))))))))))))))))))))))))))))))))))))))))))))))))))))</f>
        <v>6.1005768081131375</v>
      </c>
      <c r="J5" s="10">
        <f>(G5+I5)/2</f>
        <v>3.4680796634022704</v>
      </c>
    </row>
    <row r="6" spans="1:14">
      <c r="A6" s="4" t="s">
        <v>1</v>
      </c>
      <c r="B6" s="10">
        <f>((Albany!F23^6.5)/((Albany!F23^6.5)+(Albany!F24^6.5))*(Albany!F34^2)*Albany!F14)</f>
        <v>2.5211922374257454</v>
      </c>
      <c r="C6" s="4">
        <f t="shared" ref="C6:C65" si="2">RANK(B6,$B$5:$B$65,0)</f>
        <v>30</v>
      </c>
      <c r="E6" s="4"/>
      <c r="F6" s="4" t="s">
        <v>27</v>
      </c>
      <c r="G6" s="10">
        <f t="shared" si="0"/>
        <v>2.1690375592175242</v>
      </c>
      <c r="H6" s="4" t="s">
        <v>23</v>
      </c>
      <c r="I6" s="10">
        <f t="shared" si="1"/>
        <v>0.13176598306448969</v>
      </c>
      <c r="J6" s="10">
        <f t="shared" ref="J6:J38" si="3">(G6+I6)/2</f>
        <v>1.1504017711410068</v>
      </c>
    </row>
    <row r="7" spans="1:14">
      <c r="A7" s="4" t="s">
        <v>2</v>
      </c>
      <c r="B7" s="10">
        <f>((Army!F23^6.5)/((Army!F23^6.5)+(Army!F24^6.5))*(Army!F34^2)*Army!F14)</f>
        <v>6.1005768081131375</v>
      </c>
      <c r="C7" s="4">
        <f t="shared" si="2"/>
        <v>6</v>
      </c>
      <c r="E7" s="4"/>
      <c r="F7" s="4" t="s">
        <v>35</v>
      </c>
      <c r="G7" s="10">
        <f t="shared" si="0"/>
        <v>3.8089976232110616</v>
      </c>
      <c r="H7" s="4" t="s">
        <v>31</v>
      </c>
      <c r="I7" s="10">
        <f t="shared" si="1"/>
        <v>5.4285900675459606</v>
      </c>
      <c r="J7" s="10">
        <f t="shared" si="3"/>
        <v>4.6187938453785113</v>
      </c>
    </row>
    <row r="8" spans="1:14">
      <c r="A8" s="4" t="s">
        <v>3</v>
      </c>
      <c r="B8" s="10">
        <f>((Bellarmine!F23^6.5)/((Bellarmine!F23^6.5)+(Bellarmine!F24^6.5))*(Bellarmine!F34^2)*Bellarmine!F14)</f>
        <v>2.3199030747576344</v>
      </c>
      <c r="C8" s="4">
        <f t="shared" si="2"/>
        <v>32</v>
      </c>
      <c r="E8" s="4"/>
      <c r="F8" s="4" t="s">
        <v>9</v>
      </c>
      <c r="G8" s="10">
        <f t="shared" si="0"/>
        <v>2.976247604529048</v>
      </c>
      <c r="H8" s="4" t="s">
        <v>34</v>
      </c>
      <c r="I8" s="10">
        <f t="shared" si="1"/>
        <v>1.8268396150804498</v>
      </c>
      <c r="J8" s="10">
        <f t="shared" si="3"/>
        <v>2.4015436098047491</v>
      </c>
    </row>
    <row r="9" spans="1:14">
      <c r="A9" s="4" t="s">
        <v>4</v>
      </c>
      <c r="B9" s="10">
        <f>((Binghamton!F23^6.5)/((Binghamton!F23^6.5)+(Binghamton!F24^6.5))*(Binghamton!F34^2)*Binghamton!F14)</f>
        <v>1.4499514250983516</v>
      </c>
      <c r="C9" s="4">
        <f t="shared" si="2"/>
        <v>47</v>
      </c>
      <c r="E9" s="4"/>
      <c r="F9" s="4" t="s">
        <v>17</v>
      </c>
      <c r="G9" s="10">
        <f t="shared" si="0"/>
        <v>2.5709667026229979</v>
      </c>
      <c r="H9" s="4" t="s">
        <v>21</v>
      </c>
      <c r="I9" s="10">
        <f t="shared" si="1"/>
        <v>0.61811404831621253</v>
      </c>
      <c r="J9" s="10">
        <f t="shared" si="3"/>
        <v>1.5945403754696053</v>
      </c>
    </row>
    <row r="10" spans="1:14">
      <c r="A10" s="4" t="s">
        <v>5</v>
      </c>
      <c r="B10" s="10">
        <f>((Brown!F23^6.5)/((Brown!F23^6.5)+(Brown!F24^6.5))*(Brown!F34^2)*Brown!F14)</f>
        <v>1.5520924177444047</v>
      </c>
      <c r="C10" s="4">
        <f t="shared" si="2"/>
        <v>45</v>
      </c>
      <c r="E10" s="4"/>
      <c r="F10" s="4" t="s">
        <v>59</v>
      </c>
      <c r="G10" s="10">
        <f t="shared" si="0"/>
        <v>3.9756568059456208</v>
      </c>
      <c r="H10" s="4" t="s">
        <v>41</v>
      </c>
      <c r="I10" s="10">
        <f t="shared" si="1"/>
        <v>2.2797058130124572</v>
      </c>
      <c r="J10" s="10">
        <f t="shared" si="3"/>
        <v>3.1276813094790388</v>
      </c>
    </row>
    <row r="11" spans="1:14">
      <c r="A11" s="4" t="s">
        <v>6</v>
      </c>
      <c r="B11" s="10">
        <f>((Bryant!F23^6.5)/((Bryant!F23^6.5)+(Bryant!F24^6.5))*(Bryant!F34^2)*Bryant!F14)</f>
        <v>1.6983063704620782</v>
      </c>
      <c r="C11" s="4">
        <f t="shared" si="2"/>
        <v>43</v>
      </c>
      <c r="E11" s="4"/>
      <c r="F11" s="4" t="s">
        <v>52</v>
      </c>
      <c r="G11" s="10">
        <f t="shared" si="0"/>
        <v>1.8524613104597991</v>
      </c>
      <c r="H11" s="4" t="s">
        <v>12</v>
      </c>
      <c r="I11" s="10">
        <f t="shared" si="1"/>
        <v>2.3174117666991609</v>
      </c>
      <c r="J11" s="10">
        <f t="shared" si="3"/>
        <v>2.08493653857948</v>
      </c>
    </row>
    <row r="12" spans="1:14">
      <c r="A12" s="4" t="s">
        <v>7</v>
      </c>
      <c r="B12" s="10">
        <f>((Bucknell!F23^6.5)/((Bucknell!F23^6.5)+(Bucknell!F24^6.5))*(Bucknell!F34^2)*Bucknell!F14)</f>
        <v>4.8788152173188095</v>
      </c>
      <c r="C12" s="4">
        <f t="shared" si="2"/>
        <v>13</v>
      </c>
      <c r="E12" s="4"/>
      <c r="F12" s="4" t="s">
        <v>0</v>
      </c>
      <c r="G12" s="10">
        <f t="shared" si="0"/>
        <v>1.8770509262015431</v>
      </c>
      <c r="H12" s="4" t="s">
        <v>13</v>
      </c>
      <c r="I12" s="10">
        <f t="shared" si="1"/>
        <v>6.699802455795095</v>
      </c>
      <c r="J12" s="10">
        <f t="shared" si="3"/>
        <v>4.2884266909983193</v>
      </c>
    </row>
    <row r="13" spans="1:14">
      <c r="A13" s="4" t="s">
        <v>8</v>
      </c>
      <c r="B13" s="10">
        <f>((Canisius!F23^6.5)/((Canisius!F23^6.5)+(Canisius!F24^6.5))*(Canisius!F34^2)*Canisius!F14)</f>
        <v>0.61770691263937827</v>
      </c>
      <c r="C13" s="4">
        <f t="shared" si="2"/>
        <v>53</v>
      </c>
      <c r="E13" s="4"/>
      <c r="F13" s="4" t="s">
        <v>3</v>
      </c>
      <c r="G13" s="10">
        <f t="shared" si="0"/>
        <v>2.3199030747576344</v>
      </c>
      <c r="H13" s="4" t="s">
        <v>40</v>
      </c>
      <c r="I13" s="10">
        <f t="shared" si="1"/>
        <v>0.16565603381328403</v>
      </c>
      <c r="J13" s="10">
        <f t="shared" si="3"/>
        <v>1.2427795542854592</v>
      </c>
    </row>
    <row r="14" spans="1:14">
      <c r="A14" s="4" t="s">
        <v>9</v>
      </c>
      <c r="B14" s="10">
        <f>((Colgate!F23^6.5)/((Colgate!F23^6.5)+(Colgate!F24^6.5))*(Colgate!F34^2)*Colgate!F14)</f>
        <v>2.976247604529048</v>
      </c>
      <c r="C14" s="4">
        <f t="shared" si="2"/>
        <v>25</v>
      </c>
      <c r="E14" s="4"/>
      <c r="F14" s="4" t="s">
        <v>18</v>
      </c>
      <c r="G14" s="10">
        <f t="shared" si="0"/>
        <v>3.802963983602603</v>
      </c>
      <c r="H14" s="4" t="s">
        <v>16</v>
      </c>
      <c r="I14" s="10">
        <f t="shared" si="1"/>
        <v>7.6356061743149866</v>
      </c>
      <c r="J14" s="10">
        <f t="shared" si="3"/>
        <v>5.7192850789587943</v>
      </c>
    </row>
    <row r="15" spans="1:14">
      <c r="A15" s="4" t="s">
        <v>10</v>
      </c>
      <c r="B15" s="10">
        <f>((Cornell!F23^6.5)/((Cornell!F23^6.5)+(Cornell!F24^6.5))*(Cornell!F34^2)*Cornell!F14)</f>
        <v>6.7496988642034426</v>
      </c>
      <c r="C15" s="4">
        <f t="shared" si="2"/>
        <v>3</v>
      </c>
      <c r="E15" s="4"/>
      <c r="F15" s="4" t="s">
        <v>54</v>
      </c>
      <c r="G15" s="10">
        <f t="shared" si="0"/>
        <v>1.6736934549703801</v>
      </c>
      <c r="H15" s="4" t="s">
        <v>5</v>
      </c>
      <c r="I15" s="10">
        <f t="shared" si="1"/>
        <v>1.5520924177444047</v>
      </c>
      <c r="J15" s="10">
        <f t="shared" si="3"/>
        <v>1.6128929363573925</v>
      </c>
    </row>
    <row r="16" spans="1:14">
      <c r="A16" s="4" t="s">
        <v>11</v>
      </c>
      <c r="B16" s="10">
        <f>((Dartmouth!F23^6.5)/((Dartmouth!F23^6.5)+(Dartmouth!F24^6.5))*(Dartmouth!F34^2)*Dartmouth!F14)</f>
        <v>1.9093804265602947</v>
      </c>
      <c r="C16" s="4">
        <f t="shared" si="2"/>
        <v>37</v>
      </c>
      <c r="E16" s="4"/>
      <c r="F16" s="4" t="s">
        <v>250</v>
      </c>
      <c r="G16" s="10">
        <f>IF(F16="Air Force",$B$5,IF(F16="Albany",$B$6,IF(F16="Detroit",$B$19,IF(F16="Binghamton",$B$9,IF(F16="Hartford",$B$24,IF(F16="Stony Brook",$B$56,IF(F16="UMBC",$B$59,IF(F16="Vermont",$B$60,IF(F16="Duke",$B$21,IF(F16="Maryland",$B$36,IF(F16="North Carolina",$B$41,IF(F16="Virginia",$B$62,IF(F16="Georgetown",$B$23,IF(F16="Notre Dame",$B$42,IF(F16="Providence",$B$48,IF(F16="Rutgers",$B$51,IF(F16="St. Johns",$B$55,IF(F16="Syracuse",$B$57,IF(F16="Villanova",$B$61,IF(F16="Drexel",$B$20,IF(F16="Hofstra",$B$27,IF(F16="Penn State",$B$44,IF(F16="Delaware",$B$17,IF(F16="Massachusetts",$B$37,IF(F16="Bellarmine",$B$8,IF(F16="Fairfield",$B$22,IF(F16="Hobart",$B$26,IF(F16="Loyola",$B$33,IF(F16="Ohio State",$B$43,IF(F16="Denver",$B$18,IF(F16="Johns Hopkins",$B$30,IF(F16="Mercer",$B$38,IF(F16="Presbyterian",$B$46,IF(F16="Brown",$B$10,IF(F16="Cornell",$B$15,IF(F16="Dartmouth",$B$16,IF(F16="Harvard",$B$25,IF(F16="Pennsylvania",$B$45,IF(F16="Princeton",$B$47,IF(F16="Yale",$B$65,IF(F16="Canisius",$B$13,IF(F16="Jacksonville",$B$29,IF(F16="Manhattan",$B$34,IF(F16="Marist",$B$35,IF(F16="Saint Josephs",$B$53,IF(F16="Siena",$B$54,IF(F16="VMI",$B$63,IF(F16="Bryant",$B$11,IF(F16="Mount St. Marys",$B$39,IF(F16="Quinnipiac",$B$49,IF(F16="Robert Morris",$B$50,IF(F16="Sacred Heart",$B$52,IF(F16="Wagner",$B$64,IF(F16="Army",$B$7,IF(F16="Bucknell",$B$12,IF(F16="Colgate",$B$14,IF(F16="Towson",$B$58,IF(F16="Holy Cross",$B$28,IF(F16="Lafayette",$B$31,IF(F16="Lehigh",$B$32,IF(F16="Navy",$B$40,0)))))))))))))))))))))))))))))))))))))))))))))))))))))))))))))</f>
        <v>2.7952263227843648E-2</v>
      </c>
      <c r="H16" s="4" t="s">
        <v>39</v>
      </c>
      <c r="I16" s="10">
        <f>IF(H16="Air Force",$B$5,IF(H16="Albany",$B$6,IF(H16="Detroit",$B$19,IF(H16="Binghamton",$B$9,IF(H16="Hartford",$B$24,IF(H16="Stony Brook",$B$56,IF(H16="UMBC",$B$59,IF(H16="Vermont",$B$60,IF(H16="Duke",$B$21,IF(H16="Maryland",$B$36,IF(H16="North Carolina",$B$41,IF(H16="Virginia",$B$62,IF(H16="Georgetown",$B$23,IF(H16="Notre Dame",$B$42,IF(H16="Providence",$B$48,IF(H16="Rutgers",$B$51,IF(H16="St. Johns",$B$55,IF(H16="Syracuse",$B$57,IF(H16="Villanova",$B$61,IF(H16="Drexel",$B$20,IF(H16="Hofstra",$B$27,IF(H16="Penn State",$B$44,IF(H16="Delaware",$B$17,IF(H16="Massachusetts",$B$37,IF(H16="Bellarmine",$B$8,IF(H16="Fairfield",$B$22,IF(H16="Hobart",$B$26,IF(H16="Loyola",$B$33,IF(H16="Ohio State",$B$43,IF(H16="Denver",$B$18,IF(H16="Johns Hopkins",$B$30,IF(H16="Mercer",$B$38,IF(H16="Presbyterian",$B$46,IF(H16="Brown",$B$10,IF(H16="Cornell",$B$15,IF(H16="Dartmouth",$B$16,IF(H16="Harvard",$B$25,IF(H16="Pennsylvania",$B$45,IF(H16="Princeton",$B$47,IF(H16="Yale",$B$65,IF(H16="Canisius",$B$13,IF(H16="Jacksonville",$B$29,IF(H16="Manhattan",$B$34,IF(H16="Marist",$B$35,IF(H16="Saint Josephs",$B$53,IF(H16="Siena",$B$54,IF(H16="VMI",$B$63,IF(H16="Bryant",$B$11,IF(H16="Mount St. Marys",$B$39,IF(H16="Quinnipiac",$B$49,IF(H16="Robert Morris",$B$50,IF(H16="Sacred Heart",$B$52,IF(H16="Wagner",$B$64,IF(H16="Army",$B$7,IF(H16="Bucknell",$B$12,IF(H16="Colgate",$B$14,IF(H16="Towson",$B$58,IF(H16="Holy Cross",$B$28,IF(H16="Lafayette",$B$31,IF(H16="Lehigh",$B$32,IF(H16="Navy",$B$40,0)))))))))))))))))))))))))))))))))))))))))))))))))))))))))))))</f>
        <v>2.3547063745368302</v>
      </c>
      <c r="J16" s="10">
        <f t="shared" si="3"/>
        <v>1.1913293188823368</v>
      </c>
    </row>
    <row r="17" spans="1:10">
      <c r="A17" s="4" t="s">
        <v>12</v>
      </c>
      <c r="B17" s="10">
        <f>((Delaware!F23^6.5)/((Delaware!F23^6.5)+(Delaware!F24^6.5))*(Delaware!F34^2)*Delaware!F14)</f>
        <v>2.3174117666991609</v>
      </c>
      <c r="C17" s="4">
        <f t="shared" si="2"/>
        <v>33</v>
      </c>
      <c r="E17" s="4"/>
      <c r="F17" s="4" t="s">
        <v>46</v>
      </c>
      <c r="G17" s="10">
        <f t="shared" ref="G17:G38" si="4">IF(F17="Air Force",$B$5,IF(F17="Albany",$B$6,IF(F17="Detroit",$B$19,IF(F17="Binghamton",$B$9,IF(F17="Hartford",$B$24,IF(F17="Stony Brook",$B$56,IF(F17="UMBC",$B$59,IF(F17="Vermont",$B$60,IF(F17="Duke",$B$21,IF(F17="Maryland",$B$36,IF(F17="North Carolina",$B$41,IF(F17="Virginia",$B$62,IF(F17="Georgetown",$B$23,IF(F17="Notre Dame",$B$42,IF(F17="Providence",$B$48,IF(F17="Rutgers",$B$51,IF(F17="St. Johns",$B$55,IF(F17="Syracuse",$B$57,IF(F17="Villanova",$B$61,IF(F17="Drexel",$B$20,IF(F17="Hofstra",$B$27,IF(F17="Penn State",$B$44,IF(F17="Delaware",$B$17,IF(F17="Massachusetts",$B$37,IF(F17="Bellarmine",$B$8,IF(F17="Fairfield",$B$22,IF(F17="Hobart",$B$26,IF(F17="Loyola",$B$33,IF(F17="Ohio State",$B$43,IF(F17="Denver",$B$18,IF(F17="Johns Hopkins",$B$30,IF(F17="Mercer",$B$38,IF(F17="Presbyterian",$B$46,IF(F17="Brown",$B$10,IF(F17="Cornell",$B$15,IF(F17="Dartmouth",$B$16,IF(F17="Harvard",$B$25,IF(F17="Pennsylvania",$B$45,IF(F17="Princeton",$B$47,IF(F17="Yale",$B$65,IF(F17="Canisius",$B$13,IF(F17="Jacksonville",$B$29,IF(F17="Manhattan",$B$34,IF(F17="Marist",$B$35,IF(F17="Saint Josephs",$B$53,IF(F17="Siena",$B$54,IF(F17="VMI",$B$63,IF(F17="Bryant",$B$11,IF(F17="Mount St. Marys",$B$39,IF(F17="Quinnipiac",$B$49,IF(F17="Robert Morris",$B$50,IF(F17="Sacred Heart",$B$52,IF(F17="Wagner",$B$64,IF(F17="Army",$B$7,IF(F17="Bucknell",$B$12,IF(F17="Colgate",$B$14,IF(F17="Towson",$B$58,IF(F17="Holy Cross",$B$28,IF(F17="Lafayette",$B$31,IF(F17="Lehigh",$B$32,IF(F17="Navy",$B$40,0)))))))))))))))))))))))))))))))))))))))))))))))))))))))))))))</f>
        <v>1.3368988387862215</v>
      </c>
      <c r="H17" s="4" t="s">
        <v>199</v>
      </c>
      <c r="I17" s="10">
        <f t="shared" ref="I17:I38" si="5">IF(H17="Air Force",$B$5,IF(H17="Albany",$B$6,IF(H17="Detroit",$B$19,IF(H17="Binghamton",$B$9,IF(H17="Hartford",$B$24,IF(H17="Stony Brook",$B$56,IF(H17="UMBC",$B$59,IF(H17="Vermont",$B$60,IF(H17="Duke",$B$21,IF(H17="Maryland",$B$36,IF(H17="North Carolina",$B$41,IF(H17="Virginia",$B$62,IF(H17="Georgetown",$B$23,IF(H17="Notre Dame",$B$42,IF(H17="Providence",$B$48,IF(H17="Rutgers",$B$51,IF(H17="St. Johns",$B$55,IF(H17="Syracuse",$B$57,IF(H17="Villanova",$B$61,IF(H17="Drexel",$B$20,IF(H17="Hofstra",$B$27,IF(H17="Penn State",$B$44,IF(H17="Delaware",$B$17,IF(H17="Massachusetts",$B$37,IF(H17="Bellarmine",$B$8,IF(H17="Fairfield",$B$22,IF(H17="Hobart",$B$26,IF(H17="Loyola",$B$33,IF(H17="Ohio State",$B$43,IF(H17="Denver",$B$18,IF(H17="Johns Hopkins",$B$30,IF(H17="Mercer",$B$38,IF(H17="Presbyterian",$B$46,IF(H17="Brown",$B$10,IF(H17="Cornell",$B$15,IF(H17="Dartmouth",$B$16,IF(H17="Harvard",$B$25,IF(H17="Pennsylvania",$B$45,IF(H17="Princeton",$B$47,IF(H17="Yale",$B$65,IF(H17="Canisius",$B$13,IF(H17="Jacksonville",$B$29,IF(H17="Manhattan",$B$34,IF(H17="Marist",$B$35,IF(H17="Saint Josephs",$B$53,IF(H17="Siena",$B$54,IF(H17="VMI",$B$63,IF(H17="Bryant",$B$11,IF(H17="Mount St. Marys",$B$39,IF(H17="Quinnipiac",$B$49,IF(H17="Robert Morris",$B$50,IF(H17="Sacred Heart",$B$52,IF(H17="Wagner",$B$64,IF(H17="Army",$B$7,IF(H17="Bucknell",$B$12,IF(H17="Colgate",$B$14,IF(H17="Towson",$B$58,IF(H17="Holy Cross",$B$28,IF(H17="Lafayette",$B$31,IF(H17="Lehigh",$B$32,IF(H17="Navy",$B$40,0)))))))))))))))))))))))))))))))))))))))))))))))))))))))))))))</f>
        <v>1.4951190871288165</v>
      </c>
      <c r="J17" s="10">
        <f t="shared" si="3"/>
        <v>1.416008962957519</v>
      </c>
    </row>
    <row r="18" spans="1:10">
      <c r="A18" s="4" t="s">
        <v>13</v>
      </c>
      <c r="B18" s="10">
        <f>((Denver!F23^6.5)/((Denver!F23^6.5)+(Denver!F24^6.5))*(Denver!F34^2)*Denver!F14)</f>
        <v>6.699802455795095</v>
      </c>
      <c r="C18" s="4">
        <f t="shared" si="2"/>
        <v>4</v>
      </c>
      <c r="E18" s="4"/>
      <c r="F18" s="4" t="s">
        <v>1</v>
      </c>
      <c r="G18" s="10">
        <f t="shared" si="4"/>
        <v>2.5211922374257454</v>
      </c>
      <c r="H18" s="4" t="s">
        <v>7</v>
      </c>
      <c r="I18" s="10">
        <f t="shared" si="5"/>
        <v>4.8788152173188095</v>
      </c>
      <c r="J18" s="10">
        <f t="shared" si="3"/>
        <v>3.7000037273722777</v>
      </c>
    </row>
    <row r="19" spans="1:10">
      <c r="A19" s="4" t="s">
        <v>14</v>
      </c>
      <c r="B19" s="10">
        <f>((Detroit!F23^6.5)/((Detroit!F23^6.5)+(Detroit!F24^6.5))*(Detroit!F34^2)*Detroit!F14)</f>
        <v>2.5432472223801295</v>
      </c>
      <c r="C19" s="4">
        <f t="shared" si="2"/>
        <v>28</v>
      </c>
      <c r="E19" s="4"/>
      <c r="F19" s="4" t="s">
        <v>38</v>
      </c>
      <c r="G19" s="10">
        <f t="shared" si="4"/>
        <v>2.9781462767427445</v>
      </c>
      <c r="H19" s="4" t="s">
        <v>10</v>
      </c>
      <c r="I19" s="10">
        <f t="shared" si="5"/>
        <v>6.7496988642034426</v>
      </c>
      <c r="J19" s="10">
        <f t="shared" si="3"/>
        <v>4.8639225704730933</v>
      </c>
    </row>
    <row r="20" spans="1:10">
      <c r="A20" s="4" t="s">
        <v>15</v>
      </c>
      <c r="B20" s="10">
        <f>((Drexel!F23^6.5)/((Drexel!F23^6.5)+(Drexel!F24^6.5))*(Drexel!F34^2)*Drexel!F14)</f>
        <v>5.2799107074666178</v>
      </c>
      <c r="C20" s="4">
        <f t="shared" si="2"/>
        <v>11</v>
      </c>
      <c r="E20" s="4"/>
      <c r="F20" s="4" t="s">
        <v>29</v>
      </c>
      <c r="G20" s="10">
        <f t="shared" si="4"/>
        <v>0.58886040743629431</v>
      </c>
      <c r="H20" s="4" t="s">
        <v>57</v>
      </c>
      <c r="I20" s="10">
        <f t="shared" si="5"/>
        <v>0.11027179225273891</v>
      </c>
      <c r="J20" s="10">
        <f t="shared" si="3"/>
        <v>0.34956609984451659</v>
      </c>
    </row>
    <row r="21" spans="1:10">
      <c r="A21" s="4" t="s">
        <v>16</v>
      </c>
      <c r="B21" s="10">
        <f>((Duke!F23^6.5)/((Duke!F23^6.5)+(Duke!F24^6.5))*(Duke!F34^2)*Duke!F14)</f>
        <v>7.6356061743149866</v>
      </c>
      <c r="C21" s="4">
        <f t="shared" si="2"/>
        <v>1</v>
      </c>
      <c r="E21" s="4"/>
      <c r="F21" s="4" t="s">
        <v>28</v>
      </c>
      <c r="G21" s="10">
        <f t="shared" si="4"/>
        <v>2.2504332254574861</v>
      </c>
      <c r="H21" s="4" t="s">
        <v>251</v>
      </c>
      <c r="I21" s="10">
        <f t="shared" si="5"/>
        <v>4.0452564597006875</v>
      </c>
      <c r="J21" s="10">
        <f t="shared" si="3"/>
        <v>3.1478448425790866</v>
      </c>
    </row>
    <row r="22" spans="1:10">
      <c r="A22" s="4" t="s">
        <v>17</v>
      </c>
      <c r="B22" s="10">
        <f>((Fairfield!F23^6.5)/((Fairfield!F23^6.5)+(Fairfield!F24^6.5))*(Fairfield!F34^2)*Fairfield!F14)</f>
        <v>2.5709667026229979</v>
      </c>
      <c r="C22" s="4">
        <f t="shared" si="2"/>
        <v>27</v>
      </c>
      <c r="E22" s="4"/>
      <c r="F22" s="4" t="s">
        <v>14</v>
      </c>
      <c r="G22" s="10">
        <f t="shared" si="4"/>
        <v>2.5432472223801295</v>
      </c>
      <c r="H22" s="4" t="s">
        <v>24</v>
      </c>
      <c r="I22" s="10">
        <f t="shared" si="5"/>
        <v>1.7510964683056147</v>
      </c>
      <c r="J22" s="10">
        <f t="shared" si="3"/>
        <v>2.1471718453428723</v>
      </c>
    </row>
    <row r="23" spans="1:10">
      <c r="A23" s="12" t="s">
        <v>18</v>
      </c>
      <c r="B23" s="10">
        <f>((Georgetown!F23^6.5)/((Georgetown!F23^6.5)+(Georgetown!F24^6.5))*(Georgetown!F34^2)*Georgetown!F14)</f>
        <v>3.802963983602603</v>
      </c>
      <c r="C23" s="4">
        <f t="shared" si="2"/>
        <v>21</v>
      </c>
      <c r="E23" s="4"/>
      <c r="F23" s="4" t="s">
        <v>15</v>
      </c>
      <c r="G23" s="10">
        <f t="shared" si="4"/>
        <v>5.2799107074666178</v>
      </c>
      <c r="H23" s="4" t="s">
        <v>22</v>
      </c>
      <c r="I23" s="10">
        <f t="shared" si="5"/>
        <v>4.7619853929348217</v>
      </c>
      <c r="J23" s="10">
        <f t="shared" si="3"/>
        <v>5.0209480502007198</v>
      </c>
    </row>
    <row r="24" spans="1:10">
      <c r="A24" s="4" t="s">
        <v>19</v>
      </c>
      <c r="B24" s="10">
        <f>((Hartford!F23^6.5)/((Hartford!F23^6.5)+(Hartford!F24^6.5))*(Hartford!F34^2)*Hartford!F14)</f>
        <v>2.5240608046807389</v>
      </c>
      <c r="C24" s="4">
        <f t="shared" si="2"/>
        <v>29</v>
      </c>
      <c r="E24" s="4"/>
      <c r="F24" s="4" t="s">
        <v>30</v>
      </c>
      <c r="G24" s="10">
        <f t="shared" si="4"/>
        <v>1.8220660406326026</v>
      </c>
      <c r="H24" s="4" t="s">
        <v>8</v>
      </c>
      <c r="I24" s="10">
        <f t="shared" si="5"/>
        <v>0.61770691263937827</v>
      </c>
      <c r="J24" s="10">
        <f t="shared" si="3"/>
        <v>1.2198864766359905</v>
      </c>
    </row>
    <row r="25" spans="1:10">
      <c r="A25" s="4" t="s">
        <v>20</v>
      </c>
      <c r="B25" s="10">
        <f>((Harvard!F23^6.5)/((Harvard!F23^6.5)+(Harvard!F24^6.5))*(Harvard!F34^2)*Harvard!F14)</f>
        <v>3.7248087578198645</v>
      </c>
      <c r="C25" s="4">
        <f t="shared" si="2"/>
        <v>22</v>
      </c>
      <c r="E25" s="4"/>
      <c r="F25" s="4" t="s">
        <v>48</v>
      </c>
      <c r="G25" s="10">
        <f t="shared" si="4"/>
        <v>5.0656243841511852</v>
      </c>
      <c r="H25" s="4" t="s">
        <v>42</v>
      </c>
      <c r="I25" s="10">
        <f t="shared" si="5"/>
        <v>0.32106284900811122</v>
      </c>
      <c r="J25" s="10">
        <f t="shared" si="3"/>
        <v>2.6933436165796483</v>
      </c>
    </row>
    <row r="26" spans="1:10">
      <c r="A26" s="4" t="s">
        <v>21</v>
      </c>
      <c r="B26" s="10">
        <f>((Hobart!F23^6.5)/((Hobart!F23^6.5)+(Hobart!F24^6.5))*(Hobart!F34^2)*Hobart!F14)</f>
        <v>0.61811404831621253</v>
      </c>
      <c r="C26" s="4">
        <f t="shared" si="2"/>
        <v>52</v>
      </c>
      <c r="E26" s="4"/>
      <c r="F26" s="4" t="s">
        <v>19</v>
      </c>
      <c r="G26" s="10">
        <f t="shared" si="4"/>
        <v>2.5240608046807389</v>
      </c>
      <c r="H26" s="4" t="s">
        <v>58</v>
      </c>
      <c r="I26" s="10">
        <f t="shared" si="5"/>
        <v>7.5671811596103256E-2</v>
      </c>
      <c r="J26" s="10">
        <f t="shared" si="3"/>
        <v>1.2998663081384212</v>
      </c>
    </row>
    <row r="27" spans="1:10">
      <c r="A27" s="4" t="s">
        <v>22</v>
      </c>
      <c r="B27" s="10">
        <f>((Hofstra!F23^6.5)/((Hofstra!F23^6.5)+(Hofstra!F24^6.5))*(Hofstra!F34^2)*Hofstra!F14)</f>
        <v>4.7619853929348217</v>
      </c>
      <c r="C27" s="4">
        <f t="shared" si="2"/>
        <v>14</v>
      </c>
      <c r="E27" s="4"/>
      <c r="F27" s="4" t="s">
        <v>20</v>
      </c>
      <c r="G27" s="10">
        <f t="shared" si="4"/>
        <v>3.7248087578198645</v>
      </c>
      <c r="H27" s="4" t="s">
        <v>11</v>
      </c>
      <c r="I27" s="10">
        <f t="shared" si="5"/>
        <v>1.9093804265602947</v>
      </c>
      <c r="J27" s="10">
        <f t="shared" si="3"/>
        <v>2.8170945921900796</v>
      </c>
    </row>
    <row r="28" spans="1:10">
      <c r="A28" s="4" t="s">
        <v>23</v>
      </c>
      <c r="B28" s="10">
        <f>(('Holy Cross'!F23^6.5)/(('Holy Cross'!F23^6.5)+('Holy Cross'!F24^6.5))*('Holy Cross'!F34^2)*'Holy Cross'!F14)</f>
        <v>0.13176598306448969</v>
      </c>
      <c r="C28" s="4">
        <f t="shared" si="2"/>
        <v>57</v>
      </c>
      <c r="E28" s="4"/>
      <c r="F28" s="4" t="s">
        <v>56</v>
      </c>
      <c r="G28" s="10">
        <f t="shared" si="4"/>
        <v>7.2091879779571517</v>
      </c>
      <c r="H28" s="4" t="s">
        <v>25</v>
      </c>
      <c r="I28" s="10">
        <f t="shared" si="5"/>
        <v>5.8992731077732579</v>
      </c>
      <c r="J28" s="10">
        <f t="shared" si="3"/>
        <v>6.5542305428652048</v>
      </c>
    </row>
    <row r="29" spans="1:10">
      <c r="A29" s="4" t="s">
        <v>24</v>
      </c>
      <c r="B29" s="10">
        <f>((Jacksonville!F23^6.5)/((Jacksonville!F23^6.5)+(Jacksonville!F24^6.5))*(Jacksonville!F34^2)*Jacksonville!F14)</f>
        <v>1.7510964683056147</v>
      </c>
      <c r="C29" s="4">
        <f t="shared" si="2"/>
        <v>42</v>
      </c>
      <c r="E29" s="4"/>
      <c r="F29" s="4" t="s">
        <v>43</v>
      </c>
      <c r="G29" s="10">
        <f t="shared" si="4"/>
        <v>2.7155368222357339</v>
      </c>
      <c r="H29" s="4" t="s">
        <v>53</v>
      </c>
      <c r="I29" s="10">
        <f t="shared" si="5"/>
        <v>1.1526553495906244</v>
      </c>
      <c r="J29" s="10">
        <f t="shared" si="3"/>
        <v>1.9340960859131791</v>
      </c>
    </row>
    <row r="30" spans="1:10">
      <c r="A30" s="4" t="s">
        <v>25</v>
      </c>
      <c r="B30" s="10">
        <f>(('Johns Hopkins'!F23^6.5)/(('Johns Hopkins'!F23^6.5)+('Johns Hopkins'!F24^6.5))*('Johns Hopkins'!F34^2)*'Johns Hopkins'!F14)</f>
        <v>5.8992731077732579</v>
      </c>
      <c r="C30" s="4">
        <f t="shared" si="2"/>
        <v>8</v>
      </c>
      <c r="E30" s="4"/>
      <c r="F30" s="4" t="s">
        <v>6</v>
      </c>
      <c r="G30" s="10">
        <f t="shared" si="4"/>
        <v>1.6983063704620782</v>
      </c>
      <c r="H30" s="4" t="s">
        <v>49</v>
      </c>
      <c r="I30" s="10">
        <f t="shared" si="5"/>
        <v>6.0390816925764215</v>
      </c>
      <c r="J30" s="10">
        <f t="shared" si="3"/>
        <v>3.86869403151925</v>
      </c>
    </row>
    <row r="31" spans="1:10">
      <c r="A31" s="4" t="s">
        <v>26</v>
      </c>
      <c r="B31" s="10">
        <f>((Lafayette!F23^6.5)/((Lafayette!F23^6.5)+(Lafayette!F24^6.5))*(Lafayette!F34^2)*Lafayette!F14)</f>
        <v>0.83558251869140276</v>
      </c>
      <c r="C31" s="4">
        <f t="shared" si="2"/>
        <v>51</v>
      </c>
      <c r="E31" s="4"/>
      <c r="F31" s="4" t="s">
        <v>51</v>
      </c>
      <c r="G31" s="10">
        <f t="shared" si="4"/>
        <v>5.8648640492323336</v>
      </c>
      <c r="H31" s="4" t="s">
        <v>55</v>
      </c>
      <c r="I31" s="10">
        <f t="shared" si="5"/>
        <v>4.2177863108724214</v>
      </c>
      <c r="J31" s="10">
        <f t="shared" si="3"/>
        <v>5.0413251800523771</v>
      </c>
    </row>
    <row r="32" spans="1:10">
      <c r="A32" s="4" t="s">
        <v>27</v>
      </c>
      <c r="B32" s="10">
        <f>((Lehigh!F23^6.5)/((Lehigh!F23^6.5)+(Lehigh!F24^6.5))*(Lehigh!F34^2)*Lehigh!F14)</f>
        <v>2.1690375592175242</v>
      </c>
      <c r="C32" s="4">
        <f t="shared" si="2"/>
        <v>36</v>
      </c>
      <c r="E32" s="98">
        <v>40629</v>
      </c>
      <c r="F32" s="4" t="s">
        <v>36</v>
      </c>
      <c r="G32" s="10">
        <f t="shared" si="4"/>
        <v>4.1933825520866392</v>
      </c>
      <c r="H32" s="4" t="s">
        <v>45</v>
      </c>
      <c r="I32" s="10">
        <f t="shared" si="5"/>
        <v>1.1053262046157903</v>
      </c>
      <c r="J32" s="10">
        <f t="shared" si="3"/>
        <v>2.649354378351215</v>
      </c>
    </row>
    <row r="33" spans="1:10">
      <c r="A33" s="4" t="s">
        <v>28</v>
      </c>
      <c r="B33" s="10">
        <f>((Loyola!F23^6.5)/((Loyola!F23^6.5)+(Loyola!F24^6.5))*(Loyola!F34^2)*Loyola!F14)</f>
        <v>2.2504332254574861</v>
      </c>
      <c r="C33" s="4">
        <f t="shared" si="2"/>
        <v>35</v>
      </c>
      <c r="E33" s="98">
        <v>40631</v>
      </c>
      <c r="F33" s="4" t="s">
        <v>5</v>
      </c>
      <c r="G33" s="10">
        <f t="shared" si="4"/>
        <v>1.5520924177444047</v>
      </c>
      <c r="H33" s="4" t="s">
        <v>16</v>
      </c>
      <c r="I33" s="10">
        <f t="shared" si="5"/>
        <v>7.6356061743149866</v>
      </c>
      <c r="J33" s="10">
        <f t="shared" si="3"/>
        <v>4.5938492960296955</v>
      </c>
    </row>
    <row r="34" spans="1:10">
      <c r="A34" s="4" t="s">
        <v>29</v>
      </c>
      <c r="B34" s="10">
        <f>((Manhattan!F23^6.5)/((Manhattan!F23^6.5)+(Manhattan!F24^6.5))*(Manhattan!F34^2)*Manhattan!F14)</f>
        <v>0.58886040743629431</v>
      </c>
      <c r="C34" s="4">
        <f t="shared" si="2"/>
        <v>54</v>
      </c>
      <c r="E34" s="4"/>
      <c r="F34" s="4" t="s">
        <v>32</v>
      </c>
      <c r="G34" s="10">
        <f t="shared" si="4"/>
        <v>3.0041275082680832</v>
      </c>
      <c r="H34" s="4" t="s">
        <v>20</v>
      </c>
      <c r="I34" s="10">
        <f t="shared" si="5"/>
        <v>3.7248087578198645</v>
      </c>
      <c r="J34" s="10">
        <f t="shared" si="3"/>
        <v>3.3644681330439736</v>
      </c>
    </row>
    <row r="35" spans="1:10">
      <c r="A35" s="4" t="s">
        <v>30</v>
      </c>
      <c r="B35" s="10">
        <f>((Marist!F23^6.5)/((Marist!F23^6.5)+(Marist!F24^6.5))*(Marist!F34^2)*Marist!F14)</f>
        <v>1.8220660406326026</v>
      </c>
      <c r="C35" s="4">
        <f t="shared" si="2"/>
        <v>41</v>
      </c>
      <c r="E35" s="4"/>
      <c r="F35" s="4" t="s">
        <v>4</v>
      </c>
      <c r="G35" s="10">
        <f t="shared" si="4"/>
        <v>1.4499514250983516</v>
      </c>
      <c r="H35" s="4" t="s">
        <v>27</v>
      </c>
      <c r="I35" s="10">
        <f t="shared" si="5"/>
        <v>2.1690375592175242</v>
      </c>
      <c r="J35" s="10">
        <f t="shared" si="3"/>
        <v>1.8094944921579379</v>
      </c>
    </row>
    <row r="36" spans="1:10">
      <c r="A36" s="4" t="s">
        <v>31</v>
      </c>
      <c r="B36" s="10">
        <f>((Maryland!F23^6.5)/((Maryland!F23^6.5)+(Maryland!F24^6.5))*(Maryland!F34^2)*Maryland!F14)</f>
        <v>5.4285900675459606</v>
      </c>
      <c r="C36" s="4">
        <f t="shared" si="2"/>
        <v>10</v>
      </c>
      <c r="E36" s="4"/>
      <c r="F36" s="4" t="s">
        <v>39</v>
      </c>
      <c r="G36" s="10">
        <f t="shared" si="4"/>
        <v>2.3547063745368302</v>
      </c>
      <c r="H36" s="4" t="s">
        <v>7</v>
      </c>
      <c r="I36" s="10">
        <f t="shared" si="5"/>
        <v>4.8788152173188095</v>
      </c>
      <c r="J36" s="10">
        <f t="shared" si="3"/>
        <v>3.6167607959278198</v>
      </c>
    </row>
    <row r="37" spans="1:10">
      <c r="A37" s="4" t="s">
        <v>32</v>
      </c>
      <c r="B37" s="10">
        <f>((Massachusetts!F23^6.5)/((Massachusetts!F23^6.5)+(Massachusetts!F24^6.5))*(Massachusetts!F34^2)*Massachusetts!F14)</f>
        <v>3.0041275082680832</v>
      </c>
      <c r="C37" s="4">
        <f t="shared" si="2"/>
        <v>23</v>
      </c>
      <c r="E37" s="98">
        <v>40632</v>
      </c>
      <c r="F37" s="4" t="s">
        <v>19</v>
      </c>
      <c r="G37" s="10">
        <f t="shared" si="4"/>
        <v>2.5240608046807389</v>
      </c>
      <c r="H37" s="4" t="s">
        <v>1</v>
      </c>
      <c r="I37" s="10">
        <f t="shared" si="5"/>
        <v>2.5211922374257454</v>
      </c>
      <c r="J37" s="10">
        <f t="shared" si="3"/>
        <v>2.5226265210532421</v>
      </c>
    </row>
    <row r="38" spans="1:10">
      <c r="A38" s="4" t="s">
        <v>194</v>
      </c>
      <c r="B38" s="10">
        <f>((Mercer!F23^6.5)/((Mercer!F23^6.5)+(Mercer!F24^6.5))*(Mercer!F34^2)*Mercer!F14)</f>
        <v>2.01968530974088E-2</v>
      </c>
      <c r="C38" s="4">
        <f t="shared" si="2"/>
        <v>61</v>
      </c>
      <c r="E38" s="98">
        <v>40634</v>
      </c>
      <c r="F38" s="4" t="s">
        <v>59</v>
      </c>
      <c r="G38" s="10">
        <f t="shared" si="4"/>
        <v>3.9756568059456208</v>
      </c>
      <c r="H38" s="4" t="s">
        <v>38</v>
      </c>
      <c r="I38" s="10">
        <f t="shared" si="5"/>
        <v>2.9781462767427445</v>
      </c>
      <c r="J38" s="10">
        <f t="shared" si="3"/>
        <v>3.4769015413441826</v>
      </c>
    </row>
    <row r="39" spans="1:10">
      <c r="A39" s="4" t="s">
        <v>251</v>
      </c>
      <c r="B39" s="10">
        <f>(('Mount St. Marys'!F23^6.5)/(('Mount St. Marys'!F23^6.5)+('Mount St. Marys'!F24^6.5))*('Mount St. Marys'!F34^2)*'Mount St. Marys'!F14)</f>
        <v>4.0452564597006875</v>
      </c>
      <c r="C39" s="4">
        <f t="shared" si="2"/>
        <v>18</v>
      </c>
      <c r="E39" s="98"/>
      <c r="F39" s="4" t="s">
        <v>43</v>
      </c>
      <c r="G39" s="10">
        <f t="shared" ref="G39:G40" si="6">IF(F39="Air Force",$B$5,IF(F39="Albany",$B$6,IF(F39="Detroit",$B$19,IF(F39="Binghamton",$B$9,IF(F39="Hartford",$B$24,IF(F39="Stony Brook",$B$56,IF(F39="UMBC",$B$59,IF(F39="Vermont",$B$60,IF(F39="Duke",$B$21,IF(F39="Maryland",$B$36,IF(F39="North Carolina",$B$41,IF(F39="Virginia",$B$62,IF(F39="Georgetown",$B$23,IF(F39="Notre Dame",$B$42,IF(F39="Providence",$B$48,IF(F39="Rutgers",$B$51,IF(F39="St. Johns",$B$55,IF(F39="Syracuse",$B$57,IF(F39="Villanova",$B$61,IF(F39="Drexel",$B$20,IF(F39="Hofstra",$B$27,IF(F39="Penn State",$B$44,IF(F39="Delaware",$B$17,IF(F39="Massachusetts",$B$37,IF(F39="Bellarmine",$B$8,IF(F39="Fairfield",$B$22,IF(F39="Hobart",$B$26,IF(F39="Loyola",$B$33,IF(F39="Ohio State",$B$43,IF(F39="Denver",$B$18,IF(F39="Johns Hopkins",$B$30,IF(F39="Mercer",$B$38,IF(F39="Presbyterian",$B$46,IF(F39="Brown",$B$10,IF(F39="Cornell",$B$15,IF(F39="Dartmouth",$B$16,IF(F39="Harvard",$B$25,IF(F39="Pennsylvania",$B$45,IF(F39="Princeton",$B$47,IF(F39="Yale",$B$65,IF(F39="Canisius",$B$13,IF(F39="Jacksonville",$B$29,IF(F39="Manhattan",$B$34,IF(F39="Marist",$B$35,IF(F39="Saint Josephs",$B$53,IF(F39="Siena",$B$54,IF(F39="VMI",$B$63,IF(F39="Bryant",$B$11,IF(F39="Mount St. Marys",$B$39,IF(F39="Quinnipiac",$B$49,IF(F39="Robert Morris",$B$50,IF(F39="Sacred Heart",$B$52,IF(F39="Wagner",$B$64,IF(F39="Army",$B$7,IF(F39="Bucknell",$B$12,IF(F39="Colgate",$B$14,IF(F39="Towson",$B$58,IF(F39="Holy Cross",$B$28,IF(F39="Lafayette",$B$31,IF(F39="Lehigh",$B$32,IF(F39="Navy",$B$40,0)))))))))))))))))))))))))))))))))))))))))))))))))))))))))))))</f>
        <v>2.7155368222357339</v>
      </c>
      <c r="H39" s="4" t="s">
        <v>6</v>
      </c>
      <c r="I39" s="10">
        <f t="shared" ref="I39:I40" si="7">IF(H39="Air Force",$B$5,IF(H39="Albany",$B$6,IF(H39="Detroit",$B$19,IF(H39="Binghamton",$B$9,IF(H39="Hartford",$B$24,IF(H39="Stony Brook",$B$56,IF(H39="UMBC",$B$59,IF(H39="Vermont",$B$60,IF(H39="Duke",$B$21,IF(H39="Maryland",$B$36,IF(H39="North Carolina",$B$41,IF(H39="Virginia",$B$62,IF(H39="Georgetown",$B$23,IF(H39="Notre Dame",$B$42,IF(H39="Providence",$B$48,IF(H39="Rutgers",$B$51,IF(H39="St. Johns",$B$55,IF(H39="Syracuse",$B$57,IF(H39="Villanova",$B$61,IF(H39="Drexel",$B$20,IF(H39="Hofstra",$B$27,IF(H39="Penn State",$B$44,IF(H39="Delaware",$B$17,IF(H39="Massachusetts",$B$37,IF(H39="Bellarmine",$B$8,IF(H39="Fairfield",$B$22,IF(H39="Hobart",$B$26,IF(H39="Loyola",$B$33,IF(H39="Ohio State",$B$43,IF(H39="Denver",$B$18,IF(H39="Johns Hopkins",$B$30,IF(H39="Mercer",$B$38,IF(H39="Presbyterian",$B$46,IF(H39="Brown",$B$10,IF(H39="Cornell",$B$15,IF(H39="Dartmouth",$B$16,IF(H39="Harvard",$B$25,IF(H39="Pennsylvania",$B$45,IF(H39="Princeton",$B$47,IF(H39="Yale",$B$65,IF(H39="Canisius",$B$13,IF(H39="Jacksonville",$B$29,IF(H39="Manhattan",$B$34,IF(H39="Marist",$B$35,IF(H39="Saint Josephs",$B$53,IF(H39="Siena",$B$54,IF(H39="VMI",$B$63,IF(H39="Bryant",$B$11,IF(H39="Mount St. Marys",$B$39,IF(H39="Quinnipiac",$B$49,IF(H39="Robert Morris",$B$50,IF(H39="Sacred Heart",$B$52,IF(H39="Wagner",$B$64,IF(H39="Army",$B$7,IF(H39="Bucknell",$B$12,IF(H39="Colgate",$B$14,IF(H39="Towson",$B$58,IF(H39="Holy Cross",$B$28,IF(H39="Lafayette",$B$31,IF(H39="Lehigh",$B$32,IF(H39="Navy",$B$40,0)))))))))))))))))))))))))))))))))))))))))))))))))))))))))))))</f>
        <v>1.6983063704620782</v>
      </c>
      <c r="J39" s="10">
        <f t="shared" ref="J39:J40" si="8">(G39+I39)/2</f>
        <v>2.2069215963489062</v>
      </c>
    </row>
    <row r="40" spans="1:10">
      <c r="A40" s="4" t="s">
        <v>34</v>
      </c>
      <c r="B40" s="10">
        <f>((Navy!F23^6.5)/((Navy!F23^6.5)+(Navy!F24^6.5))*(Navy!F34^2)*Navy!F14)</f>
        <v>1.8268396150804498</v>
      </c>
      <c r="C40" s="4">
        <f t="shared" si="2"/>
        <v>40</v>
      </c>
      <c r="E40" s="98"/>
      <c r="F40" s="4" t="s">
        <v>34</v>
      </c>
      <c r="G40" s="10">
        <f t="shared" si="6"/>
        <v>1.8268396150804498</v>
      </c>
      <c r="H40" s="4" t="s">
        <v>18</v>
      </c>
      <c r="I40" s="10">
        <f t="shared" si="7"/>
        <v>3.802963983602603</v>
      </c>
      <c r="J40" s="10">
        <f t="shared" si="8"/>
        <v>2.8149017993415262</v>
      </c>
    </row>
    <row r="41" spans="1:10">
      <c r="A41" s="4" t="s">
        <v>35</v>
      </c>
      <c r="B41" s="10">
        <f>(('North Carolina'!F23^6.5)/(('North Carolina'!F23^6.5)+('North Carolina'!F24^6.5))*('North Carolina'!F34^2)*'North Carolina'!F14)</f>
        <v>3.8089976232110616</v>
      </c>
      <c r="C41" s="4">
        <f t="shared" si="2"/>
        <v>20</v>
      </c>
      <c r="E41" s="98">
        <v>40635</v>
      </c>
      <c r="F41" s="4" t="s">
        <v>31</v>
      </c>
      <c r="G41" s="10">
        <f t="shared" ref="G41:G60" si="9">IF(F41="Air Force",$B$5,IF(F41="Albany",$B$6,IF(F41="Detroit",$B$19,IF(F41="Binghamton",$B$9,IF(F41="Hartford",$B$24,IF(F41="Stony Brook",$B$56,IF(F41="UMBC",$B$59,IF(F41="Vermont",$B$60,IF(F41="Duke",$B$21,IF(F41="Maryland",$B$36,IF(F41="North Carolina",$B$41,IF(F41="Virginia",$B$62,IF(F41="Georgetown",$B$23,IF(F41="Notre Dame",$B$42,IF(F41="Providence",$B$48,IF(F41="Rutgers",$B$51,IF(F41="St. Johns",$B$55,IF(F41="Syracuse",$B$57,IF(F41="Villanova",$B$61,IF(F41="Drexel",$B$20,IF(F41="Hofstra",$B$27,IF(F41="Penn State",$B$44,IF(F41="Delaware",$B$17,IF(F41="Massachusetts",$B$37,IF(F41="Bellarmine",$B$8,IF(F41="Fairfield",$B$22,IF(F41="Hobart",$B$26,IF(F41="Loyola",$B$33,IF(F41="Ohio State",$B$43,IF(F41="Denver",$B$18,IF(F41="Johns Hopkins",$B$30,IF(F41="Mercer",$B$38,IF(F41="Presbyterian",$B$46,IF(F41="Brown",$B$10,IF(F41="Cornell",$B$15,IF(F41="Dartmouth",$B$16,IF(F41="Harvard",$B$25,IF(F41="Pennsylvania",$B$45,IF(F41="Princeton",$B$47,IF(F41="Yale",$B$65,IF(F41="Canisius",$B$13,IF(F41="Jacksonville",$B$29,IF(F41="Manhattan",$B$34,IF(F41="Marist",$B$35,IF(F41="Saint Josephs",$B$53,IF(F41="Siena",$B$54,IF(F41="VMI",$B$63,IF(F41="Bryant",$B$11,IF(F41="Mount St. Marys",$B$39,IF(F41="Quinnipiac",$B$49,IF(F41="Robert Morris",$B$50,IF(F41="Sacred Heart",$B$52,IF(F41="Wagner",$B$64,IF(F41="Army",$B$7,IF(F41="Bucknell",$B$12,IF(F41="Colgate",$B$14,IF(F41="Towson",$B$58,IF(F41="Holy Cross",$B$28,IF(F41="Lafayette",$B$31,IF(F41="Lehigh",$B$32,IF(F41="Navy",$B$40,0)))))))))))))))))))))))))))))))))))))))))))))))))))))))))))))</f>
        <v>5.4285900675459606</v>
      </c>
      <c r="H41" s="4" t="s">
        <v>56</v>
      </c>
      <c r="I41" s="10">
        <f t="shared" ref="I41:I60" si="10">IF(H41="Air Force",$B$5,IF(H41="Albany",$B$6,IF(H41="Detroit",$B$19,IF(H41="Binghamton",$B$9,IF(H41="Hartford",$B$24,IF(H41="Stony Brook",$B$56,IF(H41="UMBC",$B$59,IF(H41="Vermont",$B$60,IF(H41="Duke",$B$21,IF(H41="Maryland",$B$36,IF(H41="North Carolina",$B$41,IF(H41="Virginia",$B$62,IF(H41="Georgetown",$B$23,IF(H41="Notre Dame",$B$42,IF(H41="Providence",$B$48,IF(H41="Rutgers",$B$51,IF(H41="St. Johns",$B$55,IF(H41="Syracuse",$B$57,IF(H41="Villanova",$B$61,IF(H41="Drexel",$B$20,IF(H41="Hofstra",$B$27,IF(H41="Penn State",$B$44,IF(H41="Delaware",$B$17,IF(H41="Massachusetts",$B$37,IF(H41="Bellarmine",$B$8,IF(H41="Fairfield",$B$22,IF(H41="Hobart",$B$26,IF(H41="Loyola",$B$33,IF(H41="Ohio State",$B$43,IF(H41="Denver",$B$18,IF(H41="Johns Hopkins",$B$30,IF(H41="Mercer",$B$38,IF(H41="Presbyterian",$B$46,IF(H41="Brown",$B$10,IF(H41="Cornell",$B$15,IF(H41="Dartmouth",$B$16,IF(H41="Harvard",$B$25,IF(H41="Pennsylvania",$B$45,IF(H41="Princeton",$B$47,IF(H41="Yale",$B$65,IF(H41="Canisius",$B$13,IF(H41="Jacksonville",$B$29,IF(H41="Manhattan",$B$34,IF(H41="Marist",$B$35,IF(H41="Saint Josephs",$B$53,IF(H41="Siena",$B$54,IF(H41="VMI",$B$63,IF(H41="Bryant",$B$11,IF(H41="Mount St. Marys",$B$39,IF(H41="Quinnipiac",$B$49,IF(H41="Robert Morris",$B$50,IF(H41="Sacred Heart",$B$52,IF(H41="Wagner",$B$64,IF(H41="Army",$B$7,IF(H41="Bucknell",$B$12,IF(H41="Colgate",$B$14,IF(H41="Towson",$B$58,IF(H41="Holy Cross",$B$28,IF(H41="Lafayette",$B$31,IF(H41="Lehigh",$B$32,IF(H41="Navy",$B$40,0)))))))))))))))))))))))))))))))))))))))))))))))))))))))))))))</f>
        <v>7.2091879779571517</v>
      </c>
      <c r="J41" s="10">
        <f t="shared" ref="J41:J60" si="11">(G41+I41)/2</f>
        <v>6.3188890227515557</v>
      </c>
    </row>
    <row r="42" spans="1:10">
      <c r="A42" s="12" t="s">
        <v>36</v>
      </c>
      <c r="B42" s="10">
        <f>(('Notre Dame'!F23^6.5)/(('Notre Dame'!F23^6.5)+('Notre Dame'!F24^6.5))*('Notre Dame'!F34^2)*'Notre Dame'!F14)</f>
        <v>4.1933825520866392</v>
      </c>
      <c r="C42" s="4">
        <f t="shared" si="2"/>
        <v>17</v>
      </c>
      <c r="E42" s="4"/>
      <c r="F42" s="4" t="s">
        <v>22</v>
      </c>
      <c r="G42" s="10">
        <f t="shared" si="9"/>
        <v>4.7619853929348217</v>
      </c>
      <c r="H42" s="4" t="s">
        <v>52</v>
      </c>
      <c r="I42" s="10">
        <f t="shared" si="10"/>
        <v>1.8524613104597991</v>
      </c>
      <c r="J42" s="10">
        <f t="shared" si="11"/>
        <v>3.3072233516973104</v>
      </c>
    </row>
    <row r="43" spans="1:10">
      <c r="A43" s="4" t="s">
        <v>37</v>
      </c>
      <c r="B43" s="10">
        <f>(('Ohio State'!F23^6.5)/(('Ohio State'!F23^6.5)+('Ohio State'!F24^6.5))*('Ohio State'!F34^2)*'Ohio State'!F14)</f>
        <v>4.207338070043904</v>
      </c>
      <c r="C43" s="4">
        <f t="shared" si="2"/>
        <v>16</v>
      </c>
      <c r="E43" s="4"/>
      <c r="F43" s="4" t="s">
        <v>13</v>
      </c>
      <c r="G43" s="10">
        <f t="shared" si="9"/>
        <v>6.699802455795095</v>
      </c>
      <c r="H43" s="4" t="s">
        <v>21</v>
      </c>
      <c r="I43" s="10">
        <f t="shared" si="10"/>
        <v>0.61811404831621253</v>
      </c>
      <c r="J43" s="10">
        <f t="shared" si="11"/>
        <v>3.6589582520556538</v>
      </c>
    </row>
    <row r="44" spans="1:10">
      <c r="A44" s="4" t="s">
        <v>39</v>
      </c>
      <c r="B44" s="10">
        <f>(('Penn State'!F23^6.5)/(('Penn State'!F23^6.5)+('Penn State'!F24^6.5))*('Penn State'!F34^2)*'Penn State'!F14)</f>
        <v>2.3547063745368302</v>
      </c>
      <c r="C44" s="4">
        <f t="shared" si="2"/>
        <v>31</v>
      </c>
      <c r="E44" s="4"/>
      <c r="F44" s="4" t="s">
        <v>0</v>
      </c>
      <c r="G44" s="10">
        <f t="shared" si="9"/>
        <v>1.8770509262015431</v>
      </c>
      <c r="H44" s="4" t="s">
        <v>194</v>
      </c>
      <c r="I44" s="10">
        <f t="shared" si="10"/>
        <v>2.01968530974088E-2</v>
      </c>
      <c r="J44" s="10">
        <f t="shared" si="11"/>
        <v>0.94862388964947597</v>
      </c>
    </row>
    <row r="45" spans="1:10">
      <c r="A45" s="4" t="s">
        <v>38</v>
      </c>
      <c r="B45" s="10">
        <f>((Pennsylvania!F23^6.5)/((Pennsylvania!F23^6.5)+(Pennsylvania!F24^6.5))*(Pennsylvania!F34^2)*Pennsylvania!F14)</f>
        <v>2.9781462767427445</v>
      </c>
      <c r="C45" s="4">
        <f t="shared" si="2"/>
        <v>24</v>
      </c>
      <c r="E45" s="4"/>
      <c r="F45" s="4" t="s">
        <v>44</v>
      </c>
      <c r="G45" s="10">
        <f t="shared" si="9"/>
        <v>6.6197323973549702</v>
      </c>
      <c r="H45" s="4" t="s">
        <v>251</v>
      </c>
      <c r="I45" s="10">
        <f t="shared" si="10"/>
        <v>4.0452564597006875</v>
      </c>
      <c r="J45" s="10">
        <f t="shared" si="11"/>
        <v>5.3324944285278288</v>
      </c>
    </row>
    <row r="46" spans="1:10">
      <c r="A46" s="4" t="s">
        <v>40</v>
      </c>
      <c r="B46" s="10">
        <f>((Presbyterian!F23^6.5)/((Presbyterian!F23^6.5)+(Presbyterian!F24^6.5))*(Presbyterian!F34^2)*Presbyterian!F14)</f>
        <v>0.16565603381328403</v>
      </c>
      <c r="C46" s="4">
        <f t="shared" si="2"/>
        <v>56</v>
      </c>
      <c r="E46" s="4"/>
      <c r="F46" s="4" t="s">
        <v>5</v>
      </c>
      <c r="G46" s="10">
        <f t="shared" si="9"/>
        <v>1.5520924177444047</v>
      </c>
      <c r="H46" s="4" t="s">
        <v>41</v>
      </c>
      <c r="I46" s="10">
        <f t="shared" si="10"/>
        <v>2.2797058130124572</v>
      </c>
      <c r="J46" s="10">
        <f t="shared" si="11"/>
        <v>1.9158991153784308</v>
      </c>
    </row>
    <row r="47" spans="1:10">
      <c r="A47" s="4" t="s">
        <v>41</v>
      </c>
      <c r="B47" s="10">
        <f>((Princeton!F23^6.5)/((Princeton!F23^6.5)+(Princeton!F24^6.5))*(Princeton!F34^2)*Princeton!F14)</f>
        <v>2.2797058130124572</v>
      </c>
      <c r="C47" s="4">
        <f t="shared" si="2"/>
        <v>34</v>
      </c>
      <c r="E47" s="4"/>
      <c r="F47" s="4" t="s">
        <v>12</v>
      </c>
      <c r="G47" s="10">
        <f t="shared" si="9"/>
        <v>2.3174117666991609</v>
      </c>
      <c r="H47" s="4" t="s">
        <v>15</v>
      </c>
      <c r="I47" s="10">
        <f t="shared" si="10"/>
        <v>5.2799107074666178</v>
      </c>
      <c r="J47" s="10">
        <f t="shared" si="11"/>
        <v>3.7986612370828894</v>
      </c>
    </row>
    <row r="48" spans="1:10">
      <c r="A48" s="12" t="s">
        <v>42</v>
      </c>
      <c r="B48" s="10">
        <f>((Providence!F23^6.5)/((Providence!F23^6.5)+(Providence!F24^6.5))*(Providence!F34^2)*Providence!F14)</f>
        <v>0.32106284900811122</v>
      </c>
      <c r="C48" s="4">
        <f t="shared" si="2"/>
        <v>55</v>
      </c>
      <c r="E48" s="4"/>
      <c r="F48" s="4" t="s">
        <v>26</v>
      </c>
      <c r="G48" s="10">
        <f t="shared" si="9"/>
        <v>0.83558251869140276</v>
      </c>
      <c r="H48" s="4" t="s">
        <v>42</v>
      </c>
      <c r="I48" s="10">
        <f t="shared" si="10"/>
        <v>0.32106284900811122</v>
      </c>
      <c r="J48" s="10">
        <f t="shared" si="11"/>
        <v>0.57832268384975705</v>
      </c>
    </row>
    <row r="49" spans="1:10">
      <c r="A49" s="4" t="s">
        <v>43</v>
      </c>
      <c r="B49" s="10">
        <f>((Quinnipiac!F23^6.5)/((Quinnipiac!F23^6.5)+(Quinnipiac!F24^6.5))*(Quinnipiac!F34^2)*Quinnipiac!F14)</f>
        <v>2.7155368222357339</v>
      </c>
      <c r="C49" s="4">
        <f t="shared" si="2"/>
        <v>26</v>
      </c>
      <c r="E49" s="4"/>
      <c r="F49" s="4" t="s">
        <v>2</v>
      </c>
      <c r="G49" s="10">
        <f t="shared" si="9"/>
        <v>6.1005768081131375</v>
      </c>
      <c r="H49" s="4" t="s">
        <v>9</v>
      </c>
      <c r="I49" s="10">
        <f t="shared" si="10"/>
        <v>2.976247604529048</v>
      </c>
      <c r="J49" s="10">
        <f t="shared" si="11"/>
        <v>4.5384122063210928</v>
      </c>
    </row>
    <row r="50" spans="1:10">
      <c r="A50" s="4" t="s">
        <v>44</v>
      </c>
      <c r="B50" s="10">
        <f>(('Robert Morris'!F23^6.5)/(('Robert Morris'!F23^6.5)+('Robert Morris'!F24^6.5))*('Robert Morris'!F34^2)*'Robert Morris'!F14)</f>
        <v>6.6197323973549702</v>
      </c>
      <c r="C50" s="4">
        <f t="shared" si="2"/>
        <v>5</v>
      </c>
      <c r="E50" s="4"/>
      <c r="F50" s="4" t="s">
        <v>24</v>
      </c>
      <c r="G50" s="10">
        <f t="shared" si="9"/>
        <v>1.7510964683056147</v>
      </c>
      <c r="H50" s="4" t="s">
        <v>29</v>
      </c>
      <c r="I50" s="10">
        <f t="shared" si="10"/>
        <v>0.58886040743629431</v>
      </c>
      <c r="J50" s="10">
        <f t="shared" si="11"/>
        <v>1.1699784378709546</v>
      </c>
    </row>
    <row r="51" spans="1:10">
      <c r="A51" s="12" t="s">
        <v>45</v>
      </c>
      <c r="B51" s="10">
        <f>((Rutgers!F23^6.5)/((Rutgers!F23^6.5)+(Rutgers!F24^6.5))*(Rutgers!F34^2)*Rutgers!F14)</f>
        <v>1.1053262046157903</v>
      </c>
      <c r="C51" s="4">
        <f t="shared" si="2"/>
        <v>50</v>
      </c>
      <c r="E51" s="4"/>
      <c r="F51" s="4" t="s">
        <v>14</v>
      </c>
      <c r="G51" s="10">
        <f t="shared" si="9"/>
        <v>2.5432472223801295</v>
      </c>
      <c r="H51" s="4" t="s">
        <v>48</v>
      </c>
      <c r="I51" s="10">
        <f t="shared" si="10"/>
        <v>5.0656243841511852</v>
      </c>
      <c r="J51" s="10">
        <f t="shared" si="11"/>
        <v>3.8044358032656573</v>
      </c>
    </row>
    <row r="52" spans="1:10">
      <c r="A52" s="4" t="s">
        <v>46</v>
      </c>
      <c r="B52" s="10">
        <f>(('Sacred Heart'!F23^6.5)/(('Sacred Heart'!F23^6.5)+('Sacred Heart'!F24^6.5))*('Sacred Heart'!F34^2)*'Sacred Heart'!F14)</f>
        <v>1.3368988387862215</v>
      </c>
      <c r="C52" s="4">
        <f t="shared" si="2"/>
        <v>48</v>
      </c>
      <c r="E52" s="4"/>
      <c r="F52" s="4" t="s">
        <v>39</v>
      </c>
      <c r="G52" s="10">
        <f t="shared" si="9"/>
        <v>2.3547063745368302</v>
      </c>
      <c r="H52" s="4" t="s">
        <v>27</v>
      </c>
      <c r="I52" s="10">
        <f t="shared" si="10"/>
        <v>2.1690375592175242</v>
      </c>
      <c r="J52" s="10">
        <f t="shared" si="11"/>
        <v>2.2618719668771772</v>
      </c>
    </row>
    <row r="53" spans="1:10">
      <c r="A53" s="4" t="s">
        <v>250</v>
      </c>
      <c r="B53" s="10">
        <f>(('St. Josephs'!F23^6.5)/(('St. Josephs'!F23^6.5)+('St. Josephs'!F24^6.5))*('St. Josephs'!F34^2)*'St. Josephs'!F14)</f>
        <v>2.7952263227843648E-2</v>
      </c>
      <c r="C53" s="4">
        <f t="shared" si="2"/>
        <v>60</v>
      </c>
      <c r="E53" s="4"/>
      <c r="F53" s="4" t="s">
        <v>28</v>
      </c>
      <c r="G53" s="10">
        <f t="shared" si="9"/>
        <v>2.2504332254574861</v>
      </c>
      <c r="H53" s="4" t="s">
        <v>37</v>
      </c>
      <c r="I53" s="10">
        <f t="shared" si="10"/>
        <v>4.207338070043904</v>
      </c>
      <c r="J53" s="10">
        <f t="shared" si="11"/>
        <v>3.2288856477506949</v>
      </c>
    </row>
    <row r="54" spans="1:10">
      <c r="A54" s="4" t="s">
        <v>48</v>
      </c>
      <c r="B54" s="10">
        <f>((Siena!F23^6.5)/((Siena!F23^6.5)+(Siena!F24^6.5))*(Siena!F34^2)*Siena!F14)</f>
        <v>5.0656243841511852</v>
      </c>
      <c r="C54" s="4">
        <f t="shared" si="2"/>
        <v>12</v>
      </c>
      <c r="E54" s="4"/>
      <c r="F54" s="4" t="s">
        <v>43</v>
      </c>
      <c r="G54" s="10">
        <f t="shared" si="9"/>
        <v>2.7155368222357339</v>
      </c>
      <c r="H54" s="4" t="s">
        <v>6</v>
      </c>
      <c r="I54" s="10">
        <f t="shared" si="10"/>
        <v>1.6983063704620782</v>
      </c>
      <c r="J54" s="10">
        <f t="shared" si="11"/>
        <v>2.2069215963489062</v>
      </c>
    </row>
    <row r="55" spans="1:10">
      <c r="A55" s="12" t="s">
        <v>199</v>
      </c>
      <c r="B55" s="10">
        <f>(('St. Johns'!F23^6.5)/(('St. Johns'!F23^6.5)+('St. Johns'!F24^6.5))*('St. Johns'!F34^2)*'St. Johns'!F14)</f>
        <v>1.4951190871288165</v>
      </c>
      <c r="C55" s="4">
        <f t="shared" si="2"/>
        <v>46</v>
      </c>
      <c r="E55" s="4"/>
      <c r="F55" s="4" t="s">
        <v>55</v>
      </c>
      <c r="G55" s="10">
        <f t="shared" si="9"/>
        <v>4.2177863108724214</v>
      </c>
      <c r="H55" s="4" t="s">
        <v>36</v>
      </c>
      <c r="I55" s="10">
        <f t="shared" si="10"/>
        <v>4.1933825520866392</v>
      </c>
      <c r="J55" s="10">
        <f t="shared" si="11"/>
        <v>4.2055844314795303</v>
      </c>
    </row>
    <row r="56" spans="1:10">
      <c r="A56" s="4" t="s">
        <v>49</v>
      </c>
      <c r="B56" s="10">
        <f>(('Stony Brook'!F23^6.5)/(('Stony Brook'!F23^6.5)+('Stony Brook'!F24^6.5))*('Stony Brook'!F34^2)*'Stony Brook'!F14)</f>
        <v>6.0390816925764215</v>
      </c>
      <c r="C56" s="4">
        <f t="shared" si="2"/>
        <v>7</v>
      </c>
      <c r="E56" s="4"/>
      <c r="F56" s="4" t="s">
        <v>32</v>
      </c>
      <c r="G56" s="10">
        <f t="shared" si="9"/>
        <v>3.0041275082680832</v>
      </c>
      <c r="H56" s="4" t="s">
        <v>250</v>
      </c>
      <c r="I56" s="10">
        <f t="shared" si="10"/>
        <v>2.7952263227843648E-2</v>
      </c>
      <c r="J56" s="10">
        <f t="shared" si="11"/>
        <v>1.5160398857479633</v>
      </c>
    </row>
    <row r="57" spans="1:10">
      <c r="A57" s="12" t="s">
        <v>51</v>
      </c>
      <c r="B57" s="10">
        <f>((Syracuse!F23^6.5)/((Syracuse!F23^6.5)+(Syracuse!F24^6.5))*(Syracuse!F34^2)*Syracuse!F14)</f>
        <v>5.8648640492323336</v>
      </c>
      <c r="C57" s="4">
        <f t="shared" si="2"/>
        <v>9</v>
      </c>
      <c r="E57" s="4"/>
      <c r="F57" s="4" t="s">
        <v>3</v>
      </c>
      <c r="G57" s="10">
        <f t="shared" si="9"/>
        <v>2.3199030747576344</v>
      </c>
      <c r="H57" s="4" t="s">
        <v>17</v>
      </c>
      <c r="I57" s="10">
        <f t="shared" si="10"/>
        <v>2.5709667026229979</v>
      </c>
      <c r="J57" s="10">
        <f t="shared" si="11"/>
        <v>2.4454348886903161</v>
      </c>
    </row>
    <row r="58" spans="1:10">
      <c r="A58" s="4" t="s">
        <v>52</v>
      </c>
      <c r="B58" s="10">
        <f>((Towson!F23^6.5)/((Towson!F23^6.5)+(Towson!F24^6.5))*(Towson!F34^2)*Towson!F14)</f>
        <v>1.8524613104597991</v>
      </c>
      <c r="C58" s="4">
        <f t="shared" si="2"/>
        <v>39</v>
      </c>
      <c r="E58" s="4"/>
      <c r="F58" s="4" t="s">
        <v>20</v>
      </c>
      <c r="G58" s="10">
        <f t="shared" si="9"/>
        <v>3.7248087578198645</v>
      </c>
      <c r="H58" s="4" t="s">
        <v>1</v>
      </c>
      <c r="I58" s="10">
        <f t="shared" si="10"/>
        <v>2.5211922374257454</v>
      </c>
      <c r="J58" s="10">
        <f t="shared" si="11"/>
        <v>3.123000497622805</v>
      </c>
    </row>
    <row r="59" spans="1:10">
      <c r="A59" s="4" t="s">
        <v>53</v>
      </c>
      <c r="B59" s="10">
        <f>((UMBC!F23^6.5)/((UMBC!F23^6.5)+(UMBC!F24^6.5))*(UMBC!F34^2)*UMBC!F14)</f>
        <v>1.1526553495906244</v>
      </c>
      <c r="C59" s="4">
        <f t="shared" si="2"/>
        <v>49</v>
      </c>
      <c r="E59" s="4"/>
      <c r="F59" s="4" t="s">
        <v>23</v>
      </c>
      <c r="G59" s="10">
        <f t="shared" si="9"/>
        <v>0.13176598306448969</v>
      </c>
      <c r="H59" s="4" t="s">
        <v>7</v>
      </c>
      <c r="I59" s="10">
        <f t="shared" si="10"/>
        <v>4.8788152173188095</v>
      </c>
      <c r="J59" s="10">
        <f t="shared" si="11"/>
        <v>2.5052906001916497</v>
      </c>
    </row>
    <row r="60" spans="1:10">
      <c r="A60" s="4" t="s">
        <v>54</v>
      </c>
      <c r="B60" s="10">
        <f>((Vermont!F23^6.5)/((Vermont!F23^6.5)+(Vermont!F24^6.5))*(Vermont!F34^2)*Vermont!F14)</f>
        <v>1.6736934549703801</v>
      </c>
      <c r="C60" s="4">
        <f t="shared" si="2"/>
        <v>44</v>
      </c>
      <c r="E60" s="4"/>
      <c r="F60" s="4" t="s">
        <v>11</v>
      </c>
      <c r="G60" s="10">
        <f t="shared" si="9"/>
        <v>1.9093804265602947</v>
      </c>
      <c r="H60" s="4" t="s">
        <v>10</v>
      </c>
      <c r="I60" s="10">
        <f t="shared" si="10"/>
        <v>6.7496988642034426</v>
      </c>
      <c r="J60" s="10">
        <f t="shared" si="11"/>
        <v>4.3295396453818684</v>
      </c>
    </row>
    <row r="61" spans="1:10">
      <c r="A61" s="12" t="s">
        <v>55</v>
      </c>
      <c r="B61" s="10">
        <f>((Villanova!F23^6.5)/((Villanova!F23^6.5)+(Villanova!F24^6.5))*(Villanova!F34^2)*Villanova!F14)</f>
        <v>4.2177863108724214</v>
      </c>
      <c r="C61" s="4">
        <f t="shared" si="2"/>
        <v>15</v>
      </c>
      <c r="E61" s="4"/>
      <c r="F61" s="4" t="s">
        <v>58</v>
      </c>
      <c r="G61" s="10">
        <f t="shared" ref="G61:G82" si="12">IF(F61="Air Force",$B$5,IF(F61="Albany",$B$6,IF(F61="Detroit",$B$19,IF(F61="Binghamton",$B$9,IF(F61="Hartford",$B$24,IF(F61="Stony Brook",$B$56,IF(F61="UMBC",$B$59,IF(F61="Vermont",$B$60,IF(F61="Duke",$B$21,IF(F61="Maryland",$B$36,IF(F61="North Carolina",$B$41,IF(F61="Virginia",$B$62,IF(F61="Georgetown",$B$23,IF(F61="Notre Dame",$B$42,IF(F61="Providence",$B$48,IF(F61="Rutgers",$B$51,IF(F61="St. Johns",$B$55,IF(F61="Syracuse",$B$57,IF(F61="Villanova",$B$61,IF(F61="Drexel",$B$20,IF(F61="Hofstra",$B$27,IF(F61="Penn State",$B$44,IF(F61="Delaware",$B$17,IF(F61="Massachusetts",$B$37,IF(F61="Bellarmine",$B$8,IF(F61="Fairfield",$B$22,IF(F61="Hobart",$B$26,IF(F61="Loyola",$B$33,IF(F61="Ohio State",$B$43,IF(F61="Denver",$B$18,IF(F61="Johns Hopkins",$B$30,IF(F61="Mercer",$B$38,IF(F61="Presbyterian",$B$46,IF(F61="Brown",$B$10,IF(F61="Cornell",$B$15,IF(F61="Dartmouth",$B$16,IF(F61="Harvard",$B$25,IF(F61="Pennsylvania",$B$45,IF(F61="Princeton",$B$47,IF(F61="Yale",$B$65,IF(F61="Canisius",$B$13,IF(F61="Jacksonville",$B$29,IF(F61="Manhattan",$B$34,IF(F61="Marist",$B$35,IF(F61="Saint Josephs",$B$53,IF(F61="Siena",$B$54,IF(F61="VMI",$B$63,IF(F61="Bryant",$B$11,IF(F61="Mount St. Marys",$B$39,IF(F61="Quinnipiac",$B$49,IF(F61="Robert Morris",$B$50,IF(F61="Sacred Heart",$B$52,IF(F61="Wagner",$B$64,IF(F61="Army",$B$7,IF(F61="Bucknell",$B$12,IF(F61="Colgate",$B$14,IF(F61="Towson",$B$58,IF(F61="Holy Cross",$B$28,IF(F61="Lafayette",$B$31,IF(F61="Lehigh",$B$32,IF(F61="Navy",$B$40,0)))))))))))))))))))))))))))))))))))))))))))))))))))))))))))))</f>
        <v>7.5671811596103256E-2</v>
      </c>
      <c r="H61" s="4" t="s">
        <v>46</v>
      </c>
      <c r="I61" s="10">
        <f t="shared" ref="I61:I82" si="13">IF(H61="Air Force",$B$5,IF(H61="Albany",$B$6,IF(H61="Detroit",$B$19,IF(H61="Binghamton",$B$9,IF(H61="Hartford",$B$24,IF(H61="Stony Brook",$B$56,IF(H61="UMBC",$B$59,IF(H61="Vermont",$B$60,IF(H61="Duke",$B$21,IF(H61="Maryland",$B$36,IF(H61="North Carolina",$B$41,IF(H61="Virginia",$B$62,IF(H61="Georgetown",$B$23,IF(H61="Notre Dame",$B$42,IF(H61="Providence",$B$48,IF(H61="Rutgers",$B$51,IF(H61="St. Johns",$B$55,IF(H61="Syracuse",$B$57,IF(H61="Villanova",$B$61,IF(H61="Drexel",$B$20,IF(H61="Hofstra",$B$27,IF(H61="Penn State",$B$44,IF(H61="Delaware",$B$17,IF(H61="Massachusetts",$B$37,IF(H61="Bellarmine",$B$8,IF(H61="Fairfield",$B$22,IF(H61="Hobart",$B$26,IF(H61="Loyola",$B$33,IF(H61="Ohio State",$B$43,IF(H61="Denver",$B$18,IF(H61="Johns Hopkins",$B$30,IF(H61="Mercer",$B$38,IF(H61="Presbyterian",$B$46,IF(H61="Brown",$B$10,IF(H61="Cornell",$B$15,IF(H61="Dartmouth",$B$16,IF(H61="Harvard",$B$25,IF(H61="Pennsylvania",$B$45,IF(H61="Princeton",$B$47,IF(H61="Yale",$B$65,IF(H61="Canisius",$B$13,IF(H61="Jacksonville",$B$29,IF(H61="Manhattan",$B$34,IF(H61="Marist",$B$35,IF(H61="Saint Josephs",$B$53,IF(H61="Siena",$B$54,IF(H61="VMI",$B$63,IF(H61="Bryant",$B$11,IF(H61="Mount St. Marys",$B$39,IF(H61="Quinnipiac",$B$49,IF(H61="Robert Morris",$B$50,IF(H61="Sacred Heart",$B$52,IF(H61="Wagner",$B$64,IF(H61="Army",$B$7,IF(H61="Bucknell",$B$12,IF(H61="Colgate",$B$14,IF(H61="Towson",$B$58,IF(H61="Holy Cross",$B$28,IF(H61="Lafayette",$B$31,IF(H61="Lehigh",$B$32,IF(H61="Navy",$B$40,0)))))))))))))))))))))))))))))))))))))))))))))))))))))))))))))</f>
        <v>1.3368988387862215</v>
      </c>
      <c r="J61" s="10">
        <f t="shared" ref="J61:J66" si="14">(G61+I61)/2</f>
        <v>0.70628532519116238</v>
      </c>
    </row>
    <row r="62" spans="1:10">
      <c r="A62" s="4" t="s">
        <v>56</v>
      </c>
      <c r="B62" s="10">
        <f>((Virginia!F23^6.5)/((Virginia!F23^6.5)+(Virginia!F24^6.5))*(Virginia!F34^2)*Virginia!F14)</f>
        <v>7.2091879779571517</v>
      </c>
      <c r="C62" s="4">
        <f t="shared" si="2"/>
        <v>2</v>
      </c>
      <c r="E62" s="4"/>
      <c r="F62" s="4" t="s">
        <v>54</v>
      </c>
      <c r="G62" s="10">
        <f t="shared" si="12"/>
        <v>1.6736934549703801</v>
      </c>
      <c r="H62" s="4" t="s">
        <v>4</v>
      </c>
      <c r="I62" s="10">
        <f t="shared" si="13"/>
        <v>1.4499514250983516</v>
      </c>
      <c r="J62" s="10">
        <f t="shared" si="14"/>
        <v>1.5618224400343659</v>
      </c>
    </row>
    <row r="63" spans="1:10">
      <c r="A63" s="4" t="s">
        <v>57</v>
      </c>
      <c r="B63" s="10">
        <f>((VMI!F23^6.5)/((VMI!F23^6.5)+(VMI!F24^6.5))*(VMI!F34^2)*VMI!F14)</f>
        <v>0.11027179225273891</v>
      </c>
      <c r="C63" s="4">
        <f t="shared" si="2"/>
        <v>58</v>
      </c>
      <c r="E63" s="4"/>
      <c r="F63" s="4" t="s">
        <v>53</v>
      </c>
      <c r="G63" s="10">
        <f t="shared" si="12"/>
        <v>1.1526553495906244</v>
      </c>
      <c r="H63" s="4" t="s">
        <v>49</v>
      </c>
      <c r="I63" s="10">
        <f t="shared" si="13"/>
        <v>6.0390816925764215</v>
      </c>
      <c r="J63" s="10">
        <f t="shared" si="14"/>
        <v>3.5958685210835228</v>
      </c>
    </row>
    <row r="64" spans="1:10">
      <c r="A64" s="4" t="s">
        <v>58</v>
      </c>
      <c r="B64" s="10">
        <f>((Wagner!F23^6.5)/((Wagner!F23^6.5)+(Wagner!F24^6.5))*(Wagner!F34^2)*Wagner!F14)</f>
        <v>7.5671811596103256E-2</v>
      </c>
      <c r="C64" s="4">
        <f t="shared" si="2"/>
        <v>59</v>
      </c>
      <c r="E64" s="98">
        <v>40636</v>
      </c>
      <c r="F64" s="4" t="s">
        <v>199</v>
      </c>
      <c r="G64" s="10">
        <f t="shared" si="12"/>
        <v>1.4951190871288165</v>
      </c>
      <c r="H64" s="4" t="s">
        <v>45</v>
      </c>
      <c r="I64" s="10">
        <f t="shared" si="13"/>
        <v>1.1053262046157903</v>
      </c>
      <c r="J64" s="10">
        <f t="shared" si="14"/>
        <v>1.3002226458723034</v>
      </c>
    </row>
    <row r="65" spans="1:11">
      <c r="A65" s="4" t="s">
        <v>59</v>
      </c>
      <c r="B65" s="10">
        <f>((Yale!F23^6.5)/((Yale!F23^6.5)+(Yale!F24^6.5))*(Yale!F34^2)*Yale!F14)</f>
        <v>3.9756568059456208</v>
      </c>
      <c r="C65" s="4">
        <f t="shared" si="2"/>
        <v>19</v>
      </c>
      <c r="E65" s="4"/>
      <c r="F65" s="4" t="s">
        <v>35</v>
      </c>
      <c r="G65" s="10">
        <f t="shared" si="12"/>
        <v>3.8089976232110616</v>
      </c>
      <c r="H65" s="4" t="s">
        <v>25</v>
      </c>
      <c r="I65" s="10">
        <f t="shared" si="13"/>
        <v>5.8992731077732579</v>
      </c>
      <c r="J65" s="10">
        <f t="shared" si="14"/>
        <v>4.8541353654921595</v>
      </c>
    </row>
    <row r="66" spans="1:11">
      <c r="E66" s="98"/>
      <c r="F66" s="4" t="s">
        <v>51</v>
      </c>
      <c r="G66" s="10">
        <f t="shared" si="12"/>
        <v>5.8648640492323336</v>
      </c>
      <c r="H66" s="4" t="s">
        <v>16</v>
      </c>
      <c r="I66" s="10">
        <f t="shared" si="13"/>
        <v>7.6356061743149866</v>
      </c>
      <c r="J66" s="10">
        <f t="shared" si="14"/>
        <v>6.7502351117736605</v>
      </c>
    </row>
    <row r="67" spans="1:11">
      <c r="E67" s="98">
        <v>40638</v>
      </c>
      <c r="F67" s="4" t="s">
        <v>23</v>
      </c>
      <c r="G67" s="10">
        <f t="shared" si="12"/>
        <v>0.13176598306448969</v>
      </c>
      <c r="H67" s="4" t="s">
        <v>54</v>
      </c>
      <c r="I67" s="10">
        <f t="shared" si="13"/>
        <v>1.6736934549703801</v>
      </c>
      <c r="J67" s="10">
        <f t="shared" ref="J67:J131" si="15">(G67+I67)/2</f>
        <v>0.90272971901743493</v>
      </c>
    </row>
    <row r="68" spans="1:11">
      <c r="E68" s="4"/>
      <c r="F68" s="4" t="s">
        <v>42</v>
      </c>
      <c r="G68" s="10">
        <f t="shared" si="12"/>
        <v>0.32106284900811122</v>
      </c>
      <c r="H68" s="4" t="s">
        <v>59</v>
      </c>
      <c r="I68" s="10">
        <f t="shared" si="13"/>
        <v>3.9756568059456208</v>
      </c>
      <c r="J68" s="10">
        <f t="shared" si="15"/>
        <v>2.1483598274768658</v>
      </c>
    </row>
    <row r="69" spans="1:11">
      <c r="E69" s="4"/>
      <c r="F69" s="4" t="s">
        <v>5</v>
      </c>
      <c r="G69" s="10">
        <f t="shared" si="12"/>
        <v>1.5520924177444047</v>
      </c>
      <c r="H69" s="4" t="s">
        <v>6</v>
      </c>
      <c r="I69" s="10">
        <f t="shared" si="13"/>
        <v>1.6983063704620782</v>
      </c>
      <c r="J69" s="10">
        <f t="shared" si="15"/>
        <v>1.6251993941032414</v>
      </c>
    </row>
    <row r="70" spans="1:11">
      <c r="E70" s="4"/>
      <c r="F70" s="4" t="s">
        <v>29</v>
      </c>
      <c r="G70" s="10">
        <f t="shared" si="12"/>
        <v>0.58886040743629431</v>
      </c>
      <c r="H70" s="4" t="s">
        <v>22</v>
      </c>
      <c r="I70" s="10">
        <f t="shared" si="13"/>
        <v>4.7619853929348217</v>
      </c>
      <c r="J70" s="10">
        <f t="shared" si="15"/>
        <v>2.6754229001855578</v>
      </c>
    </row>
    <row r="71" spans="1:11">
      <c r="E71" s="4"/>
      <c r="F71" s="4" t="s">
        <v>18</v>
      </c>
      <c r="G71" s="10">
        <f t="shared" si="12"/>
        <v>3.802963983602603</v>
      </c>
      <c r="H71" s="4" t="s">
        <v>251</v>
      </c>
      <c r="I71" s="10">
        <f t="shared" si="13"/>
        <v>4.0452564597006875</v>
      </c>
      <c r="J71" s="10">
        <f t="shared" si="15"/>
        <v>3.9241102216516452</v>
      </c>
    </row>
    <row r="72" spans="1:11">
      <c r="E72" s="4"/>
      <c r="F72" s="4" t="s">
        <v>30</v>
      </c>
      <c r="G72" s="10">
        <f t="shared" si="12"/>
        <v>1.8220660406326026</v>
      </c>
      <c r="H72" s="4" t="s">
        <v>26</v>
      </c>
      <c r="I72" s="10">
        <f t="shared" si="13"/>
        <v>0.83558251869140276</v>
      </c>
      <c r="J72" s="10">
        <f t="shared" si="15"/>
        <v>1.3288242796620027</v>
      </c>
    </row>
    <row r="73" spans="1:11">
      <c r="E73" s="98">
        <v>40639</v>
      </c>
      <c r="F73" s="4" t="s">
        <v>52</v>
      </c>
      <c r="G73" s="10">
        <f t="shared" si="12"/>
        <v>1.8524613104597991</v>
      </c>
      <c r="H73" s="4" t="s">
        <v>53</v>
      </c>
      <c r="I73" s="10">
        <f t="shared" si="13"/>
        <v>1.1526553495906244</v>
      </c>
      <c r="J73" s="10">
        <f t="shared" si="15"/>
        <v>1.5025583300252117</v>
      </c>
    </row>
    <row r="74" spans="1:11">
      <c r="E74" s="98">
        <v>40641</v>
      </c>
      <c r="F74" s="4" t="s">
        <v>31</v>
      </c>
      <c r="G74" s="10">
        <f t="shared" si="12"/>
        <v>5.4285900675459606</v>
      </c>
      <c r="H74" s="4" t="s">
        <v>34</v>
      </c>
      <c r="I74" s="10">
        <f t="shared" si="13"/>
        <v>1.8268396150804498</v>
      </c>
      <c r="J74" s="10">
        <f t="shared" si="15"/>
        <v>3.627714841313205</v>
      </c>
    </row>
    <row r="75" spans="1:11">
      <c r="E75" s="98"/>
      <c r="F75" s="4" t="s">
        <v>1</v>
      </c>
      <c r="G75" s="10">
        <f t="shared" si="12"/>
        <v>2.5211922374257454</v>
      </c>
      <c r="H75" s="4" t="s">
        <v>25</v>
      </c>
      <c r="I75" s="10">
        <f t="shared" si="13"/>
        <v>5.8992731077732579</v>
      </c>
      <c r="J75" s="10">
        <f t="shared" si="15"/>
        <v>4.2102326725995018</v>
      </c>
    </row>
    <row r="76" spans="1:11">
      <c r="E76" s="98">
        <v>40642</v>
      </c>
      <c r="F76" s="4" t="s">
        <v>48</v>
      </c>
      <c r="G76" s="10">
        <f t="shared" si="12"/>
        <v>5.0656243841511852</v>
      </c>
      <c r="H76" s="4" t="s">
        <v>24</v>
      </c>
      <c r="I76" s="10">
        <f t="shared" si="13"/>
        <v>1.7510964683056147</v>
      </c>
      <c r="J76" s="10">
        <f t="shared" si="15"/>
        <v>3.4083604262284002</v>
      </c>
      <c r="K76">
        <f t="shared" ref="K76:K103" si="16">RANK(J76,$J$76:$J$103,0)</f>
        <v>10</v>
      </c>
    </row>
    <row r="77" spans="1:11">
      <c r="E77" s="4"/>
      <c r="F77" s="4" t="s">
        <v>7</v>
      </c>
      <c r="G77" s="10">
        <f t="shared" si="12"/>
        <v>4.8788152173188095</v>
      </c>
      <c r="H77" s="4" t="s">
        <v>2</v>
      </c>
      <c r="I77" s="10">
        <f t="shared" si="13"/>
        <v>6.1005768081131375</v>
      </c>
      <c r="J77" s="10">
        <f t="shared" si="15"/>
        <v>5.4896960127159735</v>
      </c>
      <c r="K77">
        <f t="shared" si="16"/>
        <v>3</v>
      </c>
    </row>
    <row r="78" spans="1:11">
      <c r="E78" s="4"/>
      <c r="F78" s="4" t="s">
        <v>18</v>
      </c>
      <c r="G78" s="10">
        <f t="shared" si="12"/>
        <v>3.802963983602603</v>
      </c>
      <c r="H78" s="4" t="s">
        <v>36</v>
      </c>
      <c r="I78" s="10">
        <f t="shared" si="13"/>
        <v>4.1933825520866392</v>
      </c>
      <c r="J78" s="10">
        <f t="shared" si="15"/>
        <v>3.9981732678446211</v>
      </c>
      <c r="K78">
        <f t="shared" si="16"/>
        <v>8</v>
      </c>
    </row>
    <row r="79" spans="1:11">
      <c r="E79" s="4"/>
      <c r="F79" s="4" t="s">
        <v>13</v>
      </c>
      <c r="G79" s="10">
        <f t="shared" si="12"/>
        <v>6.699802455795095</v>
      </c>
      <c r="H79" s="4" t="s">
        <v>16</v>
      </c>
      <c r="I79" s="10">
        <f t="shared" si="13"/>
        <v>7.6356061743149866</v>
      </c>
      <c r="J79" s="10">
        <f t="shared" si="15"/>
        <v>7.1677043150550404</v>
      </c>
      <c r="K79">
        <f t="shared" si="16"/>
        <v>1</v>
      </c>
    </row>
    <row r="80" spans="1:11">
      <c r="E80" s="4"/>
      <c r="F80" s="4" t="s">
        <v>4</v>
      </c>
      <c r="G80" s="10">
        <f t="shared" si="12"/>
        <v>1.4499514250983516</v>
      </c>
      <c r="H80" s="4" t="s">
        <v>53</v>
      </c>
      <c r="I80" s="10">
        <f t="shared" si="13"/>
        <v>1.1526553495906244</v>
      </c>
      <c r="J80" s="10">
        <f t="shared" si="15"/>
        <v>1.3013033873444879</v>
      </c>
      <c r="K80">
        <f t="shared" si="16"/>
        <v>23</v>
      </c>
    </row>
    <row r="81" spans="5:11">
      <c r="E81" s="4"/>
      <c r="F81" s="4" t="s">
        <v>35</v>
      </c>
      <c r="G81" s="10">
        <f t="shared" si="12"/>
        <v>3.8089976232110616</v>
      </c>
      <c r="H81" s="4" t="s">
        <v>56</v>
      </c>
      <c r="I81" s="10">
        <f t="shared" si="13"/>
        <v>7.2091879779571517</v>
      </c>
      <c r="J81" s="10">
        <f t="shared" si="15"/>
        <v>5.5090928005841064</v>
      </c>
      <c r="K81">
        <f t="shared" si="16"/>
        <v>2</v>
      </c>
    </row>
    <row r="82" spans="5:11">
      <c r="E82" s="4"/>
      <c r="F82" s="4" t="s">
        <v>32</v>
      </c>
      <c r="G82" s="10">
        <f t="shared" si="12"/>
        <v>3.0041275082680832</v>
      </c>
      <c r="H82" s="4" t="s">
        <v>52</v>
      </c>
      <c r="I82" s="10">
        <f t="shared" si="13"/>
        <v>1.8524613104597991</v>
      </c>
      <c r="J82" s="10">
        <f t="shared" si="15"/>
        <v>2.4282944093639411</v>
      </c>
      <c r="K82">
        <f t="shared" si="16"/>
        <v>15</v>
      </c>
    </row>
    <row r="83" spans="5:11">
      <c r="E83" s="4"/>
      <c r="F83" s="4" t="s">
        <v>0</v>
      </c>
      <c r="G83" s="10">
        <f t="shared" ref="G83:G146" si="17">IF(F83="Air Force",$B$5,IF(F83="Albany",$B$6,IF(F83="Detroit",$B$19,IF(F83="Binghamton",$B$9,IF(F83="Hartford",$B$24,IF(F83="Stony Brook",$B$56,IF(F83="UMBC",$B$59,IF(F83="Vermont",$B$60,IF(F83="Duke",$B$21,IF(F83="Maryland",$B$36,IF(F83="North Carolina",$B$41,IF(F83="Virginia",$B$62,IF(F83="Georgetown",$B$23,IF(F83="Notre Dame",$B$42,IF(F83="Providence",$B$48,IF(F83="Rutgers",$B$51,IF(F83="St. Johns",$B$55,IF(F83="Syracuse",$B$57,IF(F83="Villanova",$B$61,IF(F83="Drexel",$B$20,IF(F83="Hofstra",$B$27,IF(F83="Penn State",$B$44,IF(F83="Delaware",$B$17,IF(F83="Massachusetts",$B$37,IF(F83="Bellarmine",$B$8,IF(F83="Fairfield",$B$22,IF(F83="Hobart",$B$26,IF(F83="Loyola",$B$33,IF(F83="Ohio State",$B$43,IF(F83="Denver",$B$18,IF(F83="Johns Hopkins",$B$30,IF(F83="Mercer",$B$38,IF(F83="Presbyterian",$B$46,IF(F83="Brown",$B$10,IF(F83="Cornell",$B$15,IF(F83="Dartmouth",$B$16,IF(F83="Harvard",$B$25,IF(F83="Pennsylvania",$B$45,IF(F83="Princeton",$B$47,IF(F83="Yale",$B$65,IF(F83="Canisius",$B$13,IF(F83="Jacksonville",$B$29,IF(F83="Manhattan",$B$34,IF(F83="Marist",$B$35,IF(F83="Saint Josephs",$B$53,IF(F83="Siena",$B$54,IF(F83="VMI",$B$63,IF(F83="Bryant",$B$11,IF(F83="Mount St. Marys",$B$39,IF(F83="Quinnipiac",$B$49,IF(F83="Robert Morris",$B$50,IF(F83="Sacred Heart",$B$52,IF(F83="Wagner",$B$64,IF(F83="Army",$B$7,IF(F83="Bucknell",$B$12,IF(F83="Colgate",$B$14,IF(F83="Towson",$B$58,IF(F83="Holy Cross",$B$28,IF(F83="Lafayette",$B$31,IF(F83="Lehigh",$B$32,IF(F83="Navy",$B$40,0)))))))))))))))))))))))))))))))))))))))))))))))))))))))))))))</f>
        <v>1.8770509262015431</v>
      </c>
      <c r="H83" s="4" t="s">
        <v>3</v>
      </c>
      <c r="I83" s="10">
        <f t="shared" ref="I83:I146" si="18">IF(H83="Air Force",$B$5,IF(H83="Albany",$B$6,IF(H83="Detroit",$B$19,IF(H83="Binghamton",$B$9,IF(H83="Hartford",$B$24,IF(H83="Stony Brook",$B$56,IF(H83="UMBC",$B$59,IF(H83="Vermont",$B$60,IF(H83="Duke",$B$21,IF(H83="Maryland",$B$36,IF(H83="North Carolina",$B$41,IF(H83="Virginia",$B$62,IF(H83="Georgetown",$B$23,IF(H83="Notre Dame",$B$42,IF(H83="Providence",$B$48,IF(H83="Rutgers",$B$51,IF(H83="St. Johns",$B$55,IF(H83="Syracuse",$B$57,IF(H83="Villanova",$B$61,IF(H83="Drexel",$B$20,IF(H83="Hofstra",$B$27,IF(H83="Penn State",$B$44,IF(H83="Delaware",$B$17,IF(H83="Massachusetts",$B$37,IF(H83="Bellarmine",$B$8,IF(H83="Fairfield",$B$22,IF(H83="Hobart",$B$26,IF(H83="Loyola",$B$33,IF(H83="Ohio State",$B$43,IF(H83="Denver",$B$18,IF(H83="Johns Hopkins",$B$30,IF(H83="Mercer",$B$38,IF(H83="Presbyterian",$B$46,IF(H83="Brown",$B$10,IF(H83="Cornell",$B$15,IF(H83="Dartmouth",$B$16,IF(H83="Harvard",$B$25,IF(H83="Pennsylvania",$B$45,IF(H83="Princeton",$B$47,IF(H83="Yale",$B$65,IF(H83="Canisius",$B$13,IF(H83="Jacksonville",$B$29,IF(H83="Manhattan",$B$34,IF(H83="Marist",$B$35,IF(H83="Saint Josephs",$B$53,IF(H83="Siena",$B$54,IF(H83="VMI",$B$63,IF(H83="Bryant",$B$11,IF(H83="Mount St. Marys",$B$39,IF(H83="Quinnipiac",$B$49,IF(H83="Robert Morris",$B$50,IF(H83="Sacred Heart",$B$52,IF(H83="Wagner",$B$64,IF(H83="Army",$B$7,IF(H83="Bucknell",$B$12,IF(H83="Colgate",$B$14,IF(H83="Towson",$B$58,IF(H83="Holy Cross",$B$28,IF(H83="Lafayette",$B$31,IF(H83="Lehigh",$B$32,IF(H83="Navy",$B$40,0)))))))))))))))))))))))))))))))))))))))))))))))))))))))))))))</f>
        <v>2.3199030747576344</v>
      </c>
      <c r="J83" s="10">
        <f t="shared" si="15"/>
        <v>2.0984770004795887</v>
      </c>
      <c r="K83">
        <f t="shared" si="16"/>
        <v>20</v>
      </c>
    </row>
    <row r="84" spans="5:11">
      <c r="E84" s="4"/>
      <c r="F84" s="4" t="s">
        <v>45</v>
      </c>
      <c r="G84" s="10">
        <f t="shared" si="17"/>
        <v>1.1053262046157903</v>
      </c>
      <c r="H84" s="4" t="s">
        <v>30</v>
      </c>
      <c r="I84" s="10">
        <f t="shared" si="18"/>
        <v>1.8220660406326026</v>
      </c>
      <c r="J84" s="10">
        <f t="shared" si="15"/>
        <v>1.4636961226241965</v>
      </c>
      <c r="K84">
        <f t="shared" si="16"/>
        <v>22</v>
      </c>
    </row>
    <row r="85" spans="5:11">
      <c r="E85" s="4"/>
      <c r="F85" s="4" t="s">
        <v>44</v>
      </c>
      <c r="G85" s="10">
        <f t="shared" si="17"/>
        <v>6.6197323973549702</v>
      </c>
      <c r="H85" s="4" t="s">
        <v>43</v>
      </c>
      <c r="I85" s="10">
        <f t="shared" si="18"/>
        <v>2.7155368222357339</v>
      </c>
      <c r="J85" s="10">
        <f t="shared" si="15"/>
        <v>4.6676346097953516</v>
      </c>
      <c r="K85">
        <f t="shared" si="16"/>
        <v>5</v>
      </c>
    </row>
    <row r="86" spans="5:11">
      <c r="E86" s="4"/>
      <c r="F86" s="4" t="s">
        <v>38</v>
      </c>
      <c r="G86" s="10">
        <f t="shared" si="17"/>
        <v>2.9781462767427445</v>
      </c>
      <c r="H86" s="4" t="s">
        <v>5</v>
      </c>
      <c r="I86" s="10">
        <f t="shared" si="18"/>
        <v>1.5520924177444047</v>
      </c>
      <c r="J86" s="10">
        <f t="shared" si="15"/>
        <v>2.2651193472435747</v>
      </c>
      <c r="K86">
        <f t="shared" si="16"/>
        <v>19</v>
      </c>
    </row>
    <row r="87" spans="5:11">
      <c r="E87" s="4"/>
      <c r="F87" s="4" t="s">
        <v>251</v>
      </c>
      <c r="G87" s="10">
        <f t="shared" si="17"/>
        <v>4.0452564597006875</v>
      </c>
      <c r="H87" s="4" t="s">
        <v>46</v>
      </c>
      <c r="I87" s="10">
        <f t="shared" si="18"/>
        <v>1.3368988387862215</v>
      </c>
      <c r="J87" s="10">
        <f t="shared" si="15"/>
        <v>2.6910776492434545</v>
      </c>
      <c r="K87">
        <f t="shared" si="16"/>
        <v>13</v>
      </c>
    </row>
    <row r="88" spans="5:11">
      <c r="E88" s="4"/>
      <c r="F88" s="4" t="s">
        <v>21</v>
      </c>
      <c r="G88" s="10">
        <f t="shared" si="17"/>
        <v>0.61811404831621253</v>
      </c>
      <c r="H88" s="4" t="s">
        <v>37</v>
      </c>
      <c r="I88" s="10">
        <f t="shared" si="18"/>
        <v>4.207338070043904</v>
      </c>
      <c r="J88" s="10">
        <f t="shared" si="15"/>
        <v>2.4127260591800583</v>
      </c>
      <c r="K88">
        <f t="shared" si="16"/>
        <v>16</v>
      </c>
    </row>
    <row r="89" spans="5:11">
      <c r="E89" s="4"/>
      <c r="F89" s="4" t="s">
        <v>22</v>
      </c>
      <c r="G89" s="10">
        <f t="shared" si="17"/>
        <v>4.7619853929348217</v>
      </c>
      <c r="H89" s="4" t="s">
        <v>250</v>
      </c>
      <c r="I89" s="10">
        <f t="shared" si="18"/>
        <v>2.7952263227843648E-2</v>
      </c>
      <c r="J89" s="10">
        <f t="shared" si="15"/>
        <v>2.3949688280813328</v>
      </c>
      <c r="K89">
        <f t="shared" si="16"/>
        <v>18</v>
      </c>
    </row>
    <row r="90" spans="5:11">
      <c r="E90" s="4"/>
      <c r="F90" s="4" t="s">
        <v>17</v>
      </c>
      <c r="G90" s="10">
        <f t="shared" si="17"/>
        <v>2.5709667026229979</v>
      </c>
      <c r="H90" s="4" t="s">
        <v>28</v>
      </c>
      <c r="I90" s="10">
        <f t="shared" si="18"/>
        <v>2.2504332254574861</v>
      </c>
      <c r="J90" s="10">
        <f t="shared" si="15"/>
        <v>2.410699964040242</v>
      </c>
      <c r="K90">
        <f t="shared" si="16"/>
        <v>17</v>
      </c>
    </row>
    <row r="91" spans="5:11">
      <c r="E91" s="4"/>
      <c r="F91" s="4" t="s">
        <v>15</v>
      </c>
      <c r="G91" s="10">
        <f t="shared" si="17"/>
        <v>5.2799107074666178</v>
      </c>
      <c r="H91" s="4" t="s">
        <v>39</v>
      </c>
      <c r="I91" s="10">
        <f t="shared" si="18"/>
        <v>2.3547063745368302</v>
      </c>
      <c r="J91" s="10">
        <f t="shared" si="15"/>
        <v>3.817308541001724</v>
      </c>
      <c r="K91">
        <f t="shared" si="16"/>
        <v>9</v>
      </c>
    </row>
    <row r="92" spans="5:11">
      <c r="E92" s="4"/>
      <c r="F92" s="4" t="s">
        <v>29</v>
      </c>
      <c r="G92" s="10">
        <f t="shared" si="17"/>
        <v>0.58886040743629431</v>
      </c>
      <c r="H92" s="4" t="s">
        <v>14</v>
      </c>
      <c r="I92" s="10">
        <f t="shared" si="18"/>
        <v>2.5432472223801295</v>
      </c>
      <c r="J92" s="10">
        <f t="shared" si="15"/>
        <v>1.5660538149082119</v>
      </c>
      <c r="K92">
        <f t="shared" si="16"/>
        <v>21</v>
      </c>
    </row>
    <row r="93" spans="5:11">
      <c r="E93" s="4"/>
      <c r="F93" s="4" t="s">
        <v>8</v>
      </c>
      <c r="G93" s="10">
        <f t="shared" si="17"/>
        <v>0.61770691263937827</v>
      </c>
      <c r="H93" s="4" t="s">
        <v>57</v>
      </c>
      <c r="I93" s="10">
        <f t="shared" si="18"/>
        <v>0.11027179225273891</v>
      </c>
      <c r="J93" s="10">
        <f t="shared" si="15"/>
        <v>0.36398935244605857</v>
      </c>
      <c r="K93">
        <f t="shared" si="16"/>
        <v>27</v>
      </c>
    </row>
    <row r="94" spans="5:11">
      <c r="E94" s="4"/>
      <c r="F94" s="4" t="s">
        <v>199</v>
      </c>
      <c r="G94" s="10">
        <f t="shared" si="17"/>
        <v>1.4951190871288165</v>
      </c>
      <c r="H94" s="4" t="s">
        <v>42</v>
      </c>
      <c r="I94" s="10">
        <f t="shared" si="18"/>
        <v>0.32106284900811122</v>
      </c>
      <c r="J94" s="10">
        <f t="shared" si="15"/>
        <v>0.9080909680684639</v>
      </c>
      <c r="K94">
        <f t="shared" si="16"/>
        <v>24</v>
      </c>
    </row>
    <row r="95" spans="5:11">
      <c r="E95" s="4"/>
      <c r="F95" s="4" t="s">
        <v>6</v>
      </c>
      <c r="G95" s="10">
        <f t="shared" si="17"/>
        <v>1.6983063704620782</v>
      </c>
      <c r="H95" s="4" t="s">
        <v>58</v>
      </c>
      <c r="I95" s="10">
        <f t="shared" si="18"/>
        <v>7.5671811596103256E-2</v>
      </c>
      <c r="J95" s="10">
        <f t="shared" si="15"/>
        <v>0.88698909102909074</v>
      </c>
      <c r="K95">
        <f t="shared" si="16"/>
        <v>25</v>
      </c>
    </row>
    <row r="96" spans="5:11">
      <c r="E96" s="4"/>
      <c r="F96" s="4" t="s">
        <v>10</v>
      </c>
      <c r="G96" s="10">
        <f t="shared" si="17"/>
        <v>6.7496988642034426</v>
      </c>
      <c r="H96" s="4" t="s">
        <v>20</v>
      </c>
      <c r="I96" s="10">
        <f t="shared" si="18"/>
        <v>3.7248087578198645</v>
      </c>
      <c r="J96" s="10">
        <f t="shared" si="15"/>
        <v>5.2372538110116533</v>
      </c>
      <c r="K96">
        <f t="shared" si="16"/>
        <v>4</v>
      </c>
    </row>
    <row r="97" spans="5:11">
      <c r="E97" s="4"/>
      <c r="F97" s="4" t="s">
        <v>11</v>
      </c>
      <c r="G97" s="10">
        <f t="shared" si="17"/>
        <v>1.9093804265602947</v>
      </c>
      <c r="H97" s="4" t="s">
        <v>59</v>
      </c>
      <c r="I97" s="10">
        <f t="shared" si="18"/>
        <v>3.9756568059456208</v>
      </c>
      <c r="J97" s="10">
        <f t="shared" si="15"/>
        <v>2.9425186162529577</v>
      </c>
      <c r="K97">
        <f t="shared" si="16"/>
        <v>12</v>
      </c>
    </row>
    <row r="98" spans="5:11">
      <c r="E98" s="4"/>
      <c r="F98" s="4" t="s">
        <v>194</v>
      </c>
      <c r="G98" s="10">
        <f t="shared" si="17"/>
        <v>2.01968530974088E-2</v>
      </c>
      <c r="H98" s="4" t="s">
        <v>40</v>
      </c>
      <c r="I98" s="10">
        <f t="shared" si="18"/>
        <v>0.16565603381328403</v>
      </c>
      <c r="J98" s="10">
        <f t="shared" si="15"/>
        <v>9.2926443455346411E-2</v>
      </c>
      <c r="K98">
        <f t="shared" si="16"/>
        <v>28</v>
      </c>
    </row>
    <row r="99" spans="5:11">
      <c r="E99" s="4"/>
      <c r="F99" s="4" t="s">
        <v>51</v>
      </c>
      <c r="G99" s="10">
        <f t="shared" si="17"/>
        <v>5.8648640492323336</v>
      </c>
      <c r="H99" s="4" t="s">
        <v>41</v>
      </c>
      <c r="I99" s="10">
        <f t="shared" si="18"/>
        <v>2.2797058130124572</v>
      </c>
      <c r="J99" s="10">
        <f t="shared" si="15"/>
        <v>4.072284931122395</v>
      </c>
      <c r="K99">
        <f t="shared" si="16"/>
        <v>7</v>
      </c>
    </row>
    <row r="100" spans="5:11">
      <c r="E100" s="4"/>
      <c r="F100" s="4" t="s">
        <v>23</v>
      </c>
      <c r="G100" s="10">
        <f t="shared" si="17"/>
        <v>0.13176598306448969</v>
      </c>
      <c r="H100" s="4" t="s">
        <v>26</v>
      </c>
      <c r="I100" s="10">
        <f t="shared" si="18"/>
        <v>0.83558251869140276</v>
      </c>
      <c r="J100" s="10">
        <f t="shared" si="15"/>
        <v>0.48367425087794624</v>
      </c>
      <c r="K100">
        <f t="shared" si="16"/>
        <v>26</v>
      </c>
    </row>
    <row r="101" spans="5:11">
      <c r="E101" s="4"/>
      <c r="F101" s="4" t="s">
        <v>12</v>
      </c>
      <c r="G101" s="10">
        <f t="shared" si="17"/>
        <v>2.3174117666991609</v>
      </c>
      <c r="H101" s="4" t="s">
        <v>55</v>
      </c>
      <c r="I101" s="10">
        <f t="shared" si="18"/>
        <v>4.2177863108724214</v>
      </c>
      <c r="J101" s="10">
        <f t="shared" si="15"/>
        <v>3.2675990387857912</v>
      </c>
      <c r="K101">
        <f t="shared" si="16"/>
        <v>11</v>
      </c>
    </row>
    <row r="102" spans="5:11">
      <c r="E102" s="4"/>
      <c r="F102" s="4" t="s">
        <v>9</v>
      </c>
      <c r="G102" s="10">
        <f t="shared" si="17"/>
        <v>2.976247604529048</v>
      </c>
      <c r="H102" s="4" t="s">
        <v>27</v>
      </c>
      <c r="I102" s="10">
        <f t="shared" si="18"/>
        <v>2.1690375592175242</v>
      </c>
      <c r="J102" s="10">
        <f t="shared" si="15"/>
        <v>2.5726425818732861</v>
      </c>
      <c r="K102">
        <f t="shared" si="16"/>
        <v>14</v>
      </c>
    </row>
    <row r="103" spans="5:11">
      <c r="E103" s="4"/>
      <c r="F103" s="4" t="s">
        <v>49</v>
      </c>
      <c r="G103" s="10">
        <f t="shared" si="17"/>
        <v>6.0390816925764215</v>
      </c>
      <c r="H103" s="4" t="s">
        <v>19</v>
      </c>
      <c r="I103" s="10">
        <f t="shared" si="18"/>
        <v>2.5240608046807389</v>
      </c>
      <c r="J103" s="10">
        <f t="shared" si="15"/>
        <v>4.2815712486285804</v>
      </c>
      <c r="K103">
        <f t="shared" si="16"/>
        <v>6</v>
      </c>
    </row>
    <row r="104" spans="5:11">
      <c r="E104" s="98">
        <v>40643</v>
      </c>
      <c r="F104" s="4" t="s">
        <v>1</v>
      </c>
      <c r="G104" s="10">
        <f t="shared" si="17"/>
        <v>2.5211922374257454</v>
      </c>
      <c r="H104" s="4" t="s">
        <v>54</v>
      </c>
      <c r="I104" s="10">
        <f t="shared" si="18"/>
        <v>1.6736934549703801</v>
      </c>
      <c r="J104" s="10">
        <f t="shared" si="15"/>
        <v>2.0974428461980628</v>
      </c>
    </row>
    <row r="105" spans="5:11">
      <c r="E105" s="98">
        <v>40644</v>
      </c>
      <c r="F105" s="4" t="s">
        <v>40</v>
      </c>
      <c r="G105" s="10">
        <f t="shared" si="17"/>
        <v>0.16565603381328403</v>
      </c>
      <c r="H105" s="4" t="s">
        <v>16</v>
      </c>
      <c r="I105" s="10">
        <f t="shared" si="18"/>
        <v>7.6356061743149866</v>
      </c>
      <c r="J105" s="10">
        <f t="shared" si="15"/>
        <v>3.9006311040641353</v>
      </c>
    </row>
    <row r="106" spans="5:11">
      <c r="E106" s="98">
        <v>40645</v>
      </c>
      <c r="F106" s="4" t="s">
        <v>12</v>
      </c>
      <c r="G106" s="10">
        <f t="shared" si="17"/>
        <v>2.3174117666991609</v>
      </c>
      <c r="H106" s="4" t="s">
        <v>11</v>
      </c>
      <c r="I106" s="10">
        <f t="shared" si="18"/>
        <v>1.9093804265602947</v>
      </c>
      <c r="J106" s="10">
        <f t="shared" si="15"/>
        <v>2.113396096629728</v>
      </c>
    </row>
    <row r="107" spans="5:11">
      <c r="E107" s="4"/>
      <c r="F107" s="4" t="s">
        <v>17</v>
      </c>
      <c r="G107" s="10">
        <f t="shared" si="17"/>
        <v>2.5709667026229979</v>
      </c>
      <c r="H107" s="4" t="s">
        <v>19</v>
      </c>
      <c r="I107" s="10">
        <f t="shared" si="18"/>
        <v>2.5240608046807389</v>
      </c>
      <c r="J107" s="10">
        <f t="shared" si="15"/>
        <v>2.5475137536518684</v>
      </c>
    </row>
    <row r="108" spans="5:11">
      <c r="E108" s="4"/>
      <c r="F108" s="4" t="s">
        <v>44</v>
      </c>
      <c r="G108" s="10">
        <f t="shared" si="17"/>
        <v>6.6197323973549702</v>
      </c>
      <c r="H108" s="4" t="s">
        <v>8</v>
      </c>
      <c r="I108" s="10">
        <f t="shared" si="18"/>
        <v>0.61770691263937827</v>
      </c>
      <c r="J108" s="10">
        <f t="shared" si="15"/>
        <v>3.6187196549971743</v>
      </c>
    </row>
    <row r="109" spans="5:11">
      <c r="E109" s="4"/>
      <c r="F109" s="4" t="s">
        <v>20</v>
      </c>
      <c r="G109" s="10">
        <f t="shared" si="17"/>
        <v>3.7248087578198645</v>
      </c>
      <c r="H109" s="4" t="s">
        <v>43</v>
      </c>
      <c r="I109" s="10">
        <f t="shared" si="18"/>
        <v>2.7155368222357339</v>
      </c>
      <c r="J109" s="10">
        <f t="shared" si="15"/>
        <v>3.2201727900277994</v>
      </c>
    </row>
    <row r="110" spans="5:11">
      <c r="E110" s="4"/>
      <c r="F110" s="4" t="s">
        <v>41</v>
      </c>
      <c r="G110" s="10">
        <f t="shared" si="17"/>
        <v>2.2797058130124572</v>
      </c>
      <c r="H110" s="4" t="s">
        <v>45</v>
      </c>
      <c r="I110" s="10">
        <f t="shared" si="18"/>
        <v>1.1053262046157903</v>
      </c>
      <c r="J110" s="10">
        <f t="shared" si="15"/>
        <v>1.6925160088141238</v>
      </c>
    </row>
    <row r="111" spans="5:11">
      <c r="E111" s="4"/>
      <c r="F111" s="4" t="s">
        <v>10</v>
      </c>
      <c r="G111" s="10">
        <f t="shared" si="17"/>
        <v>6.7496988642034426</v>
      </c>
      <c r="H111" s="4" t="s">
        <v>51</v>
      </c>
      <c r="I111" s="10">
        <f t="shared" si="18"/>
        <v>5.8648640492323336</v>
      </c>
      <c r="J111" s="10">
        <f t="shared" si="15"/>
        <v>6.3072814567178881</v>
      </c>
    </row>
    <row r="112" spans="5:11">
      <c r="E112" s="4"/>
      <c r="F112" s="4" t="s">
        <v>23</v>
      </c>
      <c r="G112" s="10">
        <f t="shared" si="17"/>
        <v>0.13176598306448969</v>
      </c>
      <c r="H112" s="4" t="s">
        <v>6</v>
      </c>
      <c r="I112" s="10">
        <f t="shared" si="18"/>
        <v>1.6983063704620782</v>
      </c>
      <c r="J112" s="10">
        <f t="shared" si="15"/>
        <v>0.91503617676328397</v>
      </c>
    </row>
    <row r="113" spans="5:11">
      <c r="E113" s="98">
        <v>40647</v>
      </c>
      <c r="F113" s="4" t="s">
        <v>40</v>
      </c>
      <c r="G113" s="10">
        <f t="shared" si="17"/>
        <v>0.16565603381328403</v>
      </c>
      <c r="H113" s="4" t="s">
        <v>35</v>
      </c>
      <c r="I113" s="10">
        <f t="shared" si="18"/>
        <v>3.8089976232110616</v>
      </c>
      <c r="J113" s="10">
        <f t="shared" si="15"/>
        <v>1.9873268285121728</v>
      </c>
    </row>
    <row r="114" spans="5:11">
      <c r="E114" s="98">
        <v>40648</v>
      </c>
      <c r="F114" s="4" t="s">
        <v>7</v>
      </c>
      <c r="G114" s="10">
        <f t="shared" si="17"/>
        <v>4.8788152173188095</v>
      </c>
      <c r="H114" s="4" t="s">
        <v>27</v>
      </c>
      <c r="I114" s="10">
        <f t="shared" si="18"/>
        <v>2.1690375592175242</v>
      </c>
      <c r="J114" s="10">
        <f t="shared" si="15"/>
        <v>3.5239263882681668</v>
      </c>
    </row>
    <row r="115" spans="5:11">
      <c r="E115" s="98">
        <v>40649</v>
      </c>
      <c r="F115" s="4" t="s">
        <v>2</v>
      </c>
      <c r="G115" s="10">
        <f t="shared" si="17"/>
        <v>6.1005768081131375</v>
      </c>
      <c r="H115" s="4" t="s">
        <v>34</v>
      </c>
      <c r="I115" s="10">
        <f t="shared" si="18"/>
        <v>1.8268396150804498</v>
      </c>
      <c r="J115" s="10">
        <f t="shared" si="15"/>
        <v>3.9637082115967939</v>
      </c>
      <c r="K115">
        <f>RANK(J115,$J$115:$J$145,0)</f>
        <v>5</v>
      </c>
    </row>
    <row r="116" spans="5:11">
      <c r="E116" s="4"/>
      <c r="F116" s="4" t="s">
        <v>56</v>
      </c>
      <c r="G116" s="10">
        <f t="shared" si="17"/>
        <v>7.2091879779571517</v>
      </c>
      <c r="H116" s="4" t="s">
        <v>16</v>
      </c>
      <c r="I116" s="10">
        <f t="shared" si="18"/>
        <v>7.6356061743149866</v>
      </c>
      <c r="J116" s="10">
        <f t="shared" si="15"/>
        <v>7.4223970761360691</v>
      </c>
      <c r="K116">
        <f t="shared" ref="K116:K145" si="19">RANK(J116,$J$115:$J$145,0)</f>
        <v>1</v>
      </c>
    </row>
    <row r="117" spans="5:11">
      <c r="E117" s="4"/>
      <c r="F117" s="4" t="s">
        <v>199</v>
      </c>
      <c r="G117" s="10">
        <f t="shared" si="17"/>
        <v>1.4951190871288165</v>
      </c>
      <c r="H117" s="4" t="s">
        <v>36</v>
      </c>
      <c r="I117" s="10">
        <f t="shared" si="18"/>
        <v>4.1933825520866392</v>
      </c>
      <c r="J117" s="10">
        <f t="shared" si="15"/>
        <v>2.8442508196077281</v>
      </c>
      <c r="K117">
        <f t="shared" si="19"/>
        <v>16</v>
      </c>
    </row>
    <row r="118" spans="5:11">
      <c r="E118" s="4"/>
      <c r="F118" s="4" t="s">
        <v>12</v>
      </c>
      <c r="G118" s="10">
        <f t="shared" si="17"/>
        <v>2.3174117666991609</v>
      </c>
      <c r="H118" s="4" t="s">
        <v>250</v>
      </c>
      <c r="I118" s="10">
        <f t="shared" si="18"/>
        <v>2.7952263227843648E-2</v>
      </c>
      <c r="J118" s="10">
        <f t="shared" si="15"/>
        <v>1.1726820149635022</v>
      </c>
      <c r="K118">
        <f t="shared" si="19"/>
        <v>30</v>
      </c>
    </row>
    <row r="119" spans="5:11">
      <c r="E119" s="4"/>
      <c r="F119" s="4" t="s">
        <v>29</v>
      </c>
      <c r="G119" s="10">
        <f t="shared" si="17"/>
        <v>0.58886040743629431</v>
      </c>
      <c r="H119" s="4" t="s">
        <v>48</v>
      </c>
      <c r="I119" s="10">
        <f t="shared" si="18"/>
        <v>5.0656243841511852</v>
      </c>
      <c r="J119" s="10">
        <f t="shared" si="15"/>
        <v>2.8272423957937396</v>
      </c>
      <c r="K119">
        <f t="shared" si="19"/>
        <v>17</v>
      </c>
    </row>
    <row r="120" spans="5:11">
      <c r="E120" s="4"/>
      <c r="F120" s="4" t="s">
        <v>251</v>
      </c>
      <c r="G120" s="10">
        <f t="shared" si="17"/>
        <v>4.0452564597006875</v>
      </c>
      <c r="H120" s="4" t="s">
        <v>43</v>
      </c>
      <c r="I120" s="10">
        <f t="shared" si="18"/>
        <v>2.7155368222357339</v>
      </c>
      <c r="J120" s="10">
        <f t="shared" si="15"/>
        <v>3.3803966409682107</v>
      </c>
      <c r="K120">
        <f t="shared" si="19"/>
        <v>8</v>
      </c>
    </row>
    <row r="121" spans="5:11">
      <c r="E121" s="4"/>
      <c r="F121" s="4" t="s">
        <v>30</v>
      </c>
      <c r="G121" s="10">
        <f t="shared" si="17"/>
        <v>1.8220660406326026</v>
      </c>
      <c r="H121" s="4" t="s">
        <v>24</v>
      </c>
      <c r="I121" s="10">
        <f t="shared" si="18"/>
        <v>1.7510964683056147</v>
      </c>
      <c r="J121" s="10">
        <f t="shared" si="15"/>
        <v>1.7865812544691086</v>
      </c>
      <c r="K121">
        <f t="shared" si="19"/>
        <v>26</v>
      </c>
    </row>
    <row r="122" spans="5:11">
      <c r="E122" s="4"/>
      <c r="F122" s="4" t="s">
        <v>15</v>
      </c>
      <c r="G122" s="10">
        <f t="shared" si="17"/>
        <v>5.2799107074666178</v>
      </c>
      <c r="H122" s="4" t="s">
        <v>32</v>
      </c>
      <c r="I122" s="10">
        <f t="shared" si="18"/>
        <v>3.0041275082680832</v>
      </c>
      <c r="J122" s="10">
        <f t="shared" si="15"/>
        <v>4.1420191078673501</v>
      </c>
      <c r="K122">
        <f t="shared" si="19"/>
        <v>4</v>
      </c>
    </row>
    <row r="123" spans="5:11">
      <c r="E123" s="4"/>
      <c r="F123" s="4" t="s">
        <v>17</v>
      </c>
      <c r="G123" s="10">
        <f t="shared" si="17"/>
        <v>2.5709667026229979</v>
      </c>
      <c r="H123" s="4" t="s">
        <v>22</v>
      </c>
      <c r="I123" s="10">
        <f t="shared" si="18"/>
        <v>4.7619853929348217</v>
      </c>
      <c r="J123" s="10">
        <f t="shared" si="15"/>
        <v>3.66647604777891</v>
      </c>
      <c r="K123">
        <f t="shared" si="19"/>
        <v>7</v>
      </c>
    </row>
    <row r="124" spans="5:11">
      <c r="E124" s="4"/>
      <c r="F124" s="4" t="s">
        <v>19</v>
      </c>
      <c r="G124" s="10">
        <f t="shared" si="17"/>
        <v>2.5240608046807389</v>
      </c>
      <c r="H124" s="4" t="s">
        <v>54</v>
      </c>
      <c r="I124" s="10">
        <f t="shared" si="18"/>
        <v>1.6736934549703801</v>
      </c>
      <c r="J124" s="10">
        <f t="shared" si="15"/>
        <v>2.0988771298255595</v>
      </c>
      <c r="K124">
        <f t="shared" si="19"/>
        <v>22</v>
      </c>
    </row>
    <row r="125" spans="5:11">
      <c r="E125" s="4"/>
      <c r="F125" s="4" t="s">
        <v>41</v>
      </c>
      <c r="G125" s="10">
        <f t="shared" si="17"/>
        <v>2.2797058130124572</v>
      </c>
      <c r="H125" s="4" t="s">
        <v>11</v>
      </c>
      <c r="I125" s="10">
        <f t="shared" si="18"/>
        <v>1.9093804265602947</v>
      </c>
      <c r="J125" s="10">
        <f t="shared" si="15"/>
        <v>2.0945431197863762</v>
      </c>
      <c r="K125">
        <f t="shared" si="19"/>
        <v>23</v>
      </c>
    </row>
    <row r="126" spans="5:11">
      <c r="E126" s="4"/>
      <c r="F126" s="4" t="s">
        <v>5</v>
      </c>
      <c r="G126" s="10">
        <f t="shared" si="17"/>
        <v>1.5520924177444047</v>
      </c>
      <c r="H126" s="4" t="s">
        <v>59</v>
      </c>
      <c r="I126" s="10">
        <f t="shared" si="18"/>
        <v>3.9756568059456208</v>
      </c>
      <c r="J126" s="10">
        <f t="shared" si="15"/>
        <v>2.7638746118450128</v>
      </c>
      <c r="K126">
        <f t="shared" si="19"/>
        <v>18</v>
      </c>
    </row>
    <row r="127" spans="5:11">
      <c r="E127" s="4"/>
      <c r="F127" s="4" t="s">
        <v>38</v>
      </c>
      <c r="G127" s="10">
        <f t="shared" si="17"/>
        <v>2.9781462767427445</v>
      </c>
      <c r="H127" s="4" t="s">
        <v>20</v>
      </c>
      <c r="I127" s="10">
        <f t="shared" si="18"/>
        <v>3.7248087578198645</v>
      </c>
      <c r="J127" s="10">
        <f t="shared" si="15"/>
        <v>3.3514775172813045</v>
      </c>
      <c r="K127">
        <f t="shared" si="19"/>
        <v>9</v>
      </c>
    </row>
    <row r="128" spans="5:11">
      <c r="E128" s="4"/>
      <c r="F128" s="4" t="s">
        <v>5</v>
      </c>
      <c r="G128" s="10">
        <f t="shared" si="17"/>
        <v>1.5520924177444047</v>
      </c>
      <c r="H128" s="4" t="s">
        <v>59</v>
      </c>
      <c r="I128" s="10">
        <f t="shared" si="18"/>
        <v>3.9756568059456208</v>
      </c>
      <c r="J128" s="10">
        <f t="shared" si="15"/>
        <v>2.7638746118450128</v>
      </c>
      <c r="K128">
        <f t="shared" si="19"/>
        <v>18</v>
      </c>
    </row>
    <row r="129" spans="5:11">
      <c r="E129" s="4"/>
      <c r="F129" s="4" t="s">
        <v>38</v>
      </c>
      <c r="G129" s="10">
        <f t="shared" si="17"/>
        <v>2.9781462767427445</v>
      </c>
      <c r="H129" s="4" t="s">
        <v>20</v>
      </c>
      <c r="I129" s="10">
        <f t="shared" si="18"/>
        <v>3.7248087578198645</v>
      </c>
      <c r="J129" s="10">
        <f t="shared" si="15"/>
        <v>3.3514775172813045</v>
      </c>
      <c r="K129">
        <f t="shared" si="19"/>
        <v>9</v>
      </c>
    </row>
    <row r="130" spans="5:11">
      <c r="E130" s="4"/>
      <c r="F130" s="4" t="s">
        <v>58</v>
      </c>
      <c r="G130" s="10">
        <f t="shared" si="17"/>
        <v>7.5671811596103256E-2</v>
      </c>
      <c r="H130" s="4" t="s">
        <v>44</v>
      </c>
      <c r="I130" s="10">
        <f t="shared" si="18"/>
        <v>6.6197323973549702</v>
      </c>
      <c r="J130" s="10">
        <f t="shared" si="15"/>
        <v>3.3477021044755366</v>
      </c>
      <c r="K130">
        <f t="shared" si="19"/>
        <v>11</v>
      </c>
    </row>
    <row r="131" spans="5:11">
      <c r="E131" s="4"/>
      <c r="F131" s="4" t="s">
        <v>8</v>
      </c>
      <c r="G131" s="10">
        <f t="shared" si="17"/>
        <v>0.61770691263937827</v>
      </c>
      <c r="H131" s="4" t="s">
        <v>14</v>
      </c>
      <c r="I131" s="10">
        <f t="shared" si="18"/>
        <v>2.5432472223801295</v>
      </c>
      <c r="J131" s="10">
        <f t="shared" si="15"/>
        <v>1.5804770675097539</v>
      </c>
      <c r="K131">
        <f t="shared" si="19"/>
        <v>27</v>
      </c>
    </row>
    <row r="132" spans="5:11">
      <c r="E132" s="4"/>
      <c r="F132" s="4" t="s">
        <v>37</v>
      </c>
      <c r="G132" s="10">
        <f t="shared" si="17"/>
        <v>4.207338070043904</v>
      </c>
      <c r="H132" s="4" t="s">
        <v>13</v>
      </c>
      <c r="I132" s="10">
        <f t="shared" si="18"/>
        <v>6.699802455795095</v>
      </c>
      <c r="J132" s="10">
        <f t="shared" ref="J132:J191" si="20">(G132+I132)/2</f>
        <v>5.4535702629194995</v>
      </c>
      <c r="K132">
        <f t="shared" si="19"/>
        <v>3</v>
      </c>
    </row>
    <row r="133" spans="5:11">
      <c r="E133" s="4"/>
      <c r="F133" s="4" t="s">
        <v>51</v>
      </c>
      <c r="G133" s="10">
        <f t="shared" si="17"/>
        <v>5.8648640492323336</v>
      </c>
      <c r="H133" s="4" t="s">
        <v>42</v>
      </c>
      <c r="I133" s="10">
        <f t="shared" si="18"/>
        <v>0.32106284900811122</v>
      </c>
      <c r="J133" s="10">
        <f t="shared" si="20"/>
        <v>3.0929634491202225</v>
      </c>
      <c r="K133">
        <f t="shared" si="19"/>
        <v>12</v>
      </c>
    </row>
    <row r="134" spans="5:11">
      <c r="E134" s="4"/>
      <c r="F134" s="4" t="s">
        <v>194</v>
      </c>
      <c r="G134" s="10">
        <f t="shared" si="17"/>
        <v>2.01968530974088E-2</v>
      </c>
      <c r="H134" s="4" t="s">
        <v>23</v>
      </c>
      <c r="I134" s="10">
        <f t="shared" si="18"/>
        <v>0.13176598306448969</v>
      </c>
      <c r="J134" s="10">
        <f t="shared" si="20"/>
        <v>7.5981418080949242E-2</v>
      </c>
      <c r="K134">
        <f t="shared" si="19"/>
        <v>31</v>
      </c>
    </row>
    <row r="135" spans="5:11">
      <c r="E135" s="4"/>
      <c r="F135" s="4" t="s">
        <v>6</v>
      </c>
      <c r="G135" s="10">
        <f t="shared" si="17"/>
        <v>1.6983063704620782</v>
      </c>
      <c r="H135" s="4" t="s">
        <v>46</v>
      </c>
      <c r="I135" s="10">
        <f t="shared" si="18"/>
        <v>1.3368988387862215</v>
      </c>
      <c r="J135" s="10">
        <f t="shared" si="20"/>
        <v>1.51760260462415</v>
      </c>
      <c r="K135">
        <f t="shared" si="19"/>
        <v>28</v>
      </c>
    </row>
    <row r="136" spans="5:11">
      <c r="E136" s="4"/>
      <c r="F136" s="4" t="s">
        <v>53</v>
      </c>
      <c r="G136" s="10">
        <f t="shared" si="17"/>
        <v>1.1526553495906244</v>
      </c>
      <c r="H136" s="4" t="s">
        <v>1</v>
      </c>
      <c r="I136" s="10">
        <f t="shared" si="18"/>
        <v>2.5211922374257454</v>
      </c>
      <c r="J136" s="10">
        <f t="shared" si="20"/>
        <v>1.836923793508185</v>
      </c>
      <c r="K136">
        <f t="shared" si="19"/>
        <v>25</v>
      </c>
    </row>
    <row r="137" spans="5:11">
      <c r="E137" s="4"/>
      <c r="F137" s="4" t="s">
        <v>52</v>
      </c>
      <c r="G137" s="10">
        <f t="shared" si="17"/>
        <v>1.8524613104597991</v>
      </c>
      <c r="H137" s="4" t="s">
        <v>39</v>
      </c>
      <c r="I137" s="10">
        <f t="shared" si="18"/>
        <v>2.3547063745368302</v>
      </c>
      <c r="J137" s="10">
        <f t="shared" si="20"/>
        <v>2.1035838424983146</v>
      </c>
      <c r="K137">
        <f t="shared" si="19"/>
        <v>21</v>
      </c>
    </row>
    <row r="138" spans="5:11">
      <c r="E138" s="4"/>
      <c r="F138" s="4" t="s">
        <v>3</v>
      </c>
      <c r="G138" s="10">
        <f t="shared" si="17"/>
        <v>2.3199030747576344</v>
      </c>
      <c r="H138" s="4" t="s">
        <v>21</v>
      </c>
      <c r="I138" s="10">
        <f t="shared" si="18"/>
        <v>0.61811404831621253</v>
      </c>
      <c r="J138" s="10">
        <f t="shared" si="20"/>
        <v>1.4690085615369235</v>
      </c>
      <c r="K138">
        <f t="shared" si="19"/>
        <v>29</v>
      </c>
    </row>
    <row r="139" spans="5:11">
      <c r="E139" s="4"/>
      <c r="F139" s="4" t="s">
        <v>9</v>
      </c>
      <c r="G139" s="10">
        <f t="shared" si="17"/>
        <v>2.976247604529048</v>
      </c>
      <c r="H139" s="4" t="s">
        <v>26</v>
      </c>
      <c r="I139" s="10">
        <f t="shared" si="18"/>
        <v>0.83558251869140276</v>
      </c>
      <c r="J139" s="10">
        <f t="shared" si="20"/>
        <v>1.9059150616102254</v>
      </c>
      <c r="K139">
        <f t="shared" si="19"/>
        <v>24</v>
      </c>
    </row>
    <row r="140" spans="5:11">
      <c r="E140" s="4"/>
      <c r="F140" s="4" t="s">
        <v>4</v>
      </c>
      <c r="G140" s="10">
        <f t="shared" si="17"/>
        <v>1.4499514250983516</v>
      </c>
      <c r="H140" s="4" t="s">
        <v>49</v>
      </c>
      <c r="I140" s="10">
        <f t="shared" si="18"/>
        <v>6.0390816925764215</v>
      </c>
      <c r="J140" s="10">
        <f t="shared" si="20"/>
        <v>3.7445165588373865</v>
      </c>
      <c r="K140">
        <f t="shared" si="19"/>
        <v>6</v>
      </c>
    </row>
    <row r="141" spans="5:11">
      <c r="E141" s="4"/>
      <c r="F141" s="4" t="s">
        <v>28</v>
      </c>
      <c r="G141" s="10">
        <f t="shared" si="17"/>
        <v>2.2504332254574861</v>
      </c>
      <c r="H141" s="4" t="s">
        <v>18</v>
      </c>
      <c r="I141" s="10">
        <f t="shared" si="18"/>
        <v>3.802963983602603</v>
      </c>
      <c r="J141" s="10">
        <f t="shared" si="20"/>
        <v>3.0266986045300444</v>
      </c>
      <c r="K141">
        <f t="shared" si="19"/>
        <v>14</v>
      </c>
    </row>
    <row r="142" spans="5:11">
      <c r="E142" s="4"/>
      <c r="F142" s="4" t="s">
        <v>45</v>
      </c>
      <c r="G142" s="10">
        <f t="shared" si="17"/>
        <v>1.1053262046157903</v>
      </c>
      <c r="H142" s="4" t="s">
        <v>55</v>
      </c>
      <c r="I142" s="10">
        <f t="shared" si="18"/>
        <v>4.2177863108724214</v>
      </c>
      <c r="J142" s="10">
        <f t="shared" si="20"/>
        <v>2.6615562577441061</v>
      </c>
      <c r="K142">
        <f t="shared" si="19"/>
        <v>20</v>
      </c>
    </row>
    <row r="143" spans="5:11">
      <c r="E143" s="4"/>
      <c r="F143" s="4" t="s">
        <v>25</v>
      </c>
      <c r="G143" s="10">
        <f t="shared" si="17"/>
        <v>5.8992731077732579</v>
      </c>
      <c r="H143" s="4" t="s">
        <v>31</v>
      </c>
      <c r="I143" s="10">
        <f t="shared" si="18"/>
        <v>5.4285900675459606</v>
      </c>
      <c r="J143" s="10">
        <f t="shared" si="20"/>
        <v>5.6639315876596097</v>
      </c>
      <c r="K143">
        <f t="shared" si="19"/>
        <v>2</v>
      </c>
    </row>
    <row r="144" spans="5:11">
      <c r="E144" s="98">
        <v>40650</v>
      </c>
      <c r="F144" s="4" t="s">
        <v>35</v>
      </c>
      <c r="G144" s="10">
        <f t="shared" si="17"/>
        <v>3.8089976232110616</v>
      </c>
      <c r="H144" s="4" t="s">
        <v>27</v>
      </c>
      <c r="I144" s="10">
        <f t="shared" si="18"/>
        <v>2.1690375592175242</v>
      </c>
      <c r="J144" s="10">
        <f t="shared" si="20"/>
        <v>2.9890175912142931</v>
      </c>
      <c r="K144">
        <f t="shared" si="19"/>
        <v>15</v>
      </c>
    </row>
    <row r="145" spans="4:12">
      <c r="E145" s="4"/>
      <c r="F145" s="4" t="s">
        <v>37</v>
      </c>
      <c r="G145" s="10">
        <f t="shared" si="17"/>
        <v>4.207338070043904</v>
      </c>
      <c r="H145" s="4" t="s">
        <v>0</v>
      </c>
      <c r="I145" s="10">
        <f t="shared" si="18"/>
        <v>1.8770509262015431</v>
      </c>
      <c r="J145" s="10">
        <f t="shared" si="20"/>
        <v>3.0421944981227238</v>
      </c>
      <c r="K145">
        <f t="shared" si="19"/>
        <v>13</v>
      </c>
    </row>
    <row r="146" spans="4:12">
      <c r="E146" s="98">
        <v>40652</v>
      </c>
      <c r="F146" s="4" t="s">
        <v>54</v>
      </c>
      <c r="G146" s="10">
        <f t="shared" si="17"/>
        <v>1.6736934549703801</v>
      </c>
      <c r="H146" s="4" t="s">
        <v>11</v>
      </c>
      <c r="I146" s="10">
        <f t="shared" si="18"/>
        <v>1.9093804265602947</v>
      </c>
      <c r="J146" s="10">
        <f t="shared" si="20"/>
        <v>1.7915369407653374</v>
      </c>
    </row>
    <row r="147" spans="4:12">
      <c r="E147" s="4"/>
      <c r="F147" s="4" t="s">
        <v>21</v>
      </c>
      <c r="G147" s="10">
        <f t="shared" ref="G147:G191" si="21">IF(F147="Air Force",$B$5,IF(F147="Albany",$B$6,IF(F147="Detroit",$B$19,IF(F147="Binghamton",$B$9,IF(F147="Hartford",$B$24,IF(F147="Stony Brook",$B$56,IF(F147="UMBC",$B$59,IF(F147="Vermont",$B$60,IF(F147="Duke",$B$21,IF(F147="Maryland",$B$36,IF(F147="North Carolina",$B$41,IF(F147="Virginia",$B$62,IF(F147="Georgetown",$B$23,IF(F147="Notre Dame",$B$42,IF(F147="Providence",$B$48,IF(F147="Rutgers",$B$51,IF(F147="St. Johns",$B$55,IF(F147="Syracuse",$B$57,IF(F147="Villanova",$B$61,IF(F147="Drexel",$B$20,IF(F147="Hofstra",$B$27,IF(F147="Penn State",$B$44,IF(F147="Delaware",$B$17,IF(F147="Massachusetts",$B$37,IF(F147="Bellarmine",$B$8,IF(F147="Fairfield",$B$22,IF(F147="Hobart",$B$26,IF(F147="Loyola",$B$33,IF(F147="Ohio State",$B$43,IF(F147="Denver",$B$18,IF(F147="Johns Hopkins",$B$30,IF(F147="Mercer",$B$38,IF(F147="Presbyterian",$B$46,IF(F147="Brown",$B$10,IF(F147="Cornell",$B$15,IF(F147="Dartmouth",$B$16,IF(F147="Harvard",$B$25,IF(F147="Pennsylvania",$B$45,IF(F147="Princeton",$B$47,IF(F147="Yale",$B$65,IF(F147="Canisius",$B$13,IF(F147="Jacksonville",$B$29,IF(F147="Manhattan",$B$34,IF(F147="Marist",$B$35,IF(F147="Saint Josephs",$B$53,IF(F147="Siena",$B$54,IF(F147="VMI",$B$63,IF(F147="Bryant",$B$11,IF(F147="Mount St. Marys",$B$39,IF(F147="Quinnipiac",$B$49,IF(F147="Robert Morris",$B$50,IF(F147="Sacred Heart",$B$52,IF(F147="Wagner",$B$64,IF(F147="Army",$B$7,IF(F147="Bucknell",$B$12,IF(F147="Colgate",$B$14,IF(F147="Towson",$B$58,IF(F147="Holy Cross",$B$28,IF(F147="Lafayette",$B$31,IF(F147="Lehigh",$B$32,IF(F147="Navy",$B$40,0)))))))))))))))))))))))))))))))))))))))))))))))))))))))))))))</f>
        <v>0.61811404831621253</v>
      </c>
      <c r="H147" s="4" t="s">
        <v>51</v>
      </c>
      <c r="I147" s="10">
        <f t="shared" ref="I147:I191" si="22">IF(H147="Air Force",$B$5,IF(H147="Albany",$B$6,IF(H147="Detroit",$B$19,IF(H147="Binghamton",$B$9,IF(H147="Hartford",$B$24,IF(H147="Stony Brook",$B$56,IF(H147="UMBC",$B$59,IF(H147="Vermont",$B$60,IF(H147="Duke",$B$21,IF(H147="Maryland",$B$36,IF(H147="North Carolina",$B$41,IF(H147="Virginia",$B$62,IF(H147="Georgetown",$B$23,IF(H147="Notre Dame",$B$42,IF(H147="Providence",$B$48,IF(H147="Rutgers",$B$51,IF(H147="St. Johns",$B$55,IF(H147="Syracuse",$B$57,IF(H147="Villanova",$B$61,IF(H147="Drexel",$B$20,IF(H147="Hofstra",$B$27,IF(H147="Penn State",$B$44,IF(H147="Delaware",$B$17,IF(H147="Massachusetts",$B$37,IF(H147="Bellarmine",$B$8,IF(H147="Fairfield",$B$22,IF(H147="Hobart",$B$26,IF(H147="Loyola",$B$33,IF(H147="Ohio State",$B$43,IF(H147="Denver",$B$18,IF(H147="Johns Hopkins",$B$30,IF(H147="Mercer",$B$38,IF(H147="Presbyterian",$B$46,IF(H147="Brown",$B$10,IF(H147="Cornell",$B$15,IF(H147="Dartmouth",$B$16,IF(H147="Harvard",$B$25,IF(H147="Pennsylvania",$B$45,IF(H147="Princeton",$B$47,IF(H147="Yale",$B$65,IF(H147="Canisius",$B$13,IF(H147="Jacksonville",$B$29,IF(H147="Manhattan",$B$34,IF(H147="Marist",$B$35,IF(H147="Saint Josephs",$B$53,IF(H147="Siena",$B$54,IF(H147="VMI",$B$63,IF(H147="Bryant",$B$11,IF(H147="Mount St. Marys",$B$39,IF(H147="Quinnipiac",$B$49,IF(H147="Robert Morris",$B$50,IF(H147="Sacred Heart",$B$52,IF(H147="Wagner",$B$64,IF(H147="Army",$B$7,IF(H147="Bucknell",$B$12,IF(H147="Colgate",$B$14,IF(H147="Towson",$B$58,IF(H147="Holy Cross",$B$28,IF(H147="Lafayette",$B$31,IF(H147="Lehigh",$B$32,IF(H147="Navy",$B$40,0)))))))))))))))))))))))))))))))))))))))))))))))))))))))))))))</f>
        <v>5.8648640492323336</v>
      </c>
      <c r="J147" s="10">
        <f t="shared" si="20"/>
        <v>3.2414890487742731</v>
      </c>
    </row>
    <row r="148" spans="4:12">
      <c r="E148" s="4"/>
      <c r="F148" s="4" t="s">
        <v>5</v>
      </c>
      <c r="G148" s="10">
        <f t="shared" si="21"/>
        <v>1.5520924177444047</v>
      </c>
      <c r="H148" s="4" t="s">
        <v>42</v>
      </c>
      <c r="I148" s="10">
        <f t="shared" si="22"/>
        <v>0.32106284900811122</v>
      </c>
      <c r="J148" s="10">
        <f t="shared" si="20"/>
        <v>0.93657763337625788</v>
      </c>
    </row>
    <row r="149" spans="4:12">
      <c r="E149" s="4"/>
      <c r="F149" s="4" t="s">
        <v>59</v>
      </c>
      <c r="G149" s="10">
        <f t="shared" si="21"/>
        <v>3.9756568059456208</v>
      </c>
      <c r="H149" s="4" t="s">
        <v>6</v>
      </c>
      <c r="I149" s="10">
        <f t="shared" si="22"/>
        <v>1.6983063704620782</v>
      </c>
      <c r="J149" s="10">
        <f t="shared" si="20"/>
        <v>2.8369815882038494</v>
      </c>
    </row>
    <row r="150" spans="4:12">
      <c r="E150" s="98">
        <v>40653</v>
      </c>
      <c r="F150" s="4" t="s">
        <v>38</v>
      </c>
      <c r="G150" s="10">
        <f t="shared" si="21"/>
        <v>2.9781462767427445</v>
      </c>
      <c r="H150" s="4" t="s">
        <v>250</v>
      </c>
      <c r="I150" s="10">
        <f t="shared" si="22"/>
        <v>2.7952263227843648E-2</v>
      </c>
      <c r="J150" s="10">
        <f t="shared" si="20"/>
        <v>1.503049269985294</v>
      </c>
    </row>
    <row r="151" spans="4:12">
      <c r="D151" s="101">
        <v>0.20833333333333334</v>
      </c>
      <c r="E151" s="98">
        <v>40655</v>
      </c>
      <c r="F151" s="4" t="s">
        <v>16</v>
      </c>
      <c r="G151" s="10">
        <f t="shared" si="21"/>
        <v>7.6356061743149866</v>
      </c>
      <c r="H151" s="4" t="s">
        <v>56</v>
      </c>
      <c r="I151" s="10">
        <f t="shared" si="22"/>
        <v>7.2091879779571517</v>
      </c>
      <c r="J151" s="10">
        <f t="shared" si="20"/>
        <v>7.4223970761360691</v>
      </c>
    </row>
    <row r="152" spans="4:12">
      <c r="D152" s="101">
        <v>0.3125</v>
      </c>
      <c r="E152" s="98"/>
      <c r="F152" s="4" t="s">
        <v>35</v>
      </c>
      <c r="G152" s="10">
        <f t="shared" si="21"/>
        <v>3.8089976232110616</v>
      </c>
      <c r="H152" s="4" t="s">
        <v>31</v>
      </c>
      <c r="I152" s="10">
        <f t="shared" si="22"/>
        <v>5.4285900675459606</v>
      </c>
      <c r="J152" s="10">
        <f t="shared" si="20"/>
        <v>4.6187938453785113</v>
      </c>
    </row>
    <row r="153" spans="4:12">
      <c r="E153" s="98">
        <v>40656</v>
      </c>
      <c r="F153" s="4" t="s">
        <v>17</v>
      </c>
      <c r="G153" s="10">
        <f t="shared" si="21"/>
        <v>2.5709667026229979</v>
      </c>
      <c r="H153" s="4" t="s">
        <v>37</v>
      </c>
      <c r="I153" s="10">
        <f t="shared" si="22"/>
        <v>4.207338070043904</v>
      </c>
      <c r="J153" s="10">
        <f t="shared" si="20"/>
        <v>3.3891523863334507</v>
      </c>
      <c r="K153">
        <f>RANK(J153,$J$153:$J$179,0)</f>
        <v>11</v>
      </c>
    </row>
    <row r="154" spans="4:12">
      <c r="E154" s="4"/>
      <c r="F154" s="4" t="s">
        <v>13</v>
      </c>
      <c r="G154" s="10">
        <f t="shared" si="21"/>
        <v>6.699802455795095</v>
      </c>
      <c r="H154" s="4" t="s">
        <v>3</v>
      </c>
      <c r="I154" s="10">
        <f t="shared" si="22"/>
        <v>2.3199030747576344</v>
      </c>
      <c r="J154" s="10">
        <f t="shared" si="20"/>
        <v>4.5098527652763645</v>
      </c>
      <c r="K154">
        <f t="shared" ref="K154:K179" si="23">RANK(J154,$J$153:$J$179,0)</f>
        <v>1</v>
      </c>
    </row>
    <row r="155" spans="4:12">
      <c r="E155" s="4"/>
      <c r="F155" s="4" t="s">
        <v>21</v>
      </c>
      <c r="G155" s="10">
        <f t="shared" si="21"/>
        <v>0.61811404831621253</v>
      </c>
      <c r="H155" s="4" t="s">
        <v>28</v>
      </c>
      <c r="I155" s="10">
        <f t="shared" si="22"/>
        <v>2.2504332254574861</v>
      </c>
      <c r="J155" s="10">
        <f t="shared" si="20"/>
        <v>1.4342736368868494</v>
      </c>
      <c r="K155">
        <f t="shared" si="23"/>
        <v>23</v>
      </c>
    </row>
    <row r="156" spans="4:12">
      <c r="E156" s="4"/>
      <c r="F156" s="4" t="s">
        <v>40</v>
      </c>
      <c r="G156" s="10">
        <f t="shared" si="21"/>
        <v>0.16565603381328403</v>
      </c>
      <c r="H156" s="4" t="s">
        <v>0</v>
      </c>
      <c r="I156" s="10">
        <f t="shared" si="22"/>
        <v>1.8770509262015431</v>
      </c>
      <c r="J156" s="10">
        <f t="shared" si="20"/>
        <v>1.0213534800074136</v>
      </c>
      <c r="K156">
        <f t="shared" si="23"/>
        <v>26</v>
      </c>
      <c r="L156" t="s">
        <v>442</v>
      </c>
    </row>
    <row r="157" spans="4:12">
      <c r="E157" s="4"/>
      <c r="F157" s="4" t="s">
        <v>2</v>
      </c>
      <c r="G157" s="10">
        <f t="shared" si="21"/>
        <v>6.1005768081131375</v>
      </c>
      <c r="H157" s="4" t="s">
        <v>23</v>
      </c>
      <c r="I157" s="10">
        <f t="shared" si="22"/>
        <v>0.13176598306448969</v>
      </c>
      <c r="J157" s="10">
        <f t="shared" si="20"/>
        <v>3.1161713955888137</v>
      </c>
      <c r="K157">
        <f t="shared" si="23"/>
        <v>12</v>
      </c>
    </row>
    <row r="158" spans="4:12">
      <c r="E158" s="4"/>
      <c r="F158" s="4" t="s">
        <v>54</v>
      </c>
      <c r="G158" s="10">
        <f t="shared" si="21"/>
        <v>1.6736934549703801</v>
      </c>
      <c r="H158" s="4" t="s">
        <v>53</v>
      </c>
      <c r="I158" s="10">
        <f t="shared" si="22"/>
        <v>1.1526553495906244</v>
      </c>
      <c r="J158" s="10">
        <f t="shared" si="20"/>
        <v>1.4131744022805024</v>
      </c>
      <c r="K158">
        <f t="shared" si="23"/>
        <v>24</v>
      </c>
    </row>
    <row r="159" spans="4:12">
      <c r="E159" s="4"/>
      <c r="F159" s="4" t="s">
        <v>30</v>
      </c>
      <c r="G159" s="10">
        <f t="shared" si="21"/>
        <v>1.8220660406326026</v>
      </c>
      <c r="H159" s="4" t="s">
        <v>29</v>
      </c>
      <c r="I159" s="10">
        <f t="shared" si="22"/>
        <v>0.58886040743629431</v>
      </c>
      <c r="J159" s="10">
        <f t="shared" si="20"/>
        <v>1.2054632240344485</v>
      </c>
      <c r="K159">
        <f t="shared" si="23"/>
        <v>25</v>
      </c>
    </row>
    <row r="160" spans="4:12">
      <c r="E160" s="4"/>
      <c r="F160" s="4" t="s">
        <v>58</v>
      </c>
      <c r="G160" s="10">
        <f t="shared" si="21"/>
        <v>7.5671811596103256E-2</v>
      </c>
      <c r="H160" s="4" t="s">
        <v>251</v>
      </c>
      <c r="I160" s="10">
        <f t="shared" si="22"/>
        <v>4.0452564597006875</v>
      </c>
      <c r="J160" s="10">
        <f t="shared" si="20"/>
        <v>2.0604641356483953</v>
      </c>
      <c r="K160">
        <f t="shared" si="23"/>
        <v>19</v>
      </c>
    </row>
    <row r="161" spans="5:11">
      <c r="E161" s="4"/>
      <c r="F161" s="4" t="s">
        <v>48</v>
      </c>
      <c r="G161" s="10">
        <f t="shared" si="21"/>
        <v>5.0656243841511852</v>
      </c>
      <c r="H161" s="4" t="s">
        <v>8</v>
      </c>
      <c r="I161" s="10">
        <f t="shared" si="22"/>
        <v>0.61770691263937827</v>
      </c>
      <c r="J161" s="10">
        <f t="shared" si="20"/>
        <v>2.8416656483952818</v>
      </c>
      <c r="K161">
        <f t="shared" si="23"/>
        <v>15</v>
      </c>
    </row>
    <row r="162" spans="5:11">
      <c r="E162" s="4"/>
      <c r="F162" s="4" t="s">
        <v>44</v>
      </c>
      <c r="G162" s="10">
        <f t="shared" si="21"/>
        <v>6.6197323973549702</v>
      </c>
      <c r="H162" s="4" t="s">
        <v>6</v>
      </c>
      <c r="I162" s="10">
        <f t="shared" si="22"/>
        <v>1.6983063704620782</v>
      </c>
      <c r="J162" s="10">
        <f t="shared" si="20"/>
        <v>4.1590193839085243</v>
      </c>
      <c r="K162">
        <f t="shared" si="23"/>
        <v>3</v>
      </c>
    </row>
    <row r="163" spans="5:11">
      <c r="E163" s="4"/>
      <c r="F163" s="4" t="s">
        <v>11</v>
      </c>
      <c r="G163" s="10">
        <f t="shared" si="21"/>
        <v>1.9093804265602947</v>
      </c>
      <c r="H163" s="4" t="s">
        <v>38</v>
      </c>
      <c r="I163" s="10">
        <f t="shared" si="22"/>
        <v>2.9781462767427445</v>
      </c>
      <c r="J163" s="10">
        <f t="shared" si="20"/>
        <v>2.4437633516515196</v>
      </c>
      <c r="K163">
        <f t="shared" si="23"/>
        <v>16</v>
      </c>
    </row>
    <row r="164" spans="5:11">
      <c r="E164" s="4"/>
      <c r="F164" s="4" t="s">
        <v>36</v>
      </c>
      <c r="G164" s="10">
        <f t="shared" si="21"/>
        <v>4.1933825520866392</v>
      </c>
      <c r="H164" s="4" t="s">
        <v>42</v>
      </c>
      <c r="I164" s="10">
        <f t="shared" si="22"/>
        <v>0.32106284900811122</v>
      </c>
      <c r="J164" s="10">
        <f t="shared" si="20"/>
        <v>2.2572227005473753</v>
      </c>
      <c r="K164">
        <f t="shared" si="23"/>
        <v>18</v>
      </c>
    </row>
    <row r="165" spans="5:11">
      <c r="E165" s="4"/>
      <c r="F165" s="4" t="s">
        <v>20</v>
      </c>
      <c r="G165" s="10">
        <f t="shared" si="21"/>
        <v>3.7248087578198645</v>
      </c>
      <c r="H165" s="4" t="s">
        <v>41</v>
      </c>
      <c r="I165" s="10">
        <f t="shared" si="22"/>
        <v>2.2797058130124572</v>
      </c>
      <c r="J165" s="10">
        <f t="shared" si="20"/>
        <v>3.0022572854161611</v>
      </c>
      <c r="K165">
        <f t="shared" si="23"/>
        <v>13</v>
      </c>
    </row>
    <row r="166" spans="5:11">
      <c r="E166" s="4"/>
      <c r="F166" s="4" t="s">
        <v>46</v>
      </c>
      <c r="G166" s="10">
        <f t="shared" si="21"/>
        <v>1.3368988387862215</v>
      </c>
      <c r="H166" s="4" t="s">
        <v>43</v>
      </c>
      <c r="I166" s="10">
        <f t="shared" si="22"/>
        <v>2.7155368222357339</v>
      </c>
      <c r="J166" s="10">
        <f t="shared" si="20"/>
        <v>2.0262178305109777</v>
      </c>
      <c r="K166">
        <f t="shared" si="23"/>
        <v>20</v>
      </c>
    </row>
    <row r="167" spans="5:11">
      <c r="E167" s="4"/>
      <c r="F167" s="4" t="s">
        <v>59</v>
      </c>
      <c r="G167" s="10">
        <f t="shared" si="21"/>
        <v>3.9756568059456208</v>
      </c>
      <c r="H167" s="4" t="s">
        <v>18</v>
      </c>
      <c r="I167" s="10">
        <f t="shared" si="22"/>
        <v>3.802963983602603</v>
      </c>
      <c r="J167" s="10">
        <f t="shared" si="20"/>
        <v>3.8893103947741121</v>
      </c>
      <c r="K167">
        <f t="shared" si="23"/>
        <v>6</v>
      </c>
    </row>
    <row r="168" spans="5:11">
      <c r="E168" s="4"/>
      <c r="F168" s="4" t="s">
        <v>55</v>
      </c>
      <c r="G168" s="10">
        <f t="shared" si="21"/>
        <v>4.2177863108724214</v>
      </c>
      <c r="H168" s="4" t="s">
        <v>199</v>
      </c>
      <c r="I168" s="10">
        <f t="shared" si="22"/>
        <v>1.4951190871288165</v>
      </c>
      <c r="J168" s="10">
        <f t="shared" si="20"/>
        <v>2.8564526990006192</v>
      </c>
      <c r="K168">
        <f t="shared" si="23"/>
        <v>14</v>
      </c>
    </row>
    <row r="169" spans="5:11">
      <c r="E169" s="4"/>
      <c r="F169" s="4" t="s">
        <v>10</v>
      </c>
      <c r="G169" s="10">
        <f t="shared" si="21"/>
        <v>6.7496988642034426</v>
      </c>
      <c r="H169" s="4" t="s">
        <v>5</v>
      </c>
      <c r="I169" s="10">
        <f t="shared" si="22"/>
        <v>1.5520924177444047</v>
      </c>
      <c r="J169" s="10">
        <f t="shared" si="20"/>
        <v>4.1508956409739239</v>
      </c>
      <c r="K169">
        <f t="shared" si="23"/>
        <v>4</v>
      </c>
    </row>
    <row r="170" spans="5:11">
      <c r="E170" s="4"/>
      <c r="F170" s="4" t="s">
        <v>22</v>
      </c>
      <c r="G170" s="10">
        <f t="shared" si="21"/>
        <v>4.7619853929348217</v>
      </c>
      <c r="H170" s="4" t="s">
        <v>32</v>
      </c>
      <c r="I170" s="10">
        <f t="shared" si="22"/>
        <v>3.0041275082680832</v>
      </c>
      <c r="J170" s="10">
        <f t="shared" si="20"/>
        <v>3.8830564506014524</v>
      </c>
      <c r="K170">
        <f t="shared" si="23"/>
        <v>7</v>
      </c>
    </row>
    <row r="171" spans="5:11">
      <c r="E171" s="4"/>
      <c r="F171" s="4" t="s">
        <v>52</v>
      </c>
      <c r="G171" s="10">
        <f t="shared" si="21"/>
        <v>1.8524613104597991</v>
      </c>
      <c r="H171" s="4" t="s">
        <v>15</v>
      </c>
      <c r="I171" s="10">
        <f t="shared" si="22"/>
        <v>5.2799107074666178</v>
      </c>
      <c r="J171" s="10">
        <f t="shared" si="20"/>
        <v>3.5661860089632085</v>
      </c>
      <c r="K171">
        <f t="shared" si="23"/>
        <v>9</v>
      </c>
    </row>
    <row r="172" spans="5:11">
      <c r="E172" s="4"/>
      <c r="F172" s="4" t="s">
        <v>51</v>
      </c>
      <c r="G172" s="10">
        <f t="shared" si="21"/>
        <v>5.8648640492323336</v>
      </c>
      <c r="H172" s="4" t="s">
        <v>45</v>
      </c>
      <c r="I172" s="10">
        <f t="shared" si="22"/>
        <v>1.1053262046157903</v>
      </c>
      <c r="J172" s="10">
        <f t="shared" si="20"/>
        <v>3.4850951269240618</v>
      </c>
      <c r="K172">
        <f t="shared" si="23"/>
        <v>10</v>
      </c>
    </row>
    <row r="173" spans="5:11">
      <c r="E173" s="4"/>
      <c r="F173" s="4" t="s">
        <v>7</v>
      </c>
      <c r="G173" s="10">
        <f t="shared" si="21"/>
        <v>4.8788152173188095</v>
      </c>
      <c r="H173" s="4" t="s">
        <v>9</v>
      </c>
      <c r="I173" s="10">
        <f t="shared" si="22"/>
        <v>2.976247604529048</v>
      </c>
      <c r="J173" s="10">
        <f t="shared" si="20"/>
        <v>3.9275314109239288</v>
      </c>
      <c r="K173">
        <f t="shared" si="23"/>
        <v>5</v>
      </c>
    </row>
    <row r="174" spans="5:11">
      <c r="E174" s="4"/>
      <c r="F174" s="4" t="s">
        <v>26</v>
      </c>
      <c r="G174" s="10">
        <f t="shared" si="21"/>
        <v>0.83558251869140276</v>
      </c>
      <c r="H174" s="4" t="s">
        <v>27</v>
      </c>
      <c r="I174" s="10">
        <f t="shared" si="22"/>
        <v>2.1690375592175242</v>
      </c>
      <c r="J174" s="10">
        <f t="shared" si="20"/>
        <v>1.5023100389544635</v>
      </c>
      <c r="K174">
        <f t="shared" si="23"/>
        <v>22</v>
      </c>
    </row>
    <row r="175" spans="5:11">
      <c r="E175" s="4"/>
      <c r="F175" s="4" t="s">
        <v>1</v>
      </c>
      <c r="G175" s="10">
        <f t="shared" si="21"/>
        <v>2.5211922374257454</v>
      </c>
      <c r="H175" s="4" t="s">
        <v>49</v>
      </c>
      <c r="I175" s="10">
        <f t="shared" si="22"/>
        <v>6.0390816925764215</v>
      </c>
      <c r="J175" s="10">
        <f t="shared" si="20"/>
        <v>4.2801369650010832</v>
      </c>
      <c r="K175">
        <f t="shared" si="23"/>
        <v>2</v>
      </c>
    </row>
    <row r="176" spans="5:11">
      <c r="E176" s="4"/>
      <c r="F176" s="4" t="s">
        <v>19</v>
      </c>
      <c r="G176" s="10">
        <f t="shared" si="21"/>
        <v>2.5240608046807389</v>
      </c>
      <c r="H176" s="4" t="s">
        <v>4</v>
      </c>
      <c r="I176" s="10">
        <f t="shared" si="22"/>
        <v>1.4499514250983516</v>
      </c>
      <c r="J176" s="10">
        <f t="shared" si="20"/>
        <v>1.9870061148895453</v>
      </c>
      <c r="K176">
        <f t="shared" si="23"/>
        <v>21</v>
      </c>
    </row>
    <row r="177" spans="5:13">
      <c r="E177" s="4"/>
      <c r="F177" s="4" t="s">
        <v>39</v>
      </c>
      <c r="G177" s="10">
        <f t="shared" si="21"/>
        <v>2.3547063745368302</v>
      </c>
      <c r="H177" s="4" t="s">
        <v>12</v>
      </c>
      <c r="I177" s="10">
        <f t="shared" si="22"/>
        <v>2.3174117666991609</v>
      </c>
      <c r="J177" s="10">
        <f t="shared" si="20"/>
        <v>2.3360590706179956</v>
      </c>
      <c r="K177">
        <f t="shared" si="23"/>
        <v>17</v>
      </c>
    </row>
    <row r="178" spans="5:13" ht="15.75">
      <c r="E178" s="4"/>
      <c r="F178" s="4" t="s">
        <v>34</v>
      </c>
      <c r="G178" s="10">
        <f t="shared" si="21"/>
        <v>1.8268396150804498</v>
      </c>
      <c r="H178" s="4" t="s">
        <v>25</v>
      </c>
      <c r="I178" s="10">
        <f t="shared" si="22"/>
        <v>5.8992731077732579</v>
      </c>
      <c r="J178" s="10">
        <f t="shared" si="20"/>
        <v>3.863056361426854</v>
      </c>
      <c r="K178">
        <f t="shared" si="23"/>
        <v>8</v>
      </c>
      <c r="M178" s="99"/>
    </row>
    <row r="179" spans="5:13" ht="15.75">
      <c r="E179" s="98">
        <v>40657</v>
      </c>
      <c r="F179" s="4" t="s">
        <v>24</v>
      </c>
      <c r="G179" s="10">
        <f t="shared" si="21"/>
        <v>1.7510964683056147</v>
      </c>
      <c r="H179" s="4" t="s">
        <v>57</v>
      </c>
      <c r="I179" s="10">
        <f t="shared" si="22"/>
        <v>0.11027179225273891</v>
      </c>
      <c r="J179" s="10">
        <f t="shared" si="20"/>
        <v>0.93068413027917685</v>
      </c>
      <c r="K179">
        <f t="shared" si="23"/>
        <v>27</v>
      </c>
      <c r="M179" s="99"/>
    </row>
    <row r="180" spans="5:13" ht="15.75">
      <c r="E180" s="98">
        <v>40659</v>
      </c>
      <c r="F180" s="4" t="s">
        <v>1</v>
      </c>
      <c r="G180" s="10">
        <f t="shared" si="21"/>
        <v>2.5211922374257454</v>
      </c>
      <c r="H180" s="4" t="s">
        <v>48</v>
      </c>
      <c r="I180" s="10">
        <f t="shared" si="22"/>
        <v>5.0656243841511852</v>
      </c>
      <c r="J180" s="10">
        <f t="shared" si="20"/>
        <v>3.7934083107884655</v>
      </c>
      <c r="M180" s="99"/>
    </row>
    <row r="181" spans="5:13" ht="15.75">
      <c r="E181" s="98"/>
      <c r="F181" s="4" t="s">
        <v>45</v>
      </c>
      <c r="G181" s="10">
        <f t="shared" si="21"/>
        <v>1.1053262046157903</v>
      </c>
      <c r="H181" s="4" t="s">
        <v>55</v>
      </c>
      <c r="I181" s="10">
        <f t="shared" si="22"/>
        <v>4.2177863108724214</v>
      </c>
      <c r="J181" s="10">
        <f t="shared" si="20"/>
        <v>2.6615562577441061</v>
      </c>
      <c r="M181" s="99"/>
    </row>
    <row r="182" spans="5:13" ht="15.75">
      <c r="E182" s="4"/>
      <c r="F182" s="4" t="s">
        <v>30</v>
      </c>
      <c r="G182" s="10">
        <f t="shared" si="21"/>
        <v>1.8220660406326026</v>
      </c>
      <c r="H182" s="4" t="s">
        <v>23</v>
      </c>
      <c r="I182" s="10">
        <f t="shared" si="22"/>
        <v>0.13176598306448969</v>
      </c>
      <c r="J182" s="10">
        <f t="shared" si="20"/>
        <v>0.97691601184854615</v>
      </c>
      <c r="M182" s="99"/>
    </row>
    <row r="183" spans="5:13" ht="15.75">
      <c r="E183" s="98">
        <v>40662</v>
      </c>
      <c r="F183" s="4" t="s">
        <v>12</v>
      </c>
      <c r="G183" s="10">
        <f t="shared" si="21"/>
        <v>2.3174117666991609</v>
      </c>
      <c r="H183" s="4" t="s">
        <v>32</v>
      </c>
      <c r="I183" s="10">
        <f t="shared" si="22"/>
        <v>3.0041275082680832</v>
      </c>
      <c r="J183" s="10">
        <f t="shared" si="20"/>
        <v>2.6607696374836221</v>
      </c>
      <c r="M183" s="99"/>
    </row>
    <row r="184" spans="5:13" ht="15.75">
      <c r="E184" s="98"/>
      <c r="F184" s="4" t="s">
        <v>9</v>
      </c>
      <c r="G184" s="10">
        <f t="shared" si="21"/>
        <v>2.976247604529048</v>
      </c>
      <c r="H184" s="4" t="s">
        <v>2</v>
      </c>
      <c r="I184" s="10">
        <f t="shared" si="22"/>
        <v>6.1005768081131375</v>
      </c>
      <c r="J184" s="10">
        <f t="shared" si="20"/>
        <v>4.5384122063210928</v>
      </c>
      <c r="M184" s="99"/>
    </row>
    <row r="185" spans="5:13" ht="15.75">
      <c r="E185" s="98"/>
      <c r="F185" s="4" t="s">
        <v>27</v>
      </c>
      <c r="G185" s="10">
        <f t="shared" si="21"/>
        <v>2.1690375592175242</v>
      </c>
      <c r="H185" s="4" t="s">
        <v>7</v>
      </c>
      <c r="I185" s="10">
        <f t="shared" si="22"/>
        <v>4.8788152173188095</v>
      </c>
      <c r="J185" s="10">
        <f t="shared" si="20"/>
        <v>3.5239263882681668</v>
      </c>
      <c r="M185" s="99"/>
    </row>
    <row r="186" spans="5:13" ht="15.75">
      <c r="E186" s="98">
        <v>40663</v>
      </c>
      <c r="F186" s="4" t="s">
        <v>0</v>
      </c>
      <c r="G186" s="10">
        <f t="shared" si="21"/>
        <v>1.8770509262015431</v>
      </c>
      <c r="H186" s="4" t="s">
        <v>21</v>
      </c>
      <c r="I186" s="10">
        <f t="shared" si="22"/>
        <v>0.61811404831621253</v>
      </c>
      <c r="J186" s="10">
        <f t="shared" si="20"/>
        <v>1.2475824872588779</v>
      </c>
      <c r="K186">
        <f t="shared" ref="K186:K209" si="24">RANK(J186,$J$186:$J$209,0)</f>
        <v>22</v>
      </c>
      <c r="M186" s="99"/>
    </row>
    <row r="187" spans="5:13" ht="15.75">
      <c r="E187" s="4"/>
      <c r="F187" s="4" t="s">
        <v>3</v>
      </c>
      <c r="G187" s="10">
        <f t="shared" si="21"/>
        <v>2.3199030747576344</v>
      </c>
      <c r="H187" s="4" t="s">
        <v>37</v>
      </c>
      <c r="I187" s="10">
        <f t="shared" si="22"/>
        <v>4.207338070043904</v>
      </c>
      <c r="J187" s="10">
        <f t="shared" si="20"/>
        <v>3.263620572400769</v>
      </c>
      <c r="K187">
        <f t="shared" si="24"/>
        <v>12</v>
      </c>
      <c r="M187" s="99"/>
    </row>
    <row r="188" spans="5:13" ht="15.75">
      <c r="E188" s="4"/>
      <c r="F188" s="4" t="s">
        <v>10</v>
      </c>
      <c r="G188" s="10">
        <f t="shared" si="21"/>
        <v>6.7496988642034426</v>
      </c>
      <c r="H188" s="4" t="s">
        <v>41</v>
      </c>
      <c r="I188" s="10">
        <f t="shared" si="22"/>
        <v>2.2797058130124572</v>
      </c>
      <c r="J188" s="10">
        <f t="shared" si="20"/>
        <v>4.5147023386079503</v>
      </c>
      <c r="K188">
        <f t="shared" si="24"/>
        <v>5</v>
      </c>
      <c r="M188" s="99"/>
    </row>
    <row r="189" spans="5:13" ht="15.75">
      <c r="E189" s="4"/>
      <c r="F189" s="4" t="s">
        <v>11</v>
      </c>
      <c r="G189" s="10">
        <f t="shared" si="21"/>
        <v>1.9093804265602947</v>
      </c>
      <c r="H189" s="4" t="s">
        <v>5</v>
      </c>
      <c r="I189" s="10">
        <f t="shared" si="22"/>
        <v>1.5520924177444047</v>
      </c>
      <c r="J189" s="10">
        <f t="shared" si="20"/>
        <v>1.7307364221523498</v>
      </c>
      <c r="K189">
        <f t="shared" si="24"/>
        <v>20</v>
      </c>
      <c r="M189" s="99"/>
    </row>
    <row r="190" spans="5:13" ht="15.75">
      <c r="E190" s="4"/>
      <c r="F190" s="4" t="s">
        <v>13</v>
      </c>
      <c r="G190" s="10">
        <f t="shared" si="21"/>
        <v>6.699802455795095</v>
      </c>
      <c r="H190" s="4" t="s">
        <v>17</v>
      </c>
      <c r="I190" s="10">
        <f t="shared" si="22"/>
        <v>2.5709667026229979</v>
      </c>
      <c r="J190" s="10">
        <f t="shared" si="20"/>
        <v>4.6353845792090462</v>
      </c>
      <c r="K190">
        <f t="shared" si="24"/>
        <v>4</v>
      </c>
      <c r="M190" s="99"/>
    </row>
    <row r="191" spans="5:13" ht="15.75">
      <c r="E191" s="4"/>
      <c r="F191" s="4" t="s">
        <v>20</v>
      </c>
      <c r="G191" s="10">
        <f t="shared" si="21"/>
        <v>3.7248087578198645</v>
      </c>
      <c r="H191" s="4" t="s">
        <v>59</v>
      </c>
      <c r="I191" s="10">
        <f t="shared" si="22"/>
        <v>3.9756568059456208</v>
      </c>
      <c r="J191" s="10">
        <f t="shared" si="20"/>
        <v>3.8502327818827426</v>
      </c>
      <c r="K191">
        <f t="shared" si="24"/>
        <v>9</v>
      </c>
      <c r="M191" s="99"/>
    </row>
    <row r="192" spans="5:13" ht="15.75">
      <c r="E192" s="4"/>
      <c r="F192" s="4" t="s">
        <v>24</v>
      </c>
      <c r="G192" s="10">
        <f t="shared" ref="G192:G222" si="25">IF(F192="Air Force",$B$5,IF(F192="Albany",$B$6,IF(F192="Detroit",$B$19,IF(F192="Binghamton",$B$9,IF(F192="Hartford",$B$24,IF(F192="Stony Brook",$B$56,IF(F192="UMBC",$B$59,IF(F192="Vermont",$B$60,IF(F192="Duke",$B$21,IF(F192="Maryland",$B$36,IF(F192="North Carolina",$B$41,IF(F192="Virginia",$B$62,IF(F192="Georgetown",$B$23,IF(F192="Notre Dame",$B$42,IF(F192="Providence",$B$48,IF(F192="Rutgers",$B$51,IF(F192="St. Johns",$B$55,IF(F192="Syracuse",$B$57,IF(F192="Villanova",$B$61,IF(F192="Drexel",$B$20,IF(F192="Hofstra",$B$27,IF(F192="Penn State",$B$44,IF(F192="Delaware",$B$17,IF(F192="Massachusetts",$B$37,IF(F192="Bellarmine",$B$8,IF(F192="Fairfield",$B$22,IF(F192="Hobart",$B$26,IF(F192="Loyola",$B$33,IF(F192="Ohio State",$B$43,IF(F192="Denver",$B$18,IF(F192="Johns Hopkins",$B$30,IF(F192="Mercer",$B$38,IF(F192="Presbyterian",$B$46,IF(F192="Brown",$B$10,IF(F192="Cornell",$B$15,IF(F192="Dartmouth",$B$16,IF(F192="Harvard",$B$25,IF(F192="Pennsylvania",$B$45,IF(F192="Princeton",$B$47,IF(F192="Yale",$B$65,IF(F192="Canisius",$B$13,IF(F192="Jacksonville",$B$29,IF(F192="Manhattan",$B$34,IF(F192="Marist",$B$35,IF(F192="Saint Josephs",$B$53,IF(F192="Siena",$B$54,IF(F192="VMI",$B$63,IF(F192="Bryant",$B$11,IF(F192="Mount St. Marys",$B$39,IF(F192="Quinnipiac",$B$49,IF(F192="Robert Morris",$B$50,IF(F192="Sacred Heart",$B$52,IF(F192="Wagner",$B$64,IF(F192="Army",$B$7,IF(F192="Bucknell",$B$12,IF(F192="Colgate",$B$14,IF(F192="Towson",$B$58,IF(F192="Holy Cross",$B$28,IF(F192="Lafayette",$B$31,IF(F192="Lehigh",$B$32,IF(F192="Navy",$B$40,0)))))))))))))))))))))))))))))))))))))))))))))))))))))))))))))</f>
        <v>1.7510964683056147</v>
      </c>
      <c r="H192" s="4" t="s">
        <v>16</v>
      </c>
      <c r="I192" s="10">
        <f t="shared" ref="I192:I209" si="26">IF(H192="Air Force",$B$5,IF(H192="Albany",$B$6,IF(H192="Detroit",$B$19,IF(H192="Binghamton",$B$9,IF(H192="Hartford",$B$24,IF(H192="Stony Brook",$B$56,IF(H192="UMBC",$B$59,IF(H192="Vermont",$B$60,IF(H192="Duke",$B$21,IF(H192="Maryland",$B$36,IF(H192="North Carolina",$B$41,IF(H192="Virginia",$B$62,IF(H192="Georgetown",$B$23,IF(H192="Notre Dame",$B$42,IF(H192="Providence",$B$48,IF(H192="Rutgers",$B$51,IF(H192="St. Johns",$B$55,IF(H192="Syracuse",$B$57,IF(H192="Villanova",$B$61,IF(H192="Drexel",$B$20,IF(H192="Hofstra",$B$27,IF(H192="Penn State",$B$44,IF(H192="Delaware",$B$17,IF(H192="Massachusetts",$B$37,IF(H192="Bellarmine",$B$8,IF(H192="Fairfield",$B$22,IF(H192="Hobart",$B$26,IF(H192="Loyola",$B$33,IF(H192="Ohio State",$B$43,IF(H192="Denver",$B$18,IF(H192="Johns Hopkins",$B$30,IF(H192="Mercer",$B$38,IF(H192="Presbyterian",$B$46,IF(H192="Brown",$B$10,IF(H192="Cornell",$B$15,IF(H192="Dartmouth",$B$16,IF(H192="Harvard",$B$25,IF(H192="Pennsylvania",$B$45,IF(H192="Princeton",$B$47,IF(H192="Yale",$B$65,IF(H192="Canisius",$B$13,IF(H192="Jacksonville",$B$29,IF(H192="Manhattan",$B$34,IF(H192="Marist",$B$35,IF(H192="Saint Josephs",$B$53,IF(H192="Siena",$B$54,IF(H192="VMI",$B$63,IF(H192="Bryant",$B$11,IF(H192="Mount St. Marys",$B$39,IF(H192="Quinnipiac",$B$49,IF(H192="Robert Morris",$B$50,IF(H192="Sacred Heart",$B$52,IF(H192="Wagner",$B$64,IF(H192="Army",$B$7,IF(H192="Bucknell",$B$12,IF(H192="Colgate",$B$14,IF(H192="Towson",$B$58,IF(H192="Holy Cross",$B$28,IF(H192="Lafayette",$B$31,IF(H192="Lehigh",$B$32,IF(H192="Navy",$B$40,0)))))))))))))))))))))))))))))))))))))))))))))))))))))))))))))</f>
        <v>7.6356061743149866</v>
      </c>
      <c r="J192" s="10">
        <f t="shared" ref="J192:J209" si="27">(G192+I192)/2</f>
        <v>4.6933513213103009</v>
      </c>
      <c r="K192">
        <f t="shared" si="24"/>
        <v>3</v>
      </c>
      <c r="M192" s="99"/>
    </row>
    <row r="193" spans="5:13" ht="15.75">
      <c r="E193" s="4"/>
      <c r="F193" s="4" t="s">
        <v>30</v>
      </c>
      <c r="G193" s="10">
        <f t="shared" si="25"/>
        <v>1.8220660406326026</v>
      </c>
      <c r="H193" s="4" t="s">
        <v>14</v>
      </c>
      <c r="I193" s="10">
        <f t="shared" si="26"/>
        <v>2.5432472223801295</v>
      </c>
      <c r="J193" s="10">
        <f t="shared" si="27"/>
        <v>2.182656631506366</v>
      </c>
      <c r="K193">
        <f t="shared" si="24"/>
        <v>17</v>
      </c>
      <c r="M193" s="99"/>
    </row>
    <row r="194" spans="5:13" ht="15.75">
      <c r="E194" s="4"/>
      <c r="F194" s="4" t="s">
        <v>251</v>
      </c>
      <c r="G194" s="10">
        <f t="shared" si="25"/>
        <v>4.0452564597006875</v>
      </c>
      <c r="H194" s="4" t="s">
        <v>6</v>
      </c>
      <c r="I194" s="10">
        <f t="shared" si="26"/>
        <v>1.6983063704620782</v>
      </c>
      <c r="J194" s="10">
        <f t="shared" si="27"/>
        <v>2.871781415081383</v>
      </c>
      <c r="K194">
        <f t="shared" si="24"/>
        <v>13</v>
      </c>
      <c r="M194" s="99"/>
    </row>
    <row r="195" spans="5:13" ht="15.75">
      <c r="E195" s="4"/>
      <c r="F195" s="4" t="s">
        <v>44</v>
      </c>
      <c r="G195" s="10">
        <f t="shared" si="25"/>
        <v>6.6197323973549702</v>
      </c>
      <c r="H195" s="4" t="s">
        <v>46</v>
      </c>
      <c r="I195" s="10">
        <f t="shared" si="26"/>
        <v>1.3368988387862215</v>
      </c>
      <c r="J195" s="10">
        <f t="shared" si="27"/>
        <v>3.9783156180705959</v>
      </c>
      <c r="K195">
        <f t="shared" si="24"/>
        <v>7</v>
      </c>
      <c r="M195" s="99"/>
    </row>
    <row r="196" spans="5:13" ht="15.75">
      <c r="E196" s="4"/>
      <c r="F196" s="4" t="s">
        <v>48</v>
      </c>
      <c r="G196" s="10">
        <f t="shared" si="25"/>
        <v>5.0656243841511852</v>
      </c>
      <c r="H196" s="4" t="s">
        <v>57</v>
      </c>
      <c r="I196" s="10">
        <f t="shared" si="26"/>
        <v>0.11027179225273891</v>
      </c>
      <c r="J196" s="10">
        <f t="shared" si="27"/>
        <v>2.5879480882019621</v>
      </c>
      <c r="K196">
        <f t="shared" si="24"/>
        <v>14</v>
      </c>
      <c r="M196" s="99"/>
    </row>
    <row r="197" spans="5:13" ht="15.75">
      <c r="E197" s="4"/>
      <c r="F197" s="4" t="s">
        <v>199</v>
      </c>
      <c r="G197" s="10">
        <f t="shared" si="25"/>
        <v>1.4951190871288165</v>
      </c>
      <c r="H197" s="4" t="s">
        <v>15</v>
      </c>
      <c r="I197" s="10">
        <f t="shared" si="26"/>
        <v>5.2799107074666178</v>
      </c>
      <c r="J197" s="10">
        <f t="shared" si="27"/>
        <v>3.3875148972977174</v>
      </c>
      <c r="K197">
        <f t="shared" si="24"/>
        <v>11</v>
      </c>
      <c r="M197" s="99"/>
    </row>
    <row r="198" spans="5:13" ht="15.75">
      <c r="E198" s="4"/>
      <c r="F198" s="4" t="s">
        <v>52</v>
      </c>
      <c r="G198" s="10">
        <f t="shared" si="25"/>
        <v>1.8524613104597991</v>
      </c>
      <c r="H198" s="4" t="s">
        <v>250</v>
      </c>
      <c r="I198" s="10">
        <f t="shared" si="26"/>
        <v>2.7952263227843648E-2</v>
      </c>
      <c r="J198" s="10">
        <f t="shared" si="27"/>
        <v>0.94020678684382142</v>
      </c>
      <c r="K198">
        <f t="shared" si="24"/>
        <v>23</v>
      </c>
      <c r="M198" s="99"/>
    </row>
    <row r="199" spans="5:13" ht="15.75">
      <c r="E199" s="4"/>
      <c r="F199" s="4" t="s">
        <v>58</v>
      </c>
      <c r="G199" s="10">
        <f t="shared" si="25"/>
        <v>7.5671811596103256E-2</v>
      </c>
      <c r="H199" s="4" t="s">
        <v>43</v>
      </c>
      <c r="I199" s="10">
        <f t="shared" si="26"/>
        <v>2.7155368222357339</v>
      </c>
      <c r="J199" s="10">
        <f t="shared" si="27"/>
        <v>1.3956043169159185</v>
      </c>
      <c r="K199">
        <f t="shared" si="24"/>
        <v>21</v>
      </c>
      <c r="M199" s="99"/>
    </row>
    <row r="200" spans="5:13" ht="15.75">
      <c r="E200" s="4"/>
      <c r="F200" s="4" t="s">
        <v>25</v>
      </c>
      <c r="G200" s="10">
        <f t="shared" si="25"/>
        <v>5.8992731077732579</v>
      </c>
      <c r="H200" s="4" t="s">
        <v>28</v>
      </c>
      <c r="I200" s="10">
        <f t="shared" si="26"/>
        <v>2.2504332254574861</v>
      </c>
      <c r="J200" s="10">
        <f t="shared" si="27"/>
        <v>4.0748531666153722</v>
      </c>
      <c r="K200">
        <f t="shared" si="24"/>
        <v>6</v>
      </c>
      <c r="M200" s="99"/>
    </row>
    <row r="201" spans="5:13" ht="15.75">
      <c r="E201" s="4"/>
      <c r="F201" s="4" t="s">
        <v>56</v>
      </c>
      <c r="G201" s="10">
        <f t="shared" si="25"/>
        <v>7.2091879779571517</v>
      </c>
      <c r="H201" s="4" t="s">
        <v>38</v>
      </c>
      <c r="I201" s="10">
        <f t="shared" si="26"/>
        <v>2.9781462767427445</v>
      </c>
      <c r="J201" s="10">
        <f t="shared" si="27"/>
        <v>5.0936671273499483</v>
      </c>
      <c r="K201">
        <f t="shared" si="24"/>
        <v>1</v>
      </c>
      <c r="M201" s="99"/>
    </row>
    <row r="202" spans="5:13" ht="15.75">
      <c r="E202" s="4"/>
      <c r="F202" s="4" t="s">
        <v>54</v>
      </c>
      <c r="G202" s="10">
        <f t="shared" si="25"/>
        <v>1.6736934549703801</v>
      </c>
      <c r="H202" s="4" t="s">
        <v>49</v>
      </c>
      <c r="I202" s="10">
        <f t="shared" si="26"/>
        <v>6.0390816925764215</v>
      </c>
      <c r="J202" s="10">
        <f t="shared" si="27"/>
        <v>3.856387573773401</v>
      </c>
      <c r="K202">
        <f t="shared" si="24"/>
        <v>8</v>
      </c>
      <c r="M202" s="99"/>
    </row>
    <row r="203" spans="5:13" ht="15.75">
      <c r="E203" s="4"/>
      <c r="F203" s="4" t="s">
        <v>4</v>
      </c>
      <c r="G203" s="10">
        <f t="shared" si="25"/>
        <v>1.4499514250983516</v>
      </c>
      <c r="H203" s="4" t="s">
        <v>1</v>
      </c>
      <c r="I203" s="10">
        <f t="shared" si="26"/>
        <v>2.5211922374257454</v>
      </c>
      <c r="J203" s="10">
        <f t="shared" si="27"/>
        <v>1.9855718312620485</v>
      </c>
      <c r="K203">
        <f t="shared" si="24"/>
        <v>18</v>
      </c>
      <c r="M203" s="99"/>
    </row>
    <row r="204" spans="5:13" ht="15.75">
      <c r="E204" s="4"/>
      <c r="F204" s="4" t="s">
        <v>19</v>
      </c>
      <c r="G204" s="10">
        <f t="shared" si="25"/>
        <v>2.5240608046807389</v>
      </c>
      <c r="H204" s="4" t="s">
        <v>53</v>
      </c>
      <c r="I204" s="10">
        <f t="shared" si="26"/>
        <v>1.1526553495906244</v>
      </c>
      <c r="J204" s="10">
        <f t="shared" si="27"/>
        <v>1.8383580771356818</v>
      </c>
      <c r="K204">
        <f t="shared" si="24"/>
        <v>19</v>
      </c>
      <c r="M204" s="99"/>
    </row>
    <row r="205" spans="5:13" ht="15.75">
      <c r="E205" s="4"/>
      <c r="F205" s="4" t="s">
        <v>22</v>
      </c>
      <c r="G205" s="10">
        <f t="shared" si="25"/>
        <v>4.7619853929348217</v>
      </c>
      <c r="H205" s="4" t="s">
        <v>39</v>
      </c>
      <c r="I205" s="10">
        <f t="shared" si="26"/>
        <v>2.3547063745368302</v>
      </c>
      <c r="J205" s="10">
        <f t="shared" si="27"/>
        <v>3.5583458837358259</v>
      </c>
      <c r="K205">
        <f t="shared" si="24"/>
        <v>10</v>
      </c>
      <c r="M205" s="99"/>
    </row>
    <row r="206" spans="5:13" ht="15.75">
      <c r="E206" s="4"/>
      <c r="F206" s="4" t="s">
        <v>29</v>
      </c>
      <c r="G206" s="10">
        <f t="shared" si="25"/>
        <v>0.58886040743629431</v>
      </c>
      <c r="H206" s="4" t="s">
        <v>8</v>
      </c>
      <c r="I206" s="10">
        <f t="shared" si="26"/>
        <v>0.61770691263937827</v>
      </c>
      <c r="J206" s="10">
        <f t="shared" si="27"/>
        <v>0.60328366003783629</v>
      </c>
      <c r="K206">
        <f t="shared" si="24"/>
        <v>24</v>
      </c>
      <c r="M206" s="99"/>
    </row>
    <row r="207" spans="5:13" ht="15.75">
      <c r="E207" s="4"/>
      <c r="F207" s="4" t="s">
        <v>45</v>
      </c>
      <c r="G207" s="10">
        <f t="shared" si="25"/>
        <v>1.1053262046157903</v>
      </c>
      <c r="H207" s="4" t="s">
        <v>18</v>
      </c>
      <c r="I207" s="10">
        <f t="shared" si="26"/>
        <v>3.802963983602603</v>
      </c>
      <c r="J207" s="10">
        <f t="shared" si="27"/>
        <v>2.4541450941091965</v>
      </c>
      <c r="K207">
        <f t="shared" si="24"/>
        <v>15</v>
      </c>
      <c r="M207" s="99"/>
    </row>
    <row r="208" spans="5:13" ht="15.75">
      <c r="E208" s="4"/>
      <c r="F208" s="4" t="s">
        <v>51</v>
      </c>
      <c r="G208" s="10">
        <f t="shared" si="25"/>
        <v>5.8648640492323336</v>
      </c>
      <c r="H208" s="4" t="s">
        <v>36</v>
      </c>
      <c r="I208" s="10">
        <f t="shared" si="26"/>
        <v>4.1933825520866392</v>
      </c>
      <c r="J208" s="10">
        <f t="shared" si="27"/>
        <v>5.0291233006594869</v>
      </c>
      <c r="K208">
        <f t="shared" si="24"/>
        <v>2</v>
      </c>
      <c r="M208" s="99"/>
    </row>
    <row r="209" spans="5:13" ht="15.75">
      <c r="E209" s="4"/>
      <c r="F209" s="4" t="s">
        <v>55</v>
      </c>
      <c r="G209" s="10">
        <f t="shared" si="25"/>
        <v>4.2177863108724214</v>
      </c>
      <c r="H209" s="4" t="s">
        <v>42</v>
      </c>
      <c r="I209" s="10">
        <f t="shared" si="26"/>
        <v>0.32106284900811122</v>
      </c>
      <c r="J209" s="10">
        <f t="shared" si="27"/>
        <v>2.2694245799402664</v>
      </c>
      <c r="K209">
        <f t="shared" si="24"/>
        <v>16</v>
      </c>
      <c r="M209" s="99"/>
    </row>
    <row r="210" spans="5:13" ht="15.75">
      <c r="E210" s="98">
        <v>40667</v>
      </c>
      <c r="F210" s="4" t="s">
        <v>32</v>
      </c>
      <c r="G210" s="10">
        <f t="shared" si="25"/>
        <v>3.0041275082680832</v>
      </c>
      <c r="H210" s="4" t="s">
        <v>39</v>
      </c>
      <c r="I210" s="10">
        <f t="shared" ref="I210:I227" si="28">IF(H210="Air Force",$B$5,IF(H210="Albany",$B$6,IF(H210="Detroit",$B$19,IF(H210="Binghamton",$B$9,IF(H210="Hartford",$B$24,IF(H210="Stony Brook",$B$56,IF(H210="UMBC",$B$59,IF(H210="Vermont",$B$60,IF(H210="Duke",$B$21,IF(H210="Maryland",$B$36,IF(H210="North Carolina",$B$41,IF(H210="Virginia",$B$62,IF(H210="Georgetown",$B$23,IF(H210="Notre Dame",$B$42,IF(H210="Providence",$B$48,IF(H210="Rutgers",$B$51,IF(H210="St. Johns",$B$55,IF(H210="Syracuse",$B$57,IF(H210="Villanova",$B$61,IF(H210="Drexel",$B$20,IF(H210="Hofstra",$B$27,IF(H210="Penn State",$B$44,IF(H210="Delaware",$B$17,IF(H210="Massachusetts",$B$37,IF(H210="Bellarmine",$B$8,IF(H210="Fairfield",$B$22,IF(H210="Hobart",$B$26,IF(H210="Loyola",$B$33,IF(H210="Ohio State",$B$43,IF(H210="Denver",$B$18,IF(H210="Johns Hopkins",$B$30,IF(H210="Mercer",$B$38,IF(H210="Presbyterian",$B$46,IF(H210="Brown",$B$10,IF(H210="Cornell",$B$15,IF(H210="Dartmouth",$B$16,IF(H210="Harvard",$B$25,IF(H210="Pennsylvania",$B$45,IF(H210="Princeton",$B$47,IF(H210="Yale",$B$65,IF(H210="Canisius",$B$13,IF(H210="Jacksonville",$B$29,IF(H210="Manhattan",$B$34,IF(H210="Marist",$B$35,IF(H210="Saint Josephs",$B$53,IF(H210="Siena",$B$54,IF(H210="VMI",$B$63,IF(H210="Bryant",$B$11,IF(H210="Mount St. Marys",$B$39,IF(H210="Quinnipiac",$B$49,IF(H210="Robert Morris",$B$50,IF(H210="Sacred Heart",$B$52,IF(H210="Wagner",$B$64,IF(H210="Army",$B$7,IF(H210="Bucknell",$B$12,IF(H210="Colgate",$B$14,IF(H210="Towson",$B$58,IF(H210="Holy Cross",$B$28,IF(H210="Lafayette",$B$31,IF(H210="Lehigh",$B$32,IF(H210="Navy",$B$40,0)))))))))))))))))))))))))))))))))))))))))))))))))))))))))))))</f>
        <v>2.3547063745368302</v>
      </c>
      <c r="J210" s="10">
        <f t="shared" ref="J210:J227" si="29">(G210+I210)/2</f>
        <v>2.6794169414024567</v>
      </c>
      <c r="M210" s="99"/>
    </row>
    <row r="211" spans="5:13" ht="15.75">
      <c r="E211" s="4"/>
      <c r="F211" s="4" t="s">
        <v>12</v>
      </c>
      <c r="G211" s="10">
        <f t="shared" si="25"/>
        <v>2.3174117666991609</v>
      </c>
      <c r="H211" s="4" t="s">
        <v>22</v>
      </c>
      <c r="I211" s="10">
        <f t="shared" si="28"/>
        <v>4.7619853929348217</v>
      </c>
      <c r="J211" s="10">
        <f t="shared" si="29"/>
        <v>3.5396985798169913</v>
      </c>
      <c r="M211" s="99"/>
    </row>
    <row r="212" spans="5:13" ht="15.75">
      <c r="E212" s="4"/>
      <c r="F212" s="4" t="s">
        <v>53</v>
      </c>
      <c r="G212" s="10">
        <f t="shared" si="25"/>
        <v>1.1526553495906244</v>
      </c>
      <c r="H212" s="4" t="s">
        <v>19</v>
      </c>
      <c r="I212" s="10">
        <f t="shared" si="28"/>
        <v>2.5240608046807389</v>
      </c>
      <c r="J212" s="10">
        <f t="shared" si="29"/>
        <v>1.8383580771356818</v>
      </c>
      <c r="M212" s="99"/>
    </row>
    <row r="213" spans="5:13" ht="15.75">
      <c r="E213" s="4"/>
      <c r="F213" s="4" t="s">
        <v>4</v>
      </c>
      <c r="G213" s="10">
        <f t="shared" si="25"/>
        <v>1.4499514250983516</v>
      </c>
      <c r="H213" s="4" t="s">
        <v>49</v>
      </c>
      <c r="I213" s="10">
        <f t="shared" si="28"/>
        <v>6.0390816925764215</v>
      </c>
      <c r="J213" s="10">
        <f t="shared" si="29"/>
        <v>3.7445165588373865</v>
      </c>
      <c r="M213" s="99"/>
    </row>
    <row r="214" spans="5:13" ht="15.75">
      <c r="E214" s="98">
        <v>40668</v>
      </c>
      <c r="F214" s="4" t="s">
        <v>28</v>
      </c>
      <c r="G214" s="10">
        <f t="shared" si="25"/>
        <v>2.2504332254574861</v>
      </c>
      <c r="H214" s="4" t="s">
        <v>37</v>
      </c>
      <c r="I214" s="10">
        <f t="shared" si="28"/>
        <v>4.207338070043904</v>
      </c>
      <c r="J214" s="10">
        <f t="shared" si="29"/>
        <v>3.2288856477506949</v>
      </c>
      <c r="M214" s="99"/>
    </row>
    <row r="215" spans="5:13" ht="15.75">
      <c r="E215" s="98"/>
      <c r="F215" s="4" t="s">
        <v>17</v>
      </c>
      <c r="G215" s="10">
        <f t="shared" si="25"/>
        <v>2.5709667026229979</v>
      </c>
      <c r="H215" s="4" t="s">
        <v>13</v>
      </c>
      <c r="I215" s="10">
        <f t="shared" si="28"/>
        <v>6.699802455795095</v>
      </c>
      <c r="J215" s="10">
        <f t="shared" si="29"/>
        <v>4.6353845792090462</v>
      </c>
      <c r="M215" s="99"/>
    </row>
    <row r="216" spans="5:13" ht="15.75">
      <c r="E216" s="98">
        <v>40669</v>
      </c>
      <c r="F216" s="4" t="s">
        <v>2</v>
      </c>
      <c r="G216" s="10">
        <f t="shared" si="25"/>
        <v>6.1005768081131375</v>
      </c>
      <c r="H216" s="4" t="s">
        <v>25</v>
      </c>
      <c r="I216" s="10">
        <f t="shared" si="28"/>
        <v>5.8992731077732579</v>
      </c>
      <c r="J216" s="10">
        <f t="shared" si="29"/>
        <v>5.9999249579431977</v>
      </c>
      <c r="K216">
        <f>RANK(J216,$J$216:$J$221,0)</f>
        <v>1</v>
      </c>
      <c r="M216" s="99"/>
    </row>
    <row r="217" spans="5:13" ht="15.75">
      <c r="E217" s="4"/>
      <c r="F217" s="4" t="s">
        <v>35</v>
      </c>
      <c r="G217" s="10">
        <f t="shared" si="25"/>
        <v>3.8089976232110616</v>
      </c>
      <c r="H217" s="4" t="s">
        <v>36</v>
      </c>
      <c r="I217" s="10">
        <f t="shared" si="28"/>
        <v>4.1933825520866392</v>
      </c>
      <c r="J217" s="10">
        <f t="shared" si="29"/>
        <v>4.0011900876488502</v>
      </c>
      <c r="K217">
        <f t="shared" ref="K217:K221" si="30">RANK(J217,$J$216:$J$221,0)</f>
        <v>3</v>
      </c>
      <c r="M217" s="100"/>
    </row>
    <row r="218" spans="5:13" ht="15.75">
      <c r="E218" s="4"/>
      <c r="F218" s="4" t="s">
        <v>48</v>
      </c>
      <c r="G218" s="10">
        <f t="shared" si="25"/>
        <v>5.0656243841511852</v>
      </c>
      <c r="H218" s="4" t="s">
        <v>24</v>
      </c>
      <c r="I218" s="10">
        <f t="shared" si="28"/>
        <v>1.7510964683056147</v>
      </c>
      <c r="J218" s="10">
        <f t="shared" si="29"/>
        <v>3.4083604262284002</v>
      </c>
      <c r="K218">
        <f t="shared" si="30"/>
        <v>4</v>
      </c>
      <c r="M218" s="100"/>
    </row>
    <row r="219" spans="5:13" ht="15.75">
      <c r="E219" s="4"/>
      <c r="F219" s="4" t="s">
        <v>20</v>
      </c>
      <c r="G219" s="10">
        <f t="shared" si="25"/>
        <v>3.7248087578198645</v>
      </c>
      <c r="H219" s="4" t="s">
        <v>38</v>
      </c>
      <c r="I219" s="10">
        <f t="shared" si="28"/>
        <v>2.9781462767427445</v>
      </c>
      <c r="J219" s="10">
        <f t="shared" si="29"/>
        <v>3.3514775172813045</v>
      </c>
      <c r="K219">
        <f t="shared" si="30"/>
        <v>5</v>
      </c>
      <c r="M219" s="100"/>
    </row>
    <row r="220" spans="5:13" ht="15.75">
      <c r="E220" s="4"/>
      <c r="F220" s="4" t="s">
        <v>59</v>
      </c>
      <c r="G220" s="10">
        <f t="shared" si="25"/>
        <v>3.9756568059456208</v>
      </c>
      <c r="H220" s="4" t="s">
        <v>10</v>
      </c>
      <c r="I220" s="10">
        <f t="shared" si="28"/>
        <v>6.7496988642034426</v>
      </c>
      <c r="J220" s="10">
        <f t="shared" si="29"/>
        <v>5.3626778350745319</v>
      </c>
      <c r="K220">
        <f t="shared" si="30"/>
        <v>2</v>
      </c>
      <c r="M220" s="100"/>
    </row>
    <row r="221" spans="5:13" ht="15.75">
      <c r="E221" s="4"/>
      <c r="F221" s="4" t="s">
        <v>30</v>
      </c>
      <c r="G221" s="10">
        <f t="shared" si="25"/>
        <v>1.8220660406326026</v>
      </c>
      <c r="H221" s="4" t="s">
        <v>14</v>
      </c>
      <c r="I221" s="10">
        <f t="shared" si="28"/>
        <v>2.5432472223801295</v>
      </c>
      <c r="J221" s="10">
        <f t="shared" si="29"/>
        <v>2.182656631506366</v>
      </c>
      <c r="K221">
        <f t="shared" si="30"/>
        <v>6</v>
      </c>
      <c r="M221" s="100"/>
    </row>
    <row r="222" spans="5:13">
      <c r="E222" s="98">
        <v>40670</v>
      </c>
      <c r="F222" s="4" t="s">
        <v>45</v>
      </c>
      <c r="G222" s="10">
        <f t="shared" si="25"/>
        <v>1.1053262046157903</v>
      </c>
      <c r="H222" s="4" t="s">
        <v>42</v>
      </c>
      <c r="I222" s="10">
        <f t="shared" si="28"/>
        <v>0.32106284900811122</v>
      </c>
      <c r="J222" s="10">
        <f t="shared" si="29"/>
        <v>0.71319452681195084</v>
      </c>
      <c r="K222">
        <f>RANK(J222,$J$222:$J$228,0)</f>
        <v>7</v>
      </c>
    </row>
    <row r="223" spans="5:13">
      <c r="E223" s="98"/>
      <c r="F223" s="4" t="s">
        <v>51</v>
      </c>
      <c r="G223" s="10">
        <f>IF(F223="Air Force",$B$5,IF(F223="Albany",$B$6,IF(F223="Detroit",$B$19,IF(F223="Binghamton",$B$9,IF(F223="Hartford",$B$24,IF(F223="Stony Brook",$B$56,IF(F223="UMBC",$B$59,IF(F223="Vermont",$B$60,IF(F223="Duke",$B$21,IF(F223="Maryland",$B$36,IF(F223="North Carolina",$B$41,IF(F223="Virginia",$B$62,IF(F223="Georgetown",$B$23,IF(F223="Notre Dame",$B$42,IF(F223="Providence",$B$48,IF(F223="Rutgers",$B$51,IF(F223="St. Johns",$B$55,IF(F223="Syracuse",$B$57,IF(F223="Villanova",$B$61,IF(F223="Drexel",$B$20,IF(F223="Hofstra",$B$27,IF(F223="Penn State",$B$44,IF(F223="Delaware",$B$17,IF(F223="Massachusetts",$B$37,IF(F223="Bellarmine",$B$8,IF(F223="Fairfield",$B$22,IF(F223="Hobart",$B$26,IF(F223="Loyola",$B$33,IF(F223="Ohio State",$B$43,IF(F223="Denver",$B$18,IF(F223="Johns Hopkins",$B$30,IF(F223="Mercer",$B$38,IF(F223="Presbyterian",$B$46,IF(F223="Brown",$B$10,IF(F223="Cornell",$B$15,IF(F223="Dartmouth",$B$16,IF(F223="Harvard",$B$25,IF(F223="Pennsylvania",$B$45,IF(F223="Princeton",$B$47,IF(F223="Yale",$B$65,IF(F223="Canisius",$B$13,IF(F223="Jacksonville",$B$29,IF(F223="Manhattan",$B$34,IF(F223="Marist",$B$35,IF(F223="Saint Josephs",$B$53,IF(F223="Siena",$B$54,IF(F223="VMI",$B$63,IF(F223="Bryant",$B$11,IF(F223="Mount St. Marys",$B$39,IF(F223="Quinnipiac",$B$49,IF(F223="Robert Morris",$B$50,IF(F223="Sacred Heart",$B$52,IF(F223="Wagner",$B$64,IF(F223="Army",$B$7,IF(F223="Bucknell",$B$12,IF(F223="Colgate",$B$14,IF(F223="Towson",$B$58,IF(F223="Holy Cross",$B$28,IF(F223="Lafayette",$B$31,IF(F223="Lehigh",$B$32,IF(F223="Navy",$B$40,0)))))))))))))))))))))))))))))))))))))))))))))))))))))))))))))</f>
        <v>5.8648640492323336</v>
      </c>
      <c r="H223" s="4" t="s">
        <v>199</v>
      </c>
      <c r="I223" s="10">
        <f t="shared" si="28"/>
        <v>1.4951190871288165</v>
      </c>
      <c r="J223" s="10">
        <f t="shared" si="29"/>
        <v>3.6799915681805748</v>
      </c>
      <c r="K223">
        <f t="shared" ref="K223:K228" si="31">RANK(J223,$J$222:$J$228,0)</f>
        <v>5</v>
      </c>
    </row>
    <row r="224" spans="5:13">
      <c r="E224" s="98"/>
      <c r="F224" s="4" t="s">
        <v>31</v>
      </c>
      <c r="G224" s="10">
        <f>IF(F224="Air Force",$B$5,IF(F224="Albany",$B$6,IF(F224="Detroit",$B$19,IF(F224="Binghamton",$B$9,IF(F224="Hartford",$B$24,IF(F224="Stony Brook",$B$56,IF(F224="UMBC",$B$59,IF(F224="Vermont",$B$60,IF(F224="Duke",$B$21,IF(F224="Maryland",$B$36,IF(F224="North Carolina",$B$41,IF(F224="Virginia",$B$62,IF(F224="Georgetown",$B$23,IF(F224="Notre Dame",$B$42,IF(F224="Providence",$B$48,IF(F224="Rutgers",$B$51,IF(F224="St. Johns",$B$55,IF(F224="Syracuse",$B$57,IF(F224="Villanova",$B$61,IF(F224="Drexel",$B$20,IF(F224="Hofstra",$B$27,IF(F224="Penn State",$B$44,IF(F224="Delaware",$B$17,IF(F224="Massachusetts",$B$37,IF(F224="Bellarmine",$B$8,IF(F224="Fairfield",$B$22,IF(F224="Hobart",$B$26,IF(F224="Loyola",$B$33,IF(F224="Ohio State",$B$43,IF(F224="Denver",$B$18,IF(F224="Johns Hopkins",$B$30,IF(F224="Mercer",$B$38,IF(F224="Presbyterian",$B$46,IF(F224="Brown",$B$10,IF(F224="Cornell",$B$15,IF(F224="Dartmouth",$B$16,IF(F224="Harvard",$B$25,IF(F224="Pennsylvania",$B$45,IF(F224="Princeton",$B$47,IF(F224="Yale",$B$65,IF(F224="Canisius",$B$13,IF(F224="Jacksonville",$B$29,IF(F224="Manhattan",$B$34,IF(F224="Marist",$B$35,IF(F224="Saint Josephs",$B$53,IF(F224="Siena",$B$54,IF(F224="VMI",$B$63,IF(F224="Bryant",$B$11,IF(F224="Mount St. Marys",$B$39,IF(F224="Quinnipiac",$B$49,IF(F224="Robert Morris",$B$50,IF(F224="Sacred Heart",$B$52,IF(F224="Wagner",$B$64,IF(F224="Army",$B$7,IF(F224="Bucknell",$B$12,IF(F224="Colgate",$B$14,IF(F224="Towson",$B$58,IF(F224="Holy Cross",$B$28,IF(F224="Lafayette",$B$31,IF(F224="Lehigh",$B$32,IF(F224="Navy",$B$40,0)))))))))))))))))))))))))))))))))))))))))))))))))))))))))))))</f>
        <v>5.4285900675459606</v>
      </c>
      <c r="H224" s="4" t="s">
        <v>9</v>
      </c>
      <c r="I224" s="10">
        <f t="shared" si="28"/>
        <v>2.976247604529048</v>
      </c>
      <c r="J224" s="10">
        <f t="shared" si="29"/>
        <v>4.2024188360375039</v>
      </c>
      <c r="K224">
        <f t="shared" si="31"/>
        <v>3</v>
      </c>
    </row>
    <row r="225" spans="5:11">
      <c r="E225" s="98"/>
      <c r="F225" s="4" t="s">
        <v>18</v>
      </c>
      <c r="G225" s="10">
        <f>IF(F225="Air Force",$B$5,IF(F225="Albany",$B$6,IF(F225="Detroit",$B$19,IF(F225="Binghamton",$B$9,IF(F225="Hartford",$B$24,IF(F225="Stony Brook",$B$56,IF(F225="UMBC",$B$59,IF(F225="Vermont",$B$60,IF(F225="Duke",$B$21,IF(F225="Maryland",$B$36,IF(F225="North Carolina",$B$41,IF(F225="Virginia",$B$62,IF(F225="Georgetown",$B$23,IF(F225="Notre Dame",$B$42,IF(F225="Providence",$B$48,IF(F225="Rutgers",$B$51,IF(F225="St. Johns",$B$55,IF(F225="Syracuse",$B$57,IF(F225="Villanova",$B$61,IF(F225="Drexel",$B$20,IF(F225="Hofstra",$B$27,IF(F225="Penn State",$B$44,IF(F225="Delaware",$B$17,IF(F225="Massachusetts",$B$37,IF(F225="Bellarmine",$B$8,IF(F225="Fairfield",$B$22,IF(F225="Hobart",$B$26,IF(F225="Loyola",$B$33,IF(F225="Ohio State",$B$43,IF(F225="Denver",$B$18,IF(F225="Johns Hopkins",$B$30,IF(F225="Mercer",$B$38,IF(F225="Presbyterian",$B$46,IF(F225="Brown",$B$10,IF(F225="Cornell",$B$15,IF(F225="Dartmouth",$B$16,IF(F225="Harvard",$B$25,IF(F225="Pennsylvania",$B$45,IF(F225="Princeton",$B$47,IF(F225="Yale",$B$65,IF(F225="Canisius",$B$13,IF(F225="Jacksonville",$B$29,IF(F225="Manhattan",$B$34,IF(F225="Marist",$B$35,IF(F225="Saint Josephs",$B$53,IF(F225="Siena",$B$54,IF(F225="VMI",$B$63,IF(F225="Bryant",$B$11,IF(F225="Mount St. Marys",$B$39,IF(F225="Quinnipiac",$B$49,IF(F225="Robert Morris",$B$50,IF(F225="Sacred Heart",$B$52,IF(F225="Wagner",$B$64,IF(F225="Army",$B$7,IF(F225="Bucknell",$B$12,IF(F225="Colgate",$B$14,IF(F225="Towson",$B$58,IF(F225="Holy Cross",$B$28,IF(F225="Lafayette",$B$31,IF(F225="Lehigh",$B$32,IF(F225="Navy",$B$40,0)))))))))))))))))))))))))))))))))))))))))))))))))))))))))))))</f>
        <v>3.802963983602603</v>
      </c>
      <c r="H225" s="4" t="s">
        <v>55</v>
      </c>
      <c r="I225" s="10">
        <f t="shared" si="28"/>
        <v>4.2177863108724214</v>
      </c>
      <c r="J225" s="10">
        <f t="shared" si="29"/>
        <v>4.0103751472375126</v>
      </c>
      <c r="K225">
        <f t="shared" si="31"/>
        <v>4</v>
      </c>
    </row>
    <row r="226" spans="5:11">
      <c r="E226" s="98"/>
      <c r="F226" s="4" t="s">
        <v>12</v>
      </c>
      <c r="G226" s="10">
        <f>IF(F226="Air Force",$B$5,IF(F226="Albany",$B$6,IF(F226="Detroit",$B$19,IF(F226="Binghamton",$B$9,IF(F226="Hartford",$B$24,IF(F226="Stony Brook",$B$56,IF(F226="UMBC",$B$59,IF(F226="Vermont",$B$60,IF(F226="Duke",$B$21,IF(F226="Maryland",$B$36,IF(F226="North Carolina",$B$41,IF(F226="Virginia",$B$62,IF(F226="Georgetown",$B$23,IF(F226="Notre Dame",$B$42,IF(F226="Providence",$B$48,IF(F226="Rutgers",$B$51,IF(F226="St. Johns",$B$55,IF(F226="Syracuse",$B$57,IF(F226="Villanova",$B$61,IF(F226="Drexel",$B$20,IF(F226="Hofstra",$B$27,IF(F226="Penn State",$B$44,IF(F226="Delaware",$B$17,IF(F226="Massachusetts",$B$37,IF(F226="Bellarmine",$B$8,IF(F226="Fairfield",$B$22,IF(F226="Hobart",$B$26,IF(F226="Loyola",$B$33,IF(F226="Ohio State",$B$43,IF(F226="Denver",$B$18,IF(F226="Johns Hopkins",$B$30,IF(F226="Mercer",$B$38,IF(F226="Presbyterian",$B$46,IF(F226="Brown",$B$10,IF(F226="Cornell",$B$15,IF(F226="Dartmouth",$B$16,IF(F226="Harvard",$B$25,IF(F226="Pennsylvania",$B$45,IF(F226="Princeton",$B$47,IF(F226="Yale",$B$65,IF(F226="Canisius",$B$13,IF(F226="Jacksonville",$B$29,IF(F226="Manhattan",$B$34,IF(F226="Marist",$B$35,IF(F226="Saint Josephs",$B$53,IF(F226="Siena",$B$54,IF(F226="VMI",$B$63,IF(F226="Bryant",$B$11,IF(F226="Mount St. Marys",$B$39,IF(F226="Quinnipiac",$B$49,IF(F226="Robert Morris",$B$50,IF(F226="Sacred Heart",$B$52,IF(F226="Wagner",$B$64,IF(F226="Army",$B$7,IF(F226="Bucknell",$B$12,IF(F226="Colgate",$B$14,IF(F226="Towson",$B$58,IF(F226="Holy Cross",$B$28,IF(F226="Lafayette",$B$31,IF(F226="Lehigh",$B$32,IF(F226="Navy",$B$40,0)))))))))))))))))))))))))))))))))))))))))))))))))))))))))))))</f>
        <v>2.3174117666991609</v>
      </c>
      <c r="H226" s="4" t="s">
        <v>32</v>
      </c>
      <c r="I226" s="10">
        <f t="shared" si="28"/>
        <v>3.0041275082680832</v>
      </c>
      <c r="J226" s="10">
        <f t="shared" si="29"/>
        <v>2.6607696374836221</v>
      </c>
      <c r="K226">
        <f t="shared" si="31"/>
        <v>6</v>
      </c>
    </row>
    <row r="227" spans="5:11">
      <c r="E227" s="98"/>
      <c r="F227" s="4" t="s">
        <v>49</v>
      </c>
      <c r="G227" s="10">
        <f t="shared" ref="G227:G228" si="32">IF(F227="Air Force",$B$5,IF(F227="Albany",$B$6,IF(F227="Detroit",$B$19,IF(F227="Binghamton",$B$9,IF(F227="Hartford",$B$24,IF(F227="Stony Brook",$B$56,IF(F227="UMBC",$B$59,IF(F227="Vermont",$B$60,IF(F227="Duke",$B$21,IF(F227="Maryland",$B$36,IF(F227="North Carolina",$B$41,IF(F227="Virginia",$B$62,IF(F227="Georgetown",$B$23,IF(F227="Notre Dame",$B$42,IF(F227="Providence",$B$48,IF(F227="Rutgers",$B$51,IF(F227="St. Johns",$B$55,IF(F227="Syracuse",$B$57,IF(F227="Villanova",$B$61,IF(F227="Drexel",$B$20,IF(F227="Hofstra",$B$27,IF(F227="Penn State",$B$44,IF(F227="Delaware",$B$17,IF(F227="Massachusetts",$B$37,IF(F227="Bellarmine",$B$8,IF(F227="Fairfield",$B$22,IF(F227="Hobart",$B$26,IF(F227="Loyola",$B$33,IF(F227="Ohio State",$B$43,IF(F227="Denver",$B$18,IF(F227="Johns Hopkins",$B$30,IF(F227="Mercer",$B$38,IF(F227="Presbyterian",$B$46,IF(F227="Brown",$B$10,IF(F227="Cornell",$B$15,IF(F227="Dartmouth",$B$16,IF(F227="Harvard",$B$25,IF(F227="Pennsylvania",$B$45,IF(F227="Princeton",$B$47,IF(F227="Yale",$B$65,IF(F227="Canisius",$B$13,IF(F227="Jacksonville",$B$29,IF(F227="Manhattan",$B$34,IF(F227="Marist",$B$35,IF(F227="Saint Josephs",$B$53,IF(F227="Siena",$B$54,IF(F227="VMI",$B$63,IF(F227="Bryant",$B$11,IF(F227="Mount St. Marys",$B$39,IF(F227="Quinnipiac",$B$49,IF(F227="Robert Morris",$B$50,IF(F227="Sacred Heart",$B$52,IF(F227="Wagner",$B$64,IF(F227="Army",$B$7,IF(F227="Bucknell",$B$12,IF(F227="Colgate",$B$14,IF(F227="Towson",$B$58,IF(F227="Holy Cross",$B$28,IF(F227="Lafayette",$B$31,IF(F227="Lehigh",$B$32,IF(F227="Navy",$B$40,0)))))))))))))))))))))))))))))))))))))))))))))))))))))))))))))</f>
        <v>6.0390816925764215</v>
      </c>
      <c r="H227" s="4" t="s">
        <v>19</v>
      </c>
      <c r="I227" s="10">
        <f t="shared" si="28"/>
        <v>2.5240608046807389</v>
      </c>
      <c r="J227" s="10">
        <f t="shared" si="29"/>
        <v>4.2815712486285804</v>
      </c>
      <c r="K227">
        <f t="shared" si="31"/>
        <v>2</v>
      </c>
    </row>
    <row r="228" spans="5:11">
      <c r="E228" s="98"/>
      <c r="F228" s="4" t="s">
        <v>13</v>
      </c>
      <c r="G228" s="10">
        <f t="shared" si="32"/>
        <v>6.699802455795095</v>
      </c>
      <c r="H228" s="4" t="s">
        <v>17</v>
      </c>
      <c r="I228" s="10">
        <f t="shared" ref="I228" si="33">IF(H228="Air Force",$B$5,IF(H228="Albany",$B$6,IF(H228="Detroit",$B$19,IF(H228="Binghamton",$B$9,IF(H228="Hartford",$B$24,IF(H228="Stony Brook",$B$56,IF(H228="UMBC",$B$59,IF(H228="Vermont",$B$60,IF(H228="Duke",$B$21,IF(H228="Maryland",$B$36,IF(H228="North Carolina",$B$41,IF(H228="Virginia",$B$62,IF(H228="Georgetown",$B$23,IF(H228="Notre Dame",$B$42,IF(H228="Providence",$B$48,IF(H228="Rutgers",$B$51,IF(H228="St. Johns",$B$55,IF(H228="Syracuse",$B$57,IF(H228="Villanova",$B$61,IF(H228="Drexel",$B$20,IF(H228="Hofstra",$B$27,IF(H228="Penn State",$B$44,IF(H228="Delaware",$B$17,IF(H228="Massachusetts",$B$37,IF(H228="Bellarmine",$B$8,IF(H228="Fairfield",$B$22,IF(H228="Hobart",$B$26,IF(H228="Loyola",$B$33,IF(H228="Ohio State",$B$43,IF(H228="Denver",$B$18,IF(H228="Johns Hopkins",$B$30,IF(H228="Mercer",$B$38,IF(H228="Presbyterian",$B$46,IF(H228="Brown",$B$10,IF(H228="Cornell",$B$15,IF(H228="Dartmouth",$B$16,IF(H228="Harvard",$B$25,IF(H228="Pennsylvania",$B$45,IF(H228="Princeton",$B$47,IF(H228="Yale",$B$65,IF(H228="Canisius",$B$13,IF(H228="Jacksonville",$B$29,IF(H228="Manhattan",$B$34,IF(H228="Marist",$B$35,IF(H228="Saint Josephs",$B$53,IF(H228="Siena",$B$54,IF(H228="VMI",$B$63,IF(H228="Bryant",$B$11,IF(H228="Mount St. Marys",$B$39,IF(H228="Quinnipiac",$B$49,IF(H228="Robert Morris",$B$50,IF(H228="Sacred Heart",$B$52,IF(H228="Wagner",$B$64,IF(H228="Army",$B$7,IF(H228="Bucknell",$B$12,IF(H228="Colgate",$B$14,IF(H228="Towson",$B$58,IF(H228="Holy Cross",$B$28,IF(H228="Lafayette",$B$31,IF(H228="Lehigh",$B$32,IF(H228="Navy",$B$40,0)))))))))))))))))))))))))))))))))))))))))))))))))))))))))))))</f>
        <v>2.5709667026229979</v>
      </c>
      <c r="J228" s="10">
        <f t="shared" ref="J228" si="34">(G228+I228)/2</f>
        <v>4.6353845792090462</v>
      </c>
      <c r="K228">
        <f t="shared" si="31"/>
        <v>1</v>
      </c>
    </row>
    <row r="229" spans="5:11">
      <c r="E229" s="102"/>
      <c r="F229" s="4" t="s">
        <v>10</v>
      </c>
      <c r="G229" s="10">
        <f t="shared" ref="G229" si="35">IF(F229="Air Force",$B$5,IF(F229="Albany",$B$6,IF(F229="Detroit",$B$19,IF(F229="Binghamton",$B$9,IF(F229="Hartford",$B$24,IF(F229="Stony Brook",$B$56,IF(F229="UMBC",$B$59,IF(F229="Vermont",$B$60,IF(F229="Duke",$B$21,IF(F229="Maryland",$B$36,IF(F229="North Carolina",$B$41,IF(F229="Virginia",$B$62,IF(F229="Georgetown",$B$23,IF(F229="Notre Dame",$B$42,IF(F229="Providence",$B$48,IF(F229="Rutgers",$B$51,IF(F229="St. Johns",$B$55,IF(F229="Syracuse",$B$57,IF(F229="Villanova",$B$61,IF(F229="Drexel",$B$20,IF(F229="Hofstra",$B$27,IF(F229="Penn State",$B$44,IF(F229="Delaware",$B$17,IF(F229="Massachusetts",$B$37,IF(F229="Bellarmine",$B$8,IF(F229="Fairfield",$B$22,IF(F229="Hobart",$B$26,IF(F229="Loyola",$B$33,IF(F229="Ohio State",$B$43,IF(F229="Denver",$B$18,IF(F229="Johns Hopkins",$B$30,IF(F229="Mercer",$B$38,IF(F229="Presbyterian",$B$46,IF(F229="Brown",$B$10,IF(F229="Cornell",$B$15,IF(F229="Dartmouth",$B$16,IF(F229="Harvard",$B$25,IF(F229="Pennsylvania",$B$45,IF(F229="Princeton",$B$47,IF(F229="Yale",$B$65,IF(F229="Canisius",$B$13,IF(F229="Jacksonville",$B$29,IF(F229="Manhattan",$B$34,IF(F229="Marist",$B$35,IF(F229="Saint Josephs",$B$53,IF(F229="Siena",$B$54,IF(F229="VMI",$B$63,IF(F229="Bryant",$B$11,IF(F229="Mount St. Marys",$B$39,IF(F229="Quinnipiac",$B$49,IF(F229="Robert Morris",$B$50,IF(F229="Sacred Heart",$B$52,IF(F229="Wagner",$B$64,IF(F229="Army",$B$7,IF(F229="Bucknell",$B$12,IF(F229="Colgate",$B$14,IF(F229="Towson",$B$58,IF(F229="Holy Cross",$B$28,IF(F229="Lafayette",$B$31,IF(F229="Lehigh",$B$32,IF(F229="Navy",$B$40,0)))))))))))))))))))))))))))))))))))))))))))))))))))))))))))))</f>
        <v>6.7496988642034426</v>
      </c>
      <c r="H229" s="4" t="s">
        <v>19</v>
      </c>
      <c r="I229" s="10">
        <f t="shared" ref="I229" si="36">IF(H229="Air Force",$B$5,IF(H229="Albany",$B$6,IF(H229="Detroit",$B$19,IF(H229="Binghamton",$B$9,IF(H229="Hartford",$B$24,IF(H229="Stony Brook",$B$56,IF(H229="UMBC",$B$59,IF(H229="Vermont",$B$60,IF(H229="Duke",$B$21,IF(H229="Maryland",$B$36,IF(H229="North Carolina",$B$41,IF(H229="Virginia",$B$62,IF(H229="Georgetown",$B$23,IF(H229="Notre Dame",$B$42,IF(H229="Providence",$B$48,IF(H229="Rutgers",$B$51,IF(H229="St. Johns",$B$55,IF(H229="Syracuse",$B$57,IF(H229="Villanova",$B$61,IF(H229="Drexel",$B$20,IF(H229="Hofstra",$B$27,IF(H229="Penn State",$B$44,IF(H229="Delaware",$B$17,IF(H229="Massachusetts",$B$37,IF(H229="Bellarmine",$B$8,IF(H229="Fairfield",$B$22,IF(H229="Hobart",$B$26,IF(H229="Loyola",$B$33,IF(H229="Ohio State",$B$43,IF(H229="Denver",$B$18,IF(H229="Johns Hopkins",$B$30,IF(H229="Mercer",$B$38,IF(H229="Presbyterian",$B$46,IF(H229="Brown",$B$10,IF(H229="Cornell",$B$15,IF(H229="Dartmouth",$B$16,IF(H229="Harvard",$B$25,IF(H229="Pennsylvania",$B$45,IF(H229="Princeton",$B$47,IF(H229="Yale",$B$65,IF(H229="Canisius",$B$13,IF(H229="Jacksonville",$B$29,IF(H229="Manhattan",$B$34,IF(H229="Marist",$B$35,IF(H229="Saint Josephs",$B$53,IF(H229="Siena",$B$54,IF(H229="VMI",$B$63,IF(H229="Bryant",$B$11,IF(H229="Mount St. Marys",$B$39,IF(H229="Quinnipiac",$B$49,IF(H229="Robert Morris",$B$50,IF(H229="Sacred Heart",$B$52,IF(H229="Wagner",$B$64,IF(H229="Army",$B$7,IF(H229="Bucknell",$B$12,IF(H229="Colgate",$B$14,IF(H229="Towson",$B$58,IF(H229="Holy Cross",$B$28,IF(H229="Lafayette",$B$31,IF(H229="Lehigh",$B$32,IF(H229="Navy",$B$40,0)))))))))))))))))))))))))))))))))))))))))))))))))))))))))))))</f>
        <v>2.5240608046807389</v>
      </c>
      <c r="J229" s="10">
        <f t="shared" ref="J229" si="37">(G229+I229)/2</f>
        <v>4.636879834442091</v>
      </c>
      <c r="K229">
        <f>RANK(J229,$J$229:$J$236,0)</f>
        <v>6</v>
      </c>
    </row>
    <row r="230" spans="5:11">
      <c r="F230" s="4" t="s">
        <v>56</v>
      </c>
      <c r="G230" s="10">
        <f t="shared" ref="G230:G241" si="38">IF(F230="Air Force",$B$5,IF(F230="Albany",$B$6,IF(F230="Detroit",$B$19,IF(F230="Binghamton",$B$9,IF(F230="Hartford",$B$24,IF(F230="Stony Brook",$B$56,IF(F230="UMBC",$B$59,IF(F230="Vermont",$B$60,IF(F230="Duke",$B$21,IF(F230="Maryland",$B$36,IF(F230="North Carolina",$B$41,IF(F230="Virginia",$B$62,IF(F230="Georgetown",$B$23,IF(F230="Notre Dame",$B$42,IF(F230="Providence",$B$48,IF(F230="Rutgers",$B$51,IF(F230="St. Johns",$B$55,IF(F230="Syracuse",$B$57,IF(F230="Villanova",$B$61,IF(F230="Drexel",$B$20,IF(F230="Hofstra",$B$27,IF(F230="Penn State",$B$44,IF(F230="Delaware",$B$17,IF(F230="Massachusetts",$B$37,IF(F230="Bellarmine",$B$8,IF(F230="Fairfield",$B$22,IF(F230="Hobart",$B$26,IF(F230="Loyola",$B$33,IF(F230="Ohio State",$B$43,IF(F230="Denver",$B$18,IF(F230="Johns Hopkins",$B$30,IF(F230="Mercer",$B$38,IF(F230="Presbyterian",$B$46,IF(F230="Brown",$B$10,IF(F230="Cornell",$B$15,IF(F230="Dartmouth",$B$16,IF(F230="Harvard",$B$25,IF(F230="Pennsylvania",$B$45,IF(F230="Princeton",$B$47,IF(F230="Yale",$B$65,IF(F230="Canisius",$B$13,IF(F230="Jacksonville",$B$29,IF(F230="Manhattan",$B$34,IF(F230="Marist",$B$35,IF(F230="Saint Josephs",$B$53,IF(F230="Siena",$B$54,IF(F230="VMI",$B$63,IF(F230="Bryant",$B$11,IF(F230="Mount St. Marys",$B$39,IF(F230="Quinnipiac",$B$49,IF(F230="Robert Morris",$B$50,IF(F230="Sacred Heart",$B$52,IF(F230="Wagner",$B$64,IF(F230="Army",$B$7,IF(F230="Bucknell",$B$12,IF(F230="Colgate",$B$14,IF(F230="Towson",$B$58,IF(F230="Holy Cross",$B$28,IF(F230="Lafayette",$B$31,IF(F230="Lehigh",$B$32,IF(F230="Navy",$B$40,0)))))))))))))))))))))))))))))))))))))))))))))))))))))))))))))</f>
        <v>7.2091879779571517</v>
      </c>
      <c r="H230" s="4" t="s">
        <v>7</v>
      </c>
      <c r="I230" s="10">
        <f t="shared" ref="I230:I241" si="39">IF(H230="Air Force",$B$5,IF(H230="Albany",$B$6,IF(H230="Detroit",$B$19,IF(H230="Binghamton",$B$9,IF(H230="Hartford",$B$24,IF(H230="Stony Brook",$B$56,IF(H230="UMBC",$B$59,IF(H230="Vermont",$B$60,IF(H230="Duke",$B$21,IF(H230="Maryland",$B$36,IF(H230="North Carolina",$B$41,IF(H230="Virginia",$B$62,IF(H230="Georgetown",$B$23,IF(H230="Notre Dame",$B$42,IF(H230="Providence",$B$48,IF(H230="Rutgers",$B$51,IF(H230="St. Johns",$B$55,IF(H230="Syracuse",$B$57,IF(H230="Villanova",$B$61,IF(H230="Drexel",$B$20,IF(H230="Hofstra",$B$27,IF(H230="Penn State",$B$44,IF(H230="Delaware",$B$17,IF(H230="Massachusetts",$B$37,IF(H230="Bellarmine",$B$8,IF(H230="Fairfield",$B$22,IF(H230="Hobart",$B$26,IF(H230="Loyola",$B$33,IF(H230="Ohio State",$B$43,IF(H230="Denver",$B$18,IF(H230="Johns Hopkins",$B$30,IF(H230="Mercer",$B$38,IF(H230="Presbyterian",$B$46,IF(H230="Brown",$B$10,IF(H230="Cornell",$B$15,IF(H230="Dartmouth",$B$16,IF(H230="Harvard",$B$25,IF(H230="Pennsylvania",$B$45,IF(H230="Princeton",$B$47,IF(H230="Yale",$B$65,IF(H230="Canisius",$B$13,IF(H230="Jacksonville",$B$29,IF(H230="Manhattan",$B$34,IF(H230="Marist",$B$35,IF(H230="Saint Josephs",$B$53,IF(H230="Siena",$B$54,IF(H230="VMI",$B$63,IF(H230="Bryant",$B$11,IF(H230="Mount St. Marys",$B$39,IF(H230="Quinnipiac",$B$49,IF(H230="Robert Morris",$B$50,IF(H230="Sacred Heart",$B$52,IF(H230="Wagner",$B$64,IF(H230="Army",$B$7,IF(H230="Bucknell",$B$12,IF(H230="Colgate",$B$14,IF(H230="Towson",$B$58,IF(H230="Holy Cross",$B$28,IF(H230="Lafayette",$B$31,IF(H230="Lehigh",$B$32,IF(H230="Navy",$B$40,0)))))))))))))))))))))))))))))))))))))))))))))))))))))))))))))</f>
        <v>4.8788152173188095</v>
      </c>
      <c r="J230" s="10">
        <f t="shared" ref="J230:J241" si="40">(G230+I230)/2</f>
        <v>6.0440015976379806</v>
      </c>
      <c r="K230">
        <f t="shared" ref="K230:K236" si="41">RANK(J230,$J$229:$J$236,0)</f>
        <v>1</v>
      </c>
    </row>
    <row r="231" spans="5:11">
      <c r="F231" s="4" t="s">
        <v>25</v>
      </c>
      <c r="G231" s="10">
        <f t="shared" si="38"/>
        <v>5.8992731077732579</v>
      </c>
      <c r="H231" s="4" t="s">
        <v>22</v>
      </c>
      <c r="I231" s="10">
        <f t="shared" si="39"/>
        <v>4.7619853929348217</v>
      </c>
      <c r="J231" s="10">
        <f t="shared" si="40"/>
        <v>5.3306292503540398</v>
      </c>
      <c r="K231">
        <f t="shared" si="41"/>
        <v>4</v>
      </c>
    </row>
    <row r="232" spans="5:11">
      <c r="F232" s="4" t="s">
        <v>13</v>
      </c>
      <c r="G232" s="10">
        <f t="shared" si="38"/>
        <v>6.699802455795095</v>
      </c>
      <c r="H232" s="4" t="s">
        <v>55</v>
      </c>
      <c r="I232" s="10">
        <f t="shared" si="39"/>
        <v>4.2177863108724214</v>
      </c>
      <c r="J232" s="10">
        <f t="shared" si="40"/>
        <v>5.4587943833337587</v>
      </c>
      <c r="K232">
        <f t="shared" si="41"/>
        <v>3</v>
      </c>
    </row>
    <row r="233" spans="5:11">
      <c r="F233" s="4" t="s">
        <v>51</v>
      </c>
      <c r="G233" s="10">
        <f t="shared" si="38"/>
        <v>5.8648640492323336</v>
      </c>
      <c r="H233" s="4" t="s">
        <v>48</v>
      </c>
      <c r="I233" s="10">
        <f t="shared" si="39"/>
        <v>5.0656243841511852</v>
      </c>
      <c r="J233" s="10">
        <f t="shared" si="40"/>
        <v>5.4652442166917599</v>
      </c>
      <c r="K233">
        <f t="shared" si="41"/>
        <v>2</v>
      </c>
    </row>
    <row r="234" spans="5:11">
      <c r="F234" s="4" t="s">
        <v>35</v>
      </c>
      <c r="G234" s="10">
        <f t="shared" si="38"/>
        <v>3.8089976232110616</v>
      </c>
      <c r="H234" s="4" t="s">
        <v>31</v>
      </c>
      <c r="I234" s="10">
        <f t="shared" si="39"/>
        <v>5.4285900675459606</v>
      </c>
      <c r="J234" s="10">
        <f t="shared" si="40"/>
        <v>4.6187938453785113</v>
      </c>
      <c r="K234">
        <f t="shared" si="41"/>
        <v>7</v>
      </c>
    </row>
    <row r="235" spans="5:11">
      <c r="F235" s="4" t="s">
        <v>36</v>
      </c>
      <c r="G235" s="10">
        <f t="shared" si="38"/>
        <v>4.1933825520866392</v>
      </c>
      <c r="H235" s="4" t="s">
        <v>38</v>
      </c>
      <c r="I235" s="10">
        <f t="shared" si="39"/>
        <v>2.9781462767427445</v>
      </c>
      <c r="J235" s="10">
        <f t="shared" si="40"/>
        <v>3.5857644144146921</v>
      </c>
      <c r="K235">
        <f t="shared" si="41"/>
        <v>8</v>
      </c>
    </row>
    <row r="236" spans="5:11">
      <c r="F236" s="4" t="s">
        <v>16</v>
      </c>
      <c r="G236" s="10">
        <f t="shared" si="38"/>
        <v>7.6356061743149866</v>
      </c>
      <c r="H236" s="4" t="s">
        <v>12</v>
      </c>
      <c r="I236" s="10">
        <f t="shared" si="39"/>
        <v>2.3174117666991609</v>
      </c>
      <c r="J236" s="10">
        <f t="shared" si="40"/>
        <v>4.9765089705070737</v>
      </c>
      <c r="K236">
        <f t="shared" si="41"/>
        <v>5</v>
      </c>
    </row>
    <row r="237" spans="5:11">
      <c r="F237" s="4"/>
      <c r="G237" s="10">
        <f t="shared" si="38"/>
        <v>0</v>
      </c>
      <c r="H237" s="4"/>
      <c r="I237" s="10">
        <f t="shared" si="39"/>
        <v>0</v>
      </c>
      <c r="J237" s="10">
        <f t="shared" si="40"/>
        <v>0</v>
      </c>
    </row>
    <row r="238" spans="5:11">
      <c r="F238" s="4" t="s">
        <v>10</v>
      </c>
      <c r="G238" s="10">
        <f t="shared" si="38"/>
        <v>6.7496988642034426</v>
      </c>
      <c r="H238" s="4" t="s">
        <v>56</v>
      </c>
      <c r="I238" s="10">
        <f t="shared" si="39"/>
        <v>7.2091879779571517</v>
      </c>
      <c r="J238" s="10">
        <f t="shared" si="40"/>
        <v>6.9794434210802976</v>
      </c>
      <c r="K238">
        <f>RANK(J238,$J$238:$J$241,0)</f>
        <v>1</v>
      </c>
    </row>
    <row r="239" spans="5:11">
      <c r="F239" s="4" t="s">
        <v>25</v>
      </c>
      <c r="G239" s="10">
        <f t="shared" si="38"/>
        <v>5.8992731077732579</v>
      </c>
      <c r="H239" s="4" t="s">
        <v>13</v>
      </c>
      <c r="I239" s="10">
        <f t="shared" si="39"/>
        <v>6.699802455795095</v>
      </c>
      <c r="J239" s="10">
        <f t="shared" si="40"/>
        <v>6.299537781784176</v>
      </c>
      <c r="K239">
        <f t="shared" ref="K239:K241" si="42">RANK(J239,$J$238:$J$241,0)</f>
        <v>2</v>
      </c>
    </row>
    <row r="240" spans="5:11">
      <c r="F240" s="4" t="s">
        <v>51</v>
      </c>
      <c r="G240" s="10">
        <f t="shared" si="38"/>
        <v>5.8648640492323336</v>
      </c>
      <c r="H240" s="4" t="s">
        <v>31</v>
      </c>
      <c r="I240" s="10">
        <f t="shared" si="39"/>
        <v>5.4285900675459606</v>
      </c>
      <c r="J240" s="10">
        <f t="shared" si="40"/>
        <v>5.6467270583891471</v>
      </c>
      <c r="K240">
        <f t="shared" si="42"/>
        <v>4</v>
      </c>
    </row>
    <row r="241" spans="6:11">
      <c r="F241" s="4" t="s">
        <v>16</v>
      </c>
      <c r="G241" s="10">
        <f t="shared" si="38"/>
        <v>7.6356061743149866</v>
      </c>
      <c r="H241" s="4" t="s">
        <v>36</v>
      </c>
      <c r="I241" s="10">
        <f t="shared" si="39"/>
        <v>4.1933825520866392</v>
      </c>
      <c r="J241" s="10">
        <f t="shared" si="40"/>
        <v>5.9144943632008129</v>
      </c>
      <c r="K241">
        <f t="shared" si="42"/>
        <v>3</v>
      </c>
    </row>
  </sheetData>
  <conditionalFormatting sqref="K5:K31">
    <cfRule type="top10" dxfId="7" priority="10" bottom="1" rank="5"/>
  </conditionalFormatting>
  <conditionalFormatting sqref="K76:K103">
    <cfRule type="top10" dxfId="6" priority="9" bottom="1" rank="5"/>
  </conditionalFormatting>
  <conditionalFormatting sqref="K115:K145">
    <cfRule type="top10" dxfId="5" priority="8" bottom="1" rank="5"/>
  </conditionalFormatting>
  <conditionalFormatting sqref="K153:K179">
    <cfRule type="top10" dxfId="4" priority="6" bottom="1" rank="5"/>
  </conditionalFormatting>
  <conditionalFormatting sqref="C5:C65">
    <cfRule type="top10" dxfId="3" priority="3" bottom="1" rank="10"/>
    <cfRule type="top10" dxfId="2" priority="4" rank="10"/>
  </conditionalFormatting>
  <conditionalFormatting sqref="K41:K63">
    <cfRule type="top10" dxfId="1" priority="1" bottom="1" rank="5"/>
  </conditionalFormatting>
  <conditionalFormatting sqref="K186:K241">
    <cfRule type="top10" dxfId="0" priority="19" bottom="1" rank="5"/>
  </conditionalFormatting>
  <dataValidations count="1">
    <dataValidation type="list" allowBlank="1" showInputMessage="1" showErrorMessage="1" sqref="F5:F241 H5:H241">
      <formula1>$A$5:$A$65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Detroit</v>
      </c>
      <c r="C7" s="76" t="s">
        <v>62</v>
      </c>
      <c r="E7" s="7"/>
      <c r="F7" s="76" t="str">
        <f>B1</f>
        <v>Detroit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26.456692913385826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27.301587301587301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149</v>
      </c>
      <c r="C9" s="4">
        <v>164</v>
      </c>
      <c r="E9" s="4" t="s">
        <v>82</v>
      </c>
      <c r="F9" s="78">
        <f>B19+B23+C26</f>
        <v>552</v>
      </c>
      <c r="G9" s="27"/>
      <c r="H9" s="65"/>
      <c r="I9" s="4" t="s">
        <v>37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27.777777777777779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24.293785310734464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551</v>
      </c>
      <c r="C10" s="4">
        <v>582</v>
      </c>
      <c r="E10" s="4" t="s">
        <v>83</v>
      </c>
      <c r="F10" s="78">
        <f>C19+C23+B26</f>
        <v>626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29.254302103250478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30.650684931506849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0.27041742286751363</v>
      </c>
      <c r="C11" s="6">
        <f>C9/C10</f>
        <v>0.28178694158075601</v>
      </c>
      <c r="E11" s="4" t="s">
        <v>84</v>
      </c>
      <c r="F11" s="78">
        <f>SUM(F9:F10)</f>
        <v>1178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32.7683615819209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25.977011494252871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329</v>
      </c>
      <c r="C12" s="4">
        <v>348</v>
      </c>
      <c r="E12" s="4" t="s">
        <v>85</v>
      </c>
      <c r="F12" s="79">
        <f>F9/(B39/60)</f>
        <v>34.339035769828925</v>
      </c>
      <c r="G12" s="28"/>
      <c r="H12" s="65"/>
      <c r="I12" s="4" t="s">
        <v>194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18.046709129511676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36.031746031746032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0.5970961887477314</v>
      </c>
      <c r="C13" s="6">
        <f>C12/C10</f>
        <v>0.59793814432989689</v>
      </c>
      <c r="E13" s="4" t="s">
        <v>86</v>
      </c>
      <c r="F13" s="79">
        <f>F10/(B39/60)</f>
        <v>38.942457231726287</v>
      </c>
      <c r="G13" s="28"/>
      <c r="H13" s="65"/>
      <c r="I13" s="4" t="s">
        <v>27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30.363636363636363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31.380753138075313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0.45288753799392095</v>
      </c>
      <c r="C14" s="6">
        <f>C9/C12</f>
        <v>0.47126436781609193</v>
      </c>
      <c r="E14" s="4" t="s">
        <v>87</v>
      </c>
      <c r="F14" s="79">
        <f>F11/(B39/60)</f>
        <v>73.281493001555219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35.009671179883945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32.783505154639172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61</v>
      </c>
      <c r="C15" s="4">
        <v>100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37.981651376146793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29.56204379562044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0.40939597315436244</v>
      </c>
      <c r="C16" s="6">
        <f>C15/C9</f>
        <v>0.6097560975609756</v>
      </c>
      <c r="E16" s="24" t="s">
        <v>88</v>
      </c>
      <c r="F16" s="7"/>
      <c r="G16" s="7"/>
      <c r="H16" s="65"/>
      <c r="I16" s="4" t="s">
        <v>57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22.873345935727787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37.916666666666664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26.992753623188403</v>
      </c>
      <c r="G17" s="29"/>
      <c r="H17" s="65"/>
      <c r="I17" s="4" t="s">
        <v>24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28.785046728971963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30.281690140845068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26.198083067092654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29.855072463768117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25.943396226415093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149</v>
      </c>
      <c r="C19" s="4">
        <v>213</v>
      </c>
      <c r="E19" s="4" t="s">
        <v>120</v>
      </c>
      <c r="F19" s="10">
        <f>F17-F18</f>
        <v>0.79467055609574899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24.842105263157897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30.687830687830687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0.41160220994475138</v>
      </c>
      <c r="C20" s="6">
        <f>C19/(B19+C19)</f>
        <v>0.58839779005524862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22.955145118733508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31.127450980392158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28.340080971659919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27.530364372469634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28.340080971659919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27.530364372469634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342</v>
      </c>
      <c r="C23" s="4">
        <v>320</v>
      </c>
      <c r="E23" s="12" t="s">
        <v>122</v>
      </c>
      <c r="F23" s="10">
        <f>(F17*'Efficiency Adjustment'!B66)/K27</f>
        <v>25.346189100233875</v>
      </c>
      <c r="G23" s="7"/>
      <c r="H23" s="65"/>
      <c r="I23" s="4" t="s">
        <v>48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29.855072463768117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25.943396226415093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249</v>
      </c>
      <c r="C24" s="4">
        <v>259</v>
      </c>
      <c r="E24" s="12" t="s">
        <v>123</v>
      </c>
      <c r="F24" s="10">
        <f>(F18*'Efficiency Adjustment'!C66)/J27</f>
        <v>26.155881605861808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0.72807017543859653</v>
      </c>
      <c r="C25" s="6">
        <f>C24/C23</f>
        <v>0.80937499999999996</v>
      </c>
      <c r="E25" s="12" t="s">
        <v>124</v>
      </c>
      <c r="F25" s="10">
        <f>F23-F24</f>
        <v>-0.80969250562793249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93</v>
      </c>
      <c r="C26" s="4">
        <f>C23-C24</f>
        <v>61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28.344047021435067</v>
      </c>
      <c r="K27" s="19">
        <f>AVERAGEIF(K8:K24,"&gt;0")</f>
        <v>29.683892301979153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0.99818840579710144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79</v>
      </c>
      <c r="C29" s="4">
        <v>90</v>
      </c>
      <c r="E29" s="12" t="s">
        <v>148</v>
      </c>
      <c r="F29" s="10">
        <f>C10/F10</f>
        <v>0.92971246006389774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25</v>
      </c>
      <c r="C30" s="4">
        <v>26</v>
      </c>
      <c r="E30" s="12" t="s">
        <v>91</v>
      </c>
      <c r="F30" s="10">
        <f>F28-F29</f>
        <v>6.8475945733203702E-2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0.31645569620253167</v>
      </c>
      <c r="C31" s="23">
        <f>C30/C29</f>
        <v>0.28888888888888886</v>
      </c>
      <c r="E31" s="4" t="s">
        <v>149</v>
      </c>
      <c r="F31" s="10">
        <f>B12/F9</f>
        <v>0.59601449275362317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0.55591054313099042</v>
      </c>
      <c r="G32" s="7"/>
      <c r="H32" s="65"/>
      <c r="I32" s="4" t="s">
        <v>203</v>
      </c>
      <c r="J32" s="9">
        <f>F14</f>
        <v>73.281493001555219</v>
      </c>
      <c r="K32" s="4">
        <f>RANK(J32,'Universal Aggregate Worksheet'!I7:I67,0)</f>
        <v>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2.5316455696202531E-2</v>
      </c>
      <c r="E33" s="12" t="s">
        <v>92</v>
      </c>
      <c r="F33" s="13">
        <f>F31-F32</f>
        <v>4.0103949622632751E-2</v>
      </c>
      <c r="G33" s="29"/>
      <c r="H33" s="65"/>
      <c r="I33" s="12" t="s">
        <v>160</v>
      </c>
      <c r="J33" s="9">
        <f>F12</f>
        <v>34.339035769828925</v>
      </c>
      <c r="K33" s="4">
        <f>RANK(J33,'Universal Aggregate Worksheet'!F7:F67,0)</f>
        <v>27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0.277994555353902</v>
      </c>
      <c r="G34" s="31"/>
      <c r="H34" s="65"/>
      <c r="I34" s="12" t="s">
        <v>161</v>
      </c>
      <c r="J34" s="9">
        <f>F13</f>
        <v>38.942457231726287</v>
      </c>
      <c r="K34" s="4">
        <f>RANK(J34,'Universal Aggregate Worksheet'!G7:G67,1)</f>
        <v>57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98</v>
      </c>
      <c r="C35" s="4">
        <v>85</v>
      </c>
      <c r="E35" s="12" t="s">
        <v>152</v>
      </c>
      <c r="F35" s="6">
        <f>((0.167*C30)+(C9)+(0.83*C32))/C10</f>
        <v>0.29209965635738833</v>
      </c>
      <c r="G35" s="7"/>
      <c r="H35" s="65"/>
      <c r="I35" s="12" t="s">
        <v>210</v>
      </c>
      <c r="J35" s="9">
        <f>J33-J34</f>
        <v>-4.6034214618973621</v>
      </c>
      <c r="K35" s="4">
        <f>RANK(J35,'Universal Aggregate Worksheet'!H7:H67,0)</f>
        <v>55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0.46557750759878425</v>
      </c>
      <c r="G36" s="31"/>
      <c r="H36" s="65"/>
      <c r="I36" s="4" t="s">
        <v>133</v>
      </c>
      <c r="J36" s="10">
        <f>F23</f>
        <v>25.346189100233875</v>
      </c>
      <c r="K36" s="4">
        <f>RANK(J36,'Universal Aggregate Worksheet'!X7:X67,0)</f>
        <v>46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0.4885114942528736</v>
      </c>
      <c r="G37" s="31"/>
      <c r="H37" s="65"/>
      <c r="I37" s="4" t="s">
        <v>136</v>
      </c>
      <c r="J37" s="10">
        <f>F24</f>
        <v>26.155881605861808</v>
      </c>
      <c r="K37" s="4">
        <f>RANK(J37,'Universal Aggregate Worksheet'!Z7:Z67,1)</f>
        <v>19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-0.80969250562793249</v>
      </c>
      <c r="K38" s="4">
        <f>RANK(J38,'Universal Aggregate Worksheet'!AB7:AB67,0)</f>
        <v>33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964.5</v>
      </c>
      <c r="C39" s="4">
        <f>B39</f>
        <v>964.5</v>
      </c>
      <c r="E39" s="24" t="s">
        <v>155</v>
      </c>
      <c r="F39" s="7"/>
      <c r="G39" s="7"/>
      <c r="H39" s="65"/>
      <c r="I39" s="4" t="s">
        <v>166</v>
      </c>
      <c r="J39" s="10">
        <f>F28</f>
        <v>0.99818840579710144</v>
      </c>
      <c r="K39" s="4">
        <f>RANK(J39,'Universal Aggregate Worksheet'!M7:M67,0)</f>
        <v>39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4.5372050816696916E-2</v>
      </c>
      <c r="G40" s="13">
        <f>C30/C10</f>
        <v>4.4673539518900345E-2</v>
      </c>
      <c r="H40" s="65"/>
      <c r="I40" s="4" t="s">
        <v>170</v>
      </c>
      <c r="J40" s="10">
        <f>F29</f>
        <v>0.92971246006389774</v>
      </c>
      <c r="K40" s="4">
        <f>RANK(J40,'Universal Aggregate Worksheet'!Q7:Q67,1)</f>
        <v>14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0.15463917525773196</v>
      </c>
      <c r="G41" s="10">
        <f>B29/B10</f>
        <v>0.14337568058076225</v>
      </c>
      <c r="H41" s="65"/>
      <c r="I41" s="4" t="s">
        <v>168</v>
      </c>
      <c r="J41" s="6">
        <f>F34</f>
        <v>0.277994555353902</v>
      </c>
      <c r="K41" s="4">
        <f>RANK(J41,'Universal Aggregate Worksheet'!O7:O67,0)</f>
        <v>35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-0.10926712444103505</v>
      </c>
      <c r="G42" s="10">
        <f>G40-G41</f>
        <v>-9.8702141061861898E-2</v>
      </c>
      <c r="H42" s="65"/>
      <c r="I42" s="4" t="s">
        <v>172</v>
      </c>
      <c r="J42" s="6">
        <f>F35</f>
        <v>0.29209965635738833</v>
      </c>
      <c r="K42" s="4">
        <f>RANK(J42,'Universal Aggregate Worksheet'!S7:S67,1)</f>
        <v>35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0.1431159420289855</v>
      </c>
      <c r="G43" s="86">
        <f>C29/F10</f>
        <v>0.14376996805111822</v>
      </c>
      <c r="H43" s="65"/>
      <c r="I43" s="4" t="s">
        <v>182</v>
      </c>
      <c r="J43" s="10">
        <f>F47</f>
        <v>0.1105072463768116</v>
      </c>
      <c r="K43" s="4">
        <f>RANK(J43,'Universal Aggregate Worksheet'!U7:U67,0)</f>
        <v>57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0.16778523489932887</v>
      </c>
      <c r="G44" s="86">
        <f>C30/C9</f>
        <v>0.15853658536585366</v>
      </c>
      <c r="H44" s="65"/>
      <c r="I44" s="4" t="s">
        <v>183</v>
      </c>
      <c r="J44" s="10">
        <f>F48</f>
        <v>0.15974440894568689</v>
      </c>
      <c r="K44" s="4">
        <f>RANK(J44,'Universal Aggregate Worksheet'!V7:V67,1)</f>
        <v>35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0.41160220994475138</v>
      </c>
      <c r="K45" s="4">
        <f>RANK(J45,'Universal Aggregate Worksheet'!J7:J67,0)</f>
        <v>54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0.72807017543859653</v>
      </c>
      <c r="K46" s="4">
        <f>RANK(J46,'Universal Aggregate Worksheet'!K7:K67,0)</f>
        <v>60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0.1105072463768116</v>
      </c>
      <c r="G47" s="33"/>
      <c r="H47" s="65"/>
      <c r="I47" s="4" t="s">
        <v>181</v>
      </c>
      <c r="J47" s="13">
        <f>C25</f>
        <v>0.80937499999999996</v>
      </c>
      <c r="K47" s="4">
        <f>RANK(J47,'Universal Aggregate Worksheet'!L7:L67,1)</f>
        <v>16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0.15974440894568689</v>
      </c>
      <c r="G48" s="29"/>
      <c r="H48" s="65"/>
      <c r="I48" s="4" t="s">
        <v>205</v>
      </c>
      <c r="J48" s="6">
        <f>B31</f>
        <v>0.31645569620253167</v>
      </c>
      <c r="K48" s="4">
        <f>RANK(J48,'Universal Aggregate Worksheet'!AC7:AC67,0)</f>
        <v>29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0.28888888888888886</v>
      </c>
      <c r="K49" s="4">
        <f>RANK(J49,'Universal Aggregate Worksheet'!AD7:AD67,1)</f>
        <v>22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4.5372050816696916E-2</v>
      </c>
      <c r="K50" s="4">
        <f>RANK(J50,'Universal Aggregate Worksheet'!AI7:AI67,0)</f>
        <v>9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8.3191850594227498E-2</v>
      </c>
      <c r="G51" s="10">
        <f>C35/F11</f>
        <v>7.2156196943972836E-2</v>
      </c>
      <c r="H51" s="65"/>
      <c r="I51" s="12" t="s">
        <v>221</v>
      </c>
      <c r="J51" s="10">
        <f>F41</f>
        <v>0.15463917525773196</v>
      </c>
      <c r="K51" s="4">
        <f>RANK(J51,'Universal Aggregate Worksheet'!AJ7:AJ67,1)</f>
        <v>60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0.29392971246006389</v>
      </c>
      <c r="G52" s="86">
        <f>(B12-B9)/F9</f>
        <v>0.32608695652173914</v>
      </c>
      <c r="H52" s="65"/>
      <c r="I52" s="12" t="s">
        <v>222</v>
      </c>
      <c r="J52" s="87">
        <f>F43</f>
        <v>0.1431159420289855</v>
      </c>
      <c r="K52" s="4">
        <f>RANK(J52,'Universal Aggregate Worksheet'!AE7:AE67,0)</f>
        <v>6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0.14376996805111822</v>
      </c>
      <c r="K53" s="4">
        <f>RANK(J53,'Universal Aggregate Worksheet'!AF7:AF67,1)</f>
        <v>59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0.16778523489932887</v>
      </c>
      <c r="K54" s="4">
        <f>RANK(J54,'Universal Aggregate Worksheet'!AG7:AG67,0)</f>
        <v>7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28.344047021435067</v>
      </c>
      <c r="G55" s="7"/>
      <c r="H55" s="65"/>
      <c r="I55" s="12" t="s">
        <v>225</v>
      </c>
      <c r="J55" s="87">
        <f>G44</f>
        <v>0.15853658536585366</v>
      </c>
      <c r="K55" s="4">
        <f>RANK(J55,'Universal Aggregate Worksheet'!AH7:AH67,1)</f>
        <v>50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29.683892301979153</v>
      </c>
      <c r="G56" s="7"/>
      <c r="H56" s="65"/>
      <c r="I56" s="12" t="s">
        <v>227</v>
      </c>
      <c r="J56" s="10">
        <f>F51</f>
        <v>8.3191850594227498E-2</v>
      </c>
      <c r="K56" s="4">
        <f>RANK(J56,'Universal Aggregate Worksheet'!AK7:AK67,1)</f>
        <v>61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-1.3398452805440861</v>
      </c>
      <c r="G57" s="7"/>
      <c r="H57" s="65"/>
      <c r="I57" s="12" t="s">
        <v>226</v>
      </c>
      <c r="J57" s="10">
        <f>G51</f>
        <v>7.2156196943972836E-2</v>
      </c>
      <c r="K57" s="4">
        <f>RANK(J57,'Universal Aggregate Worksheet'!AL7:AL67,0)</f>
        <v>6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0.29392971246006389</v>
      </c>
      <c r="K58" s="4">
        <f>RANK(J58,'Universal Aggregate Worksheet'!AM7:AM67,0)</f>
        <v>38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0.32608695652173914</v>
      </c>
      <c r="K59" s="4">
        <f>RANK(J59,'Universal Aggregate Worksheet'!AN7:AN67,1)</f>
        <v>42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28.344047021435067</v>
      </c>
      <c r="K60" s="4">
        <f>RANK(J60,'Universal Aggregate Worksheet'!AO7:AO67,0)</f>
        <v>28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29.683892301979153</v>
      </c>
      <c r="K61" s="4">
        <f>RANK(J61,'Universal Aggregate Worksheet'!AP7:AP67,1)</f>
        <v>54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-1.3398452805440861</v>
      </c>
      <c r="K62" s="4">
        <f>RANK(J62,'Universal Aggregate Worksheet'!AQ7:AQ67,0)</f>
        <v>48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C40" sqref="C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Drexel</v>
      </c>
      <c r="C7" s="76" t="s">
        <v>62</v>
      </c>
      <c r="E7" s="7"/>
      <c r="F7" s="76" t="str">
        <f>B1</f>
        <v>Drexel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32.741935483870968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27.478260869565219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158</v>
      </c>
      <c r="C9" s="4">
        <v>130</v>
      </c>
      <c r="E9" s="4" t="s">
        <v>82</v>
      </c>
      <c r="F9" s="78">
        <f>B19+B23+C26</f>
        <v>449</v>
      </c>
      <c r="G9" s="27"/>
      <c r="H9" s="65"/>
      <c r="I9" s="4" t="s">
        <v>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26.953125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31.494661921708182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463</v>
      </c>
      <c r="C10" s="4">
        <v>488</v>
      </c>
      <c r="E10" s="4" t="s">
        <v>83</v>
      </c>
      <c r="F10" s="78">
        <f>C19+C23+B26</f>
        <v>431</v>
      </c>
      <c r="G10" s="27"/>
      <c r="H10" s="65"/>
      <c r="I10" s="4" t="s">
        <v>55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31.952662721893493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28.913043478260867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0.34125269978401729</v>
      </c>
      <c r="C11" s="6">
        <f>C9/C10</f>
        <v>0.26639344262295084</v>
      </c>
      <c r="E11" s="4" t="s">
        <v>84</v>
      </c>
      <c r="F11" s="78">
        <f>SUM(F9:F10)</f>
        <v>880</v>
      </c>
      <c r="G11" s="27"/>
      <c r="H11" s="65"/>
      <c r="I11" s="4" t="s">
        <v>36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30.626450116009281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22.009569377990431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306</v>
      </c>
      <c r="C12" s="4">
        <v>299</v>
      </c>
      <c r="E12" s="4" t="s">
        <v>85</v>
      </c>
      <c r="F12" s="79">
        <f>F9/(B39/60)</f>
        <v>31.153512575888985</v>
      </c>
      <c r="G12" s="28"/>
      <c r="H12" s="65"/>
      <c r="I12" s="4" t="s">
        <v>198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17.571884984025559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36.538461538461533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0.66090712742980562</v>
      </c>
      <c r="C13" s="6">
        <f>C12/C10</f>
        <v>0.61270491803278693</v>
      </c>
      <c r="E13" s="4" t="s">
        <v>86</v>
      </c>
      <c r="F13" s="79">
        <f>F10/(B39/60)</f>
        <v>29.904596704249784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27.470686767169177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28.195488721804512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0.5163398692810458</v>
      </c>
      <c r="C14" s="6">
        <f>C9/C12</f>
        <v>0.43478260869565216</v>
      </c>
      <c r="E14" s="4" t="s">
        <v>87</v>
      </c>
      <c r="F14" s="79">
        <f>F11/(B39/60)</f>
        <v>61.058109280138773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35.009671179883945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32.783505154639172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95</v>
      </c>
      <c r="C15" s="4">
        <v>75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0.60126582278481011</v>
      </c>
      <c r="C16" s="6">
        <f>C15/C9</f>
        <v>0.57692307692307687</v>
      </c>
      <c r="E16" s="24" t="s">
        <v>88</v>
      </c>
      <c r="F16" s="7"/>
      <c r="G16" s="7"/>
      <c r="H16" s="65"/>
      <c r="I16" s="4" t="s">
        <v>22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30.873786407766989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23.972602739726025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35.189309576837417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26.456692913385826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27.301587301587301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30.162412993039446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27.403846153846157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26.477541371158392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177</v>
      </c>
      <c r="C19" s="4">
        <v>161</v>
      </c>
      <c r="E19" s="4" t="s">
        <v>120</v>
      </c>
      <c r="F19" s="10">
        <f>F17-F18</f>
        <v>5.0268965837979707</v>
      </c>
      <c r="G19" s="29"/>
      <c r="H19" s="65"/>
      <c r="I19" s="4" t="s">
        <v>32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28.166351606805296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25.346534653465348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0.52366863905325445</v>
      </c>
      <c r="C20" s="6">
        <f>C19/(B19+C19)</f>
        <v>0.47633136094674555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52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26.912928759894463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26.884422110552762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199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23.780487804878049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28.823529411764703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245</v>
      </c>
      <c r="C23" s="4">
        <v>229</v>
      </c>
      <c r="E23" s="12" t="s">
        <v>122</v>
      </c>
      <c r="F23" s="10">
        <f>(F17*'Efficiency Adjustment'!B66)/K27</f>
        <v>34.504183788374796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204</v>
      </c>
      <c r="C24" s="4">
        <v>202</v>
      </c>
      <c r="E24" s="12" t="s">
        <v>123</v>
      </c>
      <c r="F24" s="10">
        <f>(F18*'Efficiency Adjustment'!C66)/J27</f>
        <v>30.370682886890279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0.83265306122448979</v>
      </c>
      <c r="C25" s="6">
        <f>C24/C23</f>
        <v>0.88209606986899558</v>
      </c>
      <c r="E25" s="12" t="s">
        <v>124</v>
      </c>
      <c r="F25" s="10">
        <f>F23-F24</f>
        <v>4.133500901484517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41</v>
      </c>
      <c r="C26" s="4">
        <f>C23-C24</f>
        <v>27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28.104329775092918</v>
      </c>
      <c r="K27" s="19">
        <f>AVERAGEIF(K8:K24,"&gt;0")</f>
        <v>28.426625939503861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1.0311804008908685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57</v>
      </c>
      <c r="C29" s="4">
        <v>51</v>
      </c>
      <c r="E29" s="12" t="s">
        <v>148</v>
      </c>
      <c r="F29" s="10">
        <f>C10/F10</f>
        <v>1.1322505800464038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26</v>
      </c>
      <c r="C30" s="4">
        <v>11</v>
      </c>
      <c r="E30" s="12" t="s">
        <v>91</v>
      </c>
      <c r="F30" s="10">
        <f>F28-F29</f>
        <v>-0.10107017915553529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0.45614035087719296</v>
      </c>
      <c r="C31" s="23">
        <f>C30/C29</f>
        <v>0.21568627450980393</v>
      </c>
      <c r="E31" s="4" t="s">
        <v>149</v>
      </c>
      <c r="F31" s="10">
        <f>B12/F9</f>
        <v>0.68151447661469933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0.69373549883990715</v>
      </c>
      <c r="G32" s="7"/>
      <c r="H32" s="65"/>
      <c r="I32" s="4" t="s">
        <v>203</v>
      </c>
      <c r="J32" s="9">
        <f>F14</f>
        <v>61.058109280138773</v>
      </c>
      <c r="K32" s="4">
        <f>RANK(J32,'Universal Aggregate Worksheet'!I7:I67,0)</f>
        <v>50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1.9607843137254902E-2</v>
      </c>
      <c r="C33" s="23">
        <f>C32/B29</f>
        <v>3.5087719298245612E-2</v>
      </c>
      <c r="E33" s="12" t="s">
        <v>92</v>
      </c>
      <c r="F33" s="13">
        <f>F31-F32</f>
        <v>-1.2221022225207823E-2</v>
      </c>
      <c r="G33" s="29"/>
      <c r="H33" s="65"/>
      <c r="I33" s="12" t="s">
        <v>160</v>
      </c>
      <c r="J33" s="9">
        <f>F12</f>
        <v>31.153512575888985</v>
      </c>
      <c r="K33" s="4">
        <f>RANK(J33,'Universal Aggregate Worksheet'!F7:F67,0)</f>
        <v>49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0.35242332613390936</v>
      </c>
      <c r="G34" s="31"/>
      <c r="H34" s="65"/>
      <c r="I34" s="12" t="s">
        <v>161</v>
      </c>
      <c r="J34" s="9">
        <f>F13</f>
        <v>29.904596704249784</v>
      </c>
      <c r="K34" s="4">
        <f>RANK(J34,'Universal Aggregate Worksheet'!G7:G67,1)</f>
        <v>12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58</v>
      </c>
      <c r="E35" s="12" t="s">
        <v>152</v>
      </c>
      <c r="F35" s="6">
        <f>((0.167*C30)+(C9)+(0.83*C32))/C10</f>
        <v>0.27355942622950818</v>
      </c>
      <c r="G35" s="7"/>
      <c r="H35" s="65"/>
      <c r="I35" s="12" t="s">
        <v>210</v>
      </c>
      <c r="J35" s="9">
        <f>J33-J34</f>
        <v>1.2489158716392019</v>
      </c>
      <c r="K35" s="4">
        <f>RANK(J35,'Universal Aggregate Worksheet'!H7:H67,0)</f>
        <v>26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0.53324183006535952</v>
      </c>
      <c r="G36" s="31"/>
      <c r="H36" s="65"/>
      <c r="I36" s="4" t="s">
        <v>133</v>
      </c>
      <c r="J36" s="10">
        <f>F23</f>
        <v>34.504183788374796</v>
      </c>
      <c r="K36" s="4">
        <f>RANK(J36,'Universal Aggregate Worksheet'!X7:X67,0)</f>
        <v>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0.44647826086956516</v>
      </c>
      <c r="G37" s="31"/>
      <c r="H37" s="65"/>
      <c r="I37" s="4" t="s">
        <v>136</v>
      </c>
      <c r="J37" s="10">
        <f>F24</f>
        <v>30.370682886890279</v>
      </c>
      <c r="K37" s="4">
        <f>RANK(J37,'Universal Aggregate Worksheet'!Z7:Z67,1)</f>
        <v>45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4.133500901484517</v>
      </c>
      <c r="K38" s="4">
        <f>RANK(J38,'Universal Aggregate Worksheet'!AB7:AB67,0)</f>
        <v>16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864.75</v>
      </c>
      <c r="C39" s="4">
        <f>B39</f>
        <v>864.75</v>
      </c>
      <c r="E39" s="24" t="s">
        <v>155</v>
      </c>
      <c r="F39" s="7"/>
      <c r="G39" s="7"/>
      <c r="H39" s="65"/>
      <c r="I39" s="4" t="s">
        <v>166</v>
      </c>
      <c r="J39" s="10">
        <f>F28</f>
        <v>1.0311804008908685</v>
      </c>
      <c r="K39" s="4">
        <f>RANK(J39,'Universal Aggregate Worksheet'!M7:M67,0)</f>
        <v>27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5.6155507559395246E-2</v>
      </c>
      <c r="G40" s="13">
        <f>C30/C10</f>
        <v>2.2540983606557378E-2</v>
      </c>
      <c r="H40" s="65"/>
      <c r="I40" s="4" t="s">
        <v>170</v>
      </c>
      <c r="J40" s="10">
        <f>F29</f>
        <v>1.1322505800464038</v>
      </c>
      <c r="K40" s="4">
        <f>RANK(J40,'Universal Aggregate Worksheet'!Q7:Q67,1)</f>
        <v>57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0.10450819672131148</v>
      </c>
      <c r="G41" s="10">
        <f>B29/B10</f>
        <v>0.12311015118790497</v>
      </c>
      <c r="H41" s="65"/>
      <c r="I41" s="4" t="s">
        <v>168</v>
      </c>
      <c r="J41" s="6">
        <f>F34</f>
        <v>0.35242332613390936</v>
      </c>
      <c r="K41" s="4">
        <f>RANK(J41,'Universal Aggregate Worksheet'!O7:O67,0)</f>
        <v>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-4.8352689161916235E-2</v>
      </c>
      <c r="G42" s="10">
        <f>G40-G41</f>
        <v>-0.1005691675813476</v>
      </c>
      <c r="H42" s="65"/>
      <c r="I42" s="4" t="s">
        <v>172</v>
      </c>
      <c r="J42" s="6">
        <f>F35</f>
        <v>0.27355942622950818</v>
      </c>
      <c r="K42" s="4">
        <f>RANK(J42,'Universal Aggregate Worksheet'!S7:S67,1)</f>
        <v>18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0.12694877505567928</v>
      </c>
      <c r="G43" s="86">
        <f>C29/F10</f>
        <v>0.11832946635730858</v>
      </c>
      <c r="H43" s="65"/>
      <c r="I43" s="4" t="s">
        <v>182</v>
      </c>
      <c r="J43" s="10">
        <f>F47</f>
        <v>0.21158129175946547</v>
      </c>
      <c r="K43" s="4">
        <f>RANK(J43,'Universal Aggregate Worksheet'!U7:U67,0)</f>
        <v>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0.16455696202531644</v>
      </c>
      <c r="G44" s="86">
        <f>C30/C9</f>
        <v>8.461538461538462E-2</v>
      </c>
      <c r="H44" s="65"/>
      <c r="I44" s="4" t="s">
        <v>183</v>
      </c>
      <c r="J44" s="10">
        <f>F48</f>
        <v>0.1740139211136891</v>
      </c>
      <c r="K44" s="4">
        <f>RANK(J44,'Universal Aggregate Worksheet'!V7:V67,1)</f>
        <v>46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0.52366863905325445</v>
      </c>
      <c r="K45" s="4">
        <f>RANK(J45,'Universal Aggregate Worksheet'!J7:J67,0)</f>
        <v>22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0.83265306122448979</v>
      </c>
      <c r="K46" s="4">
        <f>RANK(J46,'Universal Aggregate Worksheet'!K7:K67,0)</f>
        <v>31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0.21158129175946547</v>
      </c>
      <c r="G47" s="33"/>
      <c r="H47" s="65"/>
      <c r="I47" s="4" t="s">
        <v>181</v>
      </c>
      <c r="J47" s="13">
        <f>C25</f>
        <v>0.88209606986899558</v>
      </c>
      <c r="K47" s="4">
        <f>RANK(J47,'Universal Aggregate Worksheet'!L7:L67,1)</f>
        <v>55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0.1740139211136891</v>
      </c>
      <c r="G48" s="29"/>
      <c r="H48" s="65"/>
      <c r="I48" s="4" t="s">
        <v>205</v>
      </c>
      <c r="J48" s="6">
        <f>B31</f>
        <v>0.45614035087719296</v>
      </c>
      <c r="K48" s="4">
        <f>RANK(J48,'Universal Aggregate Worksheet'!AC7:AC67,0)</f>
        <v>4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0.21568627450980393</v>
      </c>
      <c r="K49" s="4">
        <f>RANK(J49,'Universal Aggregate Worksheet'!AD7:AD67,1)</f>
        <v>8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5.6155507559395246E-2</v>
      </c>
      <c r="K50" s="4">
        <f>RANK(J50,'Universal Aggregate Worksheet'!AI7:AI67,0)</f>
        <v>1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5.7954545454545453E-2</v>
      </c>
      <c r="G51" s="10">
        <f>C35/F11</f>
        <v>6.5909090909090903E-2</v>
      </c>
      <c r="H51" s="65"/>
      <c r="I51" s="12" t="s">
        <v>221</v>
      </c>
      <c r="J51" s="10">
        <f>F41</f>
        <v>0.10450819672131148</v>
      </c>
      <c r="K51" s="4">
        <f>RANK(J51,'Universal Aggregate Worksheet'!AJ7:AJ67,1)</f>
        <v>21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0.39211136890951276</v>
      </c>
      <c r="G52" s="86">
        <f>(B12-B9)/F9</f>
        <v>0.32962138084632514</v>
      </c>
      <c r="H52" s="65"/>
      <c r="I52" s="12" t="s">
        <v>222</v>
      </c>
      <c r="J52" s="87">
        <f>F43</f>
        <v>0.12694877505567928</v>
      </c>
      <c r="K52" s="4">
        <f>RANK(J52,'Universal Aggregate Worksheet'!AE7:AE67,0)</f>
        <v>16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0.11832946635730858</v>
      </c>
      <c r="K53" s="4">
        <f>RANK(J53,'Universal Aggregate Worksheet'!AF7:AF67,1)</f>
        <v>37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0.16455696202531644</v>
      </c>
      <c r="K54" s="4">
        <f>RANK(J54,'Universal Aggregate Worksheet'!AG7:AG67,0)</f>
        <v>8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28.104329775092918</v>
      </c>
      <c r="G55" s="7"/>
      <c r="H55" s="65"/>
      <c r="I55" s="12" t="s">
        <v>225</v>
      </c>
      <c r="J55" s="87">
        <f>G44</f>
        <v>8.461538461538462E-2</v>
      </c>
      <c r="K55" s="4">
        <f>RANK(J55,'Universal Aggregate Worksheet'!AH7:AH67,1)</f>
        <v>7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28.426625939503861</v>
      </c>
      <c r="G56" s="7"/>
      <c r="H56" s="65"/>
      <c r="I56" s="12" t="s">
        <v>227</v>
      </c>
      <c r="J56" s="10">
        <f>F51</f>
        <v>5.7954545454545453E-2</v>
      </c>
      <c r="K56" s="4">
        <f>RANK(J56,'Universal Aggregate Worksheet'!AK7:AK67,1)</f>
        <v>28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-0.32229616441094322</v>
      </c>
      <c r="G57" s="7"/>
      <c r="H57" s="65"/>
      <c r="I57" s="12" t="s">
        <v>226</v>
      </c>
      <c r="J57" s="10">
        <f>G51</f>
        <v>6.5909090909090903E-2</v>
      </c>
      <c r="K57" s="4">
        <f>RANK(J57,'Universal Aggregate Worksheet'!AL7:AL67,0)</f>
        <v>19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0.39211136890951276</v>
      </c>
      <c r="K58" s="4">
        <f>RANK(J58,'Universal Aggregate Worksheet'!AM7:AM67,0)</f>
        <v>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0.32962138084632514</v>
      </c>
      <c r="K59" s="4">
        <f>RANK(J59,'Universal Aggregate Worksheet'!AN7:AN67,1)</f>
        <v>45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28.104329775092918</v>
      </c>
      <c r="K60" s="4">
        <f>RANK(J60,'Universal Aggregate Worksheet'!AO7:AO67,0)</f>
        <v>37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28.426625939503861</v>
      </c>
      <c r="K61" s="4">
        <f>RANK(J61,'Universal Aggregate Worksheet'!AP7:AP67,1)</f>
        <v>36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-0.32229616441094322</v>
      </c>
      <c r="K62" s="4">
        <f>RANK(J62,'Universal Aggregate Worksheet'!AQ7:AQ67,0)</f>
        <v>32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16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Duke</v>
      </c>
      <c r="C7" s="76" t="s">
        <v>62</v>
      </c>
      <c r="E7" s="7"/>
      <c r="F7" s="76" t="str">
        <f>B1</f>
        <v>Duke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29.855072463768117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25.943396226415093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240</v>
      </c>
      <c r="C9" s="4">
        <v>173</v>
      </c>
      <c r="E9" s="4" t="s">
        <v>82</v>
      </c>
      <c r="F9" s="78">
        <f>B19+B23+C26</f>
        <v>678</v>
      </c>
      <c r="G9" s="27"/>
      <c r="H9" s="65"/>
      <c r="I9" s="4" t="s">
        <v>36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30.626450116009281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22.009569377990431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706</v>
      </c>
      <c r="C10" s="4">
        <v>632</v>
      </c>
      <c r="E10" s="4" t="s">
        <v>83</v>
      </c>
      <c r="F10" s="78">
        <f>C19+C23+B26</f>
        <v>659</v>
      </c>
      <c r="G10" s="27"/>
      <c r="H10" s="65"/>
      <c r="I10" s="4" t="s">
        <v>38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27.828054298642535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25.406504065040654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22"/>
      <c r="X10" s="22"/>
      <c r="Y10" s="22"/>
      <c r="Z10" s="41"/>
    </row>
    <row r="11" spans="1:26">
      <c r="A11" s="4" t="s">
        <v>67</v>
      </c>
      <c r="B11" s="6">
        <f>B9/B10</f>
        <v>0.33994334277620397</v>
      </c>
      <c r="C11" s="6">
        <f>C9/C10</f>
        <v>0.27373417721518989</v>
      </c>
      <c r="E11" s="4" t="s">
        <v>84</v>
      </c>
      <c r="F11" s="78">
        <f>SUM(F9:F10)</f>
        <v>1337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32.7683615819209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25.977011494252871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442</v>
      </c>
      <c r="C12" s="4">
        <v>378</v>
      </c>
      <c r="E12" s="4" t="s">
        <v>85</v>
      </c>
      <c r="F12" s="79">
        <f>F9/(B39/60)</f>
        <v>35.660749506903358</v>
      </c>
      <c r="G12" s="28"/>
      <c r="H12" s="65"/>
      <c r="I12" s="4" t="s">
        <v>194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18.046709129511676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36.031746031746032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0.62606232294617559</v>
      </c>
      <c r="C13" s="6">
        <f>C12/C10</f>
        <v>0.59810126582278478</v>
      </c>
      <c r="E13" s="4" t="s">
        <v>86</v>
      </c>
      <c r="F13" s="79">
        <f>F10/(B39/60)</f>
        <v>34.661406969099275</v>
      </c>
      <c r="G13" s="28"/>
      <c r="H13" s="65"/>
      <c r="I13" s="4" t="s">
        <v>28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25.821596244131456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27.040816326530614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0.54298642533936647</v>
      </c>
      <c r="C14" s="6">
        <f>C9/C12</f>
        <v>0.45767195767195767</v>
      </c>
      <c r="E14" s="4" t="s">
        <v>87</v>
      </c>
      <c r="F14" s="79">
        <f>F11/(B39/60)</f>
        <v>70.322156476002633</v>
      </c>
      <c r="G14" s="28"/>
      <c r="H14" s="65"/>
      <c r="I14" s="4" t="s">
        <v>35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31.401869158878505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29.746835443037973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118</v>
      </c>
      <c r="C15" s="4">
        <v>98</v>
      </c>
      <c r="E15" s="7"/>
      <c r="F15" s="7"/>
      <c r="G15" s="7"/>
      <c r="H15" s="65"/>
      <c r="I15" s="4" t="s">
        <v>11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26.043737574552683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28.205128205128204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0.49166666666666664</v>
      </c>
      <c r="C16" s="6">
        <f>C15/C9</f>
        <v>0.56647398843930641</v>
      </c>
      <c r="E16" s="24" t="s">
        <v>88</v>
      </c>
      <c r="F16" s="7"/>
      <c r="G16" s="7"/>
      <c r="H16" s="65"/>
      <c r="I16" s="4" t="s">
        <v>18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29.215686274509807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27.428571428571431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35.398230088495573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22.524271844660191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25.198412698412696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26.251896813353564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29.853181076672104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21.109123434704831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244</v>
      </c>
      <c r="C19" s="4">
        <v>226</v>
      </c>
      <c r="E19" s="4" t="s">
        <v>120</v>
      </c>
      <c r="F19" s="10">
        <f>F17-F18</f>
        <v>9.146333275142009</v>
      </c>
      <c r="G19" s="29"/>
      <c r="H19" s="65"/>
      <c r="I19" s="4" t="s">
        <v>13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36.30252100840336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26.151012891344383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0.51914893617021274</v>
      </c>
      <c r="C20" s="6">
        <f>C19/(B19+C19)</f>
        <v>0.48085106382978721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21.052631578947366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33.395872420262663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32.741935483870968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27.478260869565219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56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32.741935483870968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27.478260869565219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353</v>
      </c>
      <c r="C23" s="4">
        <v>379</v>
      </c>
      <c r="E23" s="12" t="s">
        <v>122</v>
      </c>
      <c r="F23" s="10">
        <f>(F17*'Efficiency Adjustment'!B66)/K27</f>
        <v>36.459811708936847</v>
      </c>
      <c r="G23" s="7"/>
      <c r="H23" s="65"/>
      <c r="I23" s="4" t="s">
        <v>31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32.7683615819209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25.977011494252871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299</v>
      </c>
      <c r="C24" s="4">
        <v>298</v>
      </c>
      <c r="E24" s="12" t="s">
        <v>123</v>
      </c>
      <c r="F24" s="10">
        <f>(F18*'Efficiency Adjustment'!C66)/J27</f>
        <v>25.87692336120913</v>
      </c>
      <c r="G24" s="7"/>
      <c r="H24" s="65"/>
      <c r="I24" s="4" t="s">
        <v>24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28.785046728971963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30.281690140845068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0.84702549575070818</v>
      </c>
      <c r="C25" s="6">
        <f>C24/C23</f>
        <v>0.78627968337730869</v>
      </c>
      <c r="E25" s="12" t="s">
        <v>124</v>
      </c>
      <c r="F25" s="10">
        <f>F23-F24</f>
        <v>10.582888347727717</v>
      </c>
      <c r="G25" s="7"/>
      <c r="H25" s="65"/>
      <c r="I25" s="4" t="s">
        <v>12</v>
      </c>
      <c r="J25" s="10">
        <f>IF(I25="Air Force",'Air Force'!$F$17,IF(I25="Albany",Albany!$F$17,IF(I25="Detroit",Detroit!$F$17,IF(I25="Binghamton",Binghamton!$F$17,IF(I25="Hartford",Hartford!$F$17,IF(I25="Stony Brook",'Stony Brook'!$F$17,IF(I25="UMBC",UMBC!$F$17,IF(I25="Vermont",Vermont!$F$17,IF(I25="Duke",Duke!$F$17,IF(I25="Maryland",Maryland!$F$17,IF(I25="North Carolina",'North Carolina'!$F$17,IF(I25="Virginia",Virginia!$F$17,IF(I25="Georgetown",Georgetown!$F$17,IF(I25="Notre Dame",'Notre Dame'!$F$17,IF(I25="Providence",Providence!$F$17,IF(I25="Rutgers",Rutgers!$F$17,IF(I25="St. Johns",'St. Johns'!$F$17,IF(I25="Syracuse",Syracuse!$F$17,IF(I25="Villanova",Villanova!$F$17,IF(I25="Drexel",Drexel!$F$17,IF(I25="Hofstra",Hofstra!$F$17,IF(I25="Penn State",'Penn State'!$F$17,IF(I25="Delaware",Delaware!$F$17,IF(I25="Massachusetts",Massachusetts!$F$17,IF(I25="Bellarmine",Bellarmine!$F$17,IF(I25="Fairfield",Fairfield!$F$17,IF(I25="Hobart",Hobart!$F$17,IF(I25="Loyola",Loyola!$F$17,IF(I25="Ohio State",'Ohio State'!$F$17,IF(I25="Denver",Denver!$F$17,IF(I25="Johns Hopkins",'Johns Hopkins'!$F$17,IF(I25="Mercer",Mercer!$F$17,IF(I25="Presbyterian",Presbyterian!$F$17,IF(I25="Brown",Brown!$F$17,IF(I25="Cornell",Cornell!$F$17,IF(I25="Dartmouth",Dartmouth!$F$17,IF(I25="Harvard",Harvard!$F$17,IF(I25="Pennsylvania",Pennsylvania!$F$17,IF(I25="Princeton",Princeton!$F$17,IF(I25="Yale",Yale!$F$17,IF(I25="Canisius",Canisius!$F$17,IF(I25="Jacksonville",Jacksonville!$F$17,IF(I25="Manhattan",Manhattan!$F$17,IF(I25="Marist",Marist!$F$17,IF(I25="St. Josephs",'St. Josephs'!$F$17,IF(I25="Siena",Siena!$F$17,IF(I25="VMI",VMI!$F$17,IF(I25="Bryant",Bryant!$F$17,IF(I25="Mt. St. Marys",'Mount St. Marys'!$F$17,IF(I25="Quinnipiac",Quinnipiac!$F$17,IF(I25="Robert Morris",'Robert Morris'!$F$17,IF(I25="Sacred Heart",'Sacred Heart'!$F$17,IF(I25="Wagner",Wagner!$F$17,IF(I25="Army",Army!$F$17,IF(I25="Bucknell",Bucknell!$F$17,IF(I25="Colgate",Colgate!$F$17,IF(I25="Towson",Towson!$F$17,IF(I25="Holy Cross",'Holy Cross'!$F$17,IF(I25="Lafayette",Lafayette!$F$17,IF(I25="Lehigh",Lehigh!$F$17,IF(I25="Navy",Navy!$F$17,0)))))))))))))))))))))))))))))))))))))))))))))))))))))))))))))</f>
        <v>26.456692913385826</v>
      </c>
      <c r="K25" s="10">
        <f>IF(I25="Air Force",'Air Force'!$F$18,IF(I25="Albany",Albany!$F$18,IF(I25="Detroit",Detroit!$F$18,IF(I25="Binghamton",Binghamton!$F$18,IF(I25="Hartford",Hartford!$F$18,IF(I25="Stony Brook",'Stony Brook'!$F$18,IF(I25="UMBC",UMBC!$F$18,IF(I25="Vermont",Vermont!$F$18,IF(I25="Duke",Duke!$F$18,IF(I25="Maryland",Maryland!$F$18,IF(I25="North Carolina",'North Carolina'!$F$18,IF(I25="Virginia",Virginia!$F$18,IF(I25="Georgetown",Georgetown!$F$18,IF(I25="Notre Dame",'Notre Dame'!$F$18,IF(I25="Providence",Providence!$F$18,IF(I25="Rutgers",Rutgers!$F$18,IF(I25="St. Johns",'St. Johns'!$F$18,IF(I25="Syracuse",Syracuse!$F$18,IF(I25="Villanova",Villanova!$F$18,IF(I25="Drexel",Drexel!$F$18,IF(I25="Hofstra",Hofstra!$F$18,IF(I25="Penn State",'Penn State'!$F$18,IF(I25="Delaware",Delaware!$F$18,IF(I25="Massachusetts",Massachusetts!$F$18,IF(I25="Bellarmine",Bellarmine!$F$18,IF(I25="Fairfield",Fairfield!$F$18,IF(I25="Hobart",Hobart!$F$18,IF(I25="Loyola",Loyola!$F$18,IF(I25="Ohio State",'Ohio State'!$F$18,IF(I25="Denver",Denver!$F$18,IF(I25="Johns Hopkins",'Johns Hopkins'!$F$18,IF(I25="Mercer",Mercer!$F$18,IF(I25="Presbyterian",Presbyterian!$F$18,IF(I25="Brown",Brown!$F$18,IF(I25="Cornell",Cornell!$F$18,IF(I25="Dartmouth",Dartmouth!$F$18,IF(I25="Harvard",Harvard!$F$18,IF(I25="Pennsylvania",Pennsylvania!$F$18,IF(I25="Princeton",Princeton!$F$18,IF(I25="Yale",Yale!$F$18,IF(I25="Canisius",Canisius!$F$18,IF(I25="Jacksonville",Jacksonville!$F$18,IF(I25="Manhattan",Manhattan!$F$18,IF(I25="Marist",Marist!$F$18,IF(I25="St. Josephs",'St. Josephs'!$F$18,IF(I25="Siena",Siena!$F$18,IF(I25="VMI",VMI!$F$18,IF(I25="Bryant",Bryant!$F$18,IF(I25="Mt. St. Marys",'Mount St. Marys'!$F$18,IF(I25="Quinnipiac",Quinnipiac!$F$18,IF(I25="Robert Morris",'Robert Morris'!$F$18,IF(I25="Sacred Heart",'Sacred Heart'!$F$18,IF(I25="Wagner",Wagner!$F$18,IF(I25="Army",Army!$F$18,IF(I25="Bucknell",Bucknell!$F$18,IF(I25="Colgate",Colgate!$F$18,IF(I25="Towson",Towson!$F$18,IF(I25="Holy Cross",'Holy Cross'!$F$18,IF(I25="Lafayette",Lafayette!$F$18,IF(I25="Lehigh",Lehigh!$F$18,IF(I25="Navy",Navy!$F$18,0)))))))))))))))))))))))))))))))))))))))))))))))))))))))))))))</f>
        <v>27.301587301587301</v>
      </c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54</v>
      </c>
      <c r="C26" s="4">
        <f>C23-C24</f>
        <v>81</v>
      </c>
      <c r="E26" s="7"/>
      <c r="F26" s="7"/>
      <c r="G26" s="7"/>
      <c r="H26" s="65"/>
      <c r="I26" s="4" t="s">
        <v>36</v>
      </c>
      <c r="J26" s="10">
        <f>IF(I26="Air Force",'Air Force'!$F$17,IF(I26="Albany",Albany!$F$17,IF(I26="Detroit",Detroit!$F$17,IF(I26="Binghamton",Binghamton!$F$17,IF(I26="Hartford",Hartford!$F$17,IF(I26="Stony Brook",'Stony Brook'!$F$17,IF(I26="UMBC",UMBC!$F$17,IF(I26="Vermont",Vermont!$F$17,IF(I26="Duke",Duke!$F$17,IF(I26="Maryland",Maryland!$F$17,IF(I26="North Carolina",'North Carolina'!$F$17,IF(I26="Virginia",Virginia!$F$17,IF(I26="Georgetown",Georgetown!$F$17,IF(I26="Notre Dame",'Notre Dame'!$F$17,IF(I26="Providence",Providence!$F$17,IF(I26="Rutgers",Rutgers!$F$17,IF(I26="St. Johns",'St. Johns'!$F$17,IF(I26="Syracuse",Syracuse!$F$17,IF(I26="Villanova",Villanova!$F$17,IF(I26="Drexel",Drexel!$F$17,IF(I26="Hofstra",Hofstra!$F$17,IF(I26="Penn State",'Penn State'!$F$17,IF(I26="Delaware",Delaware!$F$17,IF(I26="Massachusetts",Massachusetts!$F$17,IF(I26="Bellarmine",Bellarmine!$F$17,IF(I26="Fairfield",Fairfield!$F$17,IF(I26="Hobart",Hobart!$F$17,IF(I26="Loyola",Loyola!$F$17,IF(I26="Ohio State",'Ohio State'!$F$17,IF(I26="Denver",Denver!$F$17,IF(I26="Johns Hopkins",'Johns Hopkins'!$F$17,IF(I26="Mercer",Mercer!$F$17,IF(I26="Presbyterian",Presbyterian!$F$17,IF(I26="Brown",Brown!$F$17,IF(I26="Cornell",Cornell!$F$17,IF(I26="Dartmouth",Dartmouth!$F$17,IF(I26="Harvard",Harvard!$F$17,IF(I26="Pennsylvania",Pennsylvania!$F$17,IF(I26="Princeton",Princeton!$F$17,IF(I26="Yale",Yale!$F$17,IF(I26="Canisius",Canisius!$F$17,IF(I26="Jacksonville",Jacksonville!$F$17,IF(I26="Manhattan",Manhattan!$F$17,IF(I26="Marist",Marist!$F$17,IF(I26="St. Josephs",'St. Josephs'!$F$17,IF(I26="Siena",Siena!$F$17,IF(I26="VMI",VMI!$F$17,IF(I26="Bryant",Bryant!$F$17,IF(I26="Mt. St. Marys",'Mount St. Marys'!$F$17,IF(I26="Quinnipiac",Quinnipiac!$F$17,IF(I26="Robert Morris",'Robert Morris'!$F$17,IF(I26="Sacred Heart",'Sacred Heart'!$F$17,IF(I26="Wagner",Wagner!$F$17,IF(I26="Army",Army!$F$17,IF(I26="Bucknell",Bucknell!$F$17,IF(I26="Colgate",Colgate!$F$17,IF(I26="Towson",Towson!$F$17,IF(I26="Holy Cross",'Holy Cross'!$F$17,IF(I26="Lafayette",Lafayette!$F$17,IF(I26="Lehigh",Lehigh!$F$17,IF(I26="Navy",Navy!$F$17,0)))))))))))))))))))))))))))))))))))))))))))))))))))))))))))))</f>
        <v>30.626450116009281</v>
      </c>
      <c r="K26" s="10">
        <f>IF(I26="Air Force",'Air Force'!$F$18,IF(I26="Albany",Albany!$F$18,IF(I26="Detroit",Detroit!$F$18,IF(I26="Binghamton",Binghamton!$F$18,IF(I26="Hartford",Hartford!$F$18,IF(I26="Stony Brook",'Stony Brook'!$F$18,IF(I26="UMBC",UMBC!$F$18,IF(I26="Vermont",Vermont!$F$18,IF(I26="Duke",Duke!$F$18,IF(I26="Maryland",Maryland!$F$18,IF(I26="North Carolina",'North Carolina'!$F$18,IF(I26="Virginia",Virginia!$F$18,IF(I26="Georgetown",Georgetown!$F$18,IF(I26="Notre Dame",'Notre Dame'!$F$18,IF(I26="Providence",Providence!$F$18,IF(I26="Rutgers",Rutgers!$F$18,IF(I26="St. Johns",'St. Johns'!$F$18,IF(I26="Syracuse",Syracuse!$F$18,IF(I26="Villanova",Villanova!$F$18,IF(I26="Drexel",Drexel!$F$18,IF(I26="Hofstra",Hofstra!$F$18,IF(I26="Penn State",'Penn State'!$F$18,IF(I26="Delaware",Delaware!$F$18,IF(I26="Massachusetts",Massachusetts!$F$18,IF(I26="Bellarmine",Bellarmine!$F$18,IF(I26="Fairfield",Fairfield!$F$18,IF(I26="Hobart",Hobart!$F$18,IF(I26="Loyola",Loyola!$F$18,IF(I26="Ohio State",'Ohio State'!$F$18,IF(I26="Denver",Denver!$F$18,IF(I26="Johns Hopkins",'Johns Hopkins'!$F$18,IF(I26="Mercer",Mercer!$F$18,IF(I26="Presbyterian",Presbyterian!$F$18,IF(I26="Brown",Brown!$F$18,IF(I26="Cornell",Cornell!$F$18,IF(I26="Dartmouth",Dartmouth!$F$18,IF(I26="Harvard",Harvard!$F$18,IF(I26="Pennsylvania",Pennsylvania!$F$18,IF(I26="Princeton",Princeton!$F$18,IF(I26="Yale",Yale!$F$18,IF(I26="Canisius",Canisius!$F$18,IF(I26="Jacksonville",Jacksonville!$F$18,IF(I26="Manhattan",Manhattan!$F$18,IF(I26="Marist",Marist!$F$18,IF(I26="St. Josephs",'St. Josephs'!$F$18,IF(I26="Siena",Siena!$F$18,IF(I26="VMI",VMI!$F$18,IF(I26="Bryant",Bryant!$F$18,IF(I26="Mt. St. Marys",'Mount St. Marys'!$F$18,IF(I26="Quinnipiac",Quinnipiac!$F$18,IF(I26="Robert Morris",'Robert Morris'!$F$18,IF(I26="Sacred Heart",'Sacred Heart'!$F$18,IF(I26="Wagner",Wagner!$F$18,IF(I26="Army",Army!$F$18,IF(I26="Bucknell",Bucknell!$F$18,IF(I26="Colgate",Colgate!$F$18,IF(I26="Towson",Towson!$F$18,IF(I26="Holy Cross",'Holy Cross'!$F$18,IF(I26="Lafayette",Lafayette!$F$18,IF(I26="Lehigh",Lehigh!$F$18,IF(I26="Navy",Navy!$F$18,0)))))))))))))))))))))))))))))))))))))))))))))))))))))))))))))</f>
        <v>22.009569377990431</v>
      </c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AVERAGEIF(J8:J26,"&gt;0")</f>
        <v>28.708450771507255</v>
      </c>
      <c r="K27" s="19">
        <f>AVERAGEIF(K8:K26,"&gt;0")</f>
        <v>27.06159895248652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1.0412979351032448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90</v>
      </c>
      <c r="C29" s="4">
        <v>58</v>
      </c>
      <c r="E29" s="12" t="s">
        <v>148</v>
      </c>
      <c r="F29" s="10">
        <f>C10/F10</f>
        <v>0.95902883156297425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29</v>
      </c>
      <c r="C30" s="4">
        <v>19</v>
      </c>
      <c r="E30" s="12" t="s">
        <v>91</v>
      </c>
      <c r="F30" s="10">
        <f>F28-F29</f>
        <v>8.2269103540270505E-2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0.32222222222222224</v>
      </c>
      <c r="C31" s="23">
        <f>C30/C29</f>
        <v>0.32758620689655171</v>
      </c>
      <c r="E31" s="4" t="s">
        <v>149</v>
      </c>
      <c r="F31" s="10">
        <f>B12/F9</f>
        <v>0.65191740412979349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0.57359635811836118</v>
      </c>
      <c r="G32" s="7"/>
      <c r="H32" s="65"/>
      <c r="I32" s="4" t="s">
        <v>203</v>
      </c>
      <c r="J32" s="9">
        <f>F14</f>
        <v>70.322156476002633</v>
      </c>
      <c r="K32" s="4">
        <f>RANK(J32,'Universal Aggregate Worksheet'!I7:I67,0)</f>
        <v>20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1.1111111111111112E-2</v>
      </c>
      <c r="E33" s="12" t="s">
        <v>92</v>
      </c>
      <c r="F33" s="13">
        <f>F31-F32</f>
        <v>7.8321046011432305E-2</v>
      </c>
      <c r="G33" s="29"/>
      <c r="H33" s="65"/>
      <c r="I33" s="12" t="s">
        <v>160</v>
      </c>
      <c r="J33" s="9">
        <f>F12</f>
        <v>35.660749506903358</v>
      </c>
      <c r="K33" s="4">
        <f>RANK(J33,'Universal Aggregate Worksheet'!F7:F67,0)</f>
        <v>16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22"/>
      <c r="X33" s="22"/>
      <c r="Y33" s="22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0.34680311614730874</v>
      </c>
      <c r="G34" s="31"/>
      <c r="H34" s="65"/>
      <c r="I34" s="12" t="s">
        <v>161</v>
      </c>
      <c r="J34" s="9">
        <f>F13</f>
        <v>34.661406969099275</v>
      </c>
      <c r="K34" s="4">
        <f>RANK(J34,'Universal Aggregate Worksheet'!G7:G67,1)</f>
        <v>37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62</v>
      </c>
      <c r="C35" s="4">
        <v>93</v>
      </c>
      <c r="E35" s="12" t="s">
        <v>152</v>
      </c>
      <c r="F35" s="6">
        <f>((0.167*C30)+(C9)+(0.83*C32))/C10</f>
        <v>0.28006803797468355</v>
      </c>
      <c r="G35" s="7"/>
      <c r="H35" s="65"/>
      <c r="I35" s="12" t="s">
        <v>210</v>
      </c>
      <c r="J35" s="9">
        <f>J33-J34</f>
        <v>0.99934253780408255</v>
      </c>
      <c r="K35" s="4">
        <f>RANK(J35,'Universal Aggregate Worksheet'!H7:H67,0)</f>
        <v>27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0.55394343891402709</v>
      </c>
      <c r="G36" s="31"/>
      <c r="H36" s="65"/>
      <c r="I36" s="4" t="s">
        <v>133</v>
      </c>
      <c r="J36" s="10">
        <f>F23</f>
        <v>36.459811708936847</v>
      </c>
      <c r="K36" s="4">
        <f>RANK(J36,'Universal Aggregate Worksheet'!X7:X67,0)</f>
        <v>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19</v>
      </c>
      <c r="C37" s="4">
        <v>19</v>
      </c>
      <c r="E37" s="12" t="s">
        <v>154</v>
      </c>
      <c r="F37" s="6">
        <f>((0.167*C30)+(C9)+(0.83*C32))/C12</f>
        <v>0.46826190476190482</v>
      </c>
      <c r="G37" s="31"/>
      <c r="H37" s="65"/>
      <c r="I37" s="4" t="s">
        <v>136</v>
      </c>
      <c r="J37" s="10">
        <f>F24</f>
        <v>25.87692336120913</v>
      </c>
      <c r="K37" s="4">
        <f>RANK(J37,'Universal Aggregate Worksheet'!Z7:Z67,1)</f>
        <v>16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10.582888347727717</v>
      </c>
      <c r="K38" s="4">
        <f>RANK(J38,'Universal Aggregate Worksheet'!AB7:AB67,0)</f>
        <v>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1140.75</v>
      </c>
      <c r="C39" s="4">
        <f>B39</f>
        <v>1140.75</v>
      </c>
      <c r="E39" s="24" t="s">
        <v>155</v>
      </c>
      <c r="F39" s="7"/>
      <c r="G39" s="7"/>
      <c r="H39" s="65"/>
      <c r="I39" s="4" t="s">
        <v>166</v>
      </c>
      <c r="J39" s="10">
        <f>F28</f>
        <v>1.0412979351032448</v>
      </c>
      <c r="K39" s="4">
        <f>RANK(J39,'Universal Aggregate Worksheet'!M7:M67,0)</f>
        <v>24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4.1076487252124649E-2</v>
      </c>
      <c r="G40" s="13">
        <f>C30/C10</f>
        <v>3.0063291139240507E-2</v>
      </c>
      <c r="H40" s="65"/>
      <c r="I40" s="4" t="s">
        <v>170</v>
      </c>
      <c r="J40" s="10">
        <f>F29</f>
        <v>0.95902883156297425</v>
      </c>
      <c r="K40" s="4">
        <f>RANK(J40,'Universal Aggregate Worksheet'!Q7:Q67,1)</f>
        <v>18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9.1772151898734181E-2</v>
      </c>
      <c r="G41" s="10">
        <f>B29/B10</f>
        <v>0.12747875354107649</v>
      </c>
      <c r="H41" s="65"/>
      <c r="I41" s="4" t="s">
        <v>168</v>
      </c>
      <c r="J41" s="6">
        <f>F34</f>
        <v>0.34680311614730874</v>
      </c>
      <c r="K41" s="4">
        <f>RANK(J41,'Universal Aggregate Worksheet'!O7:O67,0)</f>
        <v>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-5.0695664646609531E-2</v>
      </c>
      <c r="G42" s="10">
        <f>G40-G41</f>
        <v>-9.7415462401835989E-2</v>
      </c>
      <c r="H42" s="65"/>
      <c r="I42" s="4" t="s">
        <v>172</v>
      </c>
      <c r="J42" s="6">
        <f>F35</f>
        <v>0.28006803797468355</v>
      </c>
      <c r="K42" s="4">
        <f>RANK(J42,'Universal Aggregate Worksheet'!S7:S67,1)</f>
        <v>24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22"/>
      <c r="X42" s="22"/>
      <c r="Y42" s="22"/>
      <c r="Z42" s="41"/>
    </row>
    <row r="43" spans="1:26">
      <c r="A43" s="32"/>
      <c r="B43" s="32"/>
      <c r="C43" s="32"/>
      <c r="E43" s="12" t="s">
        <v>217</v>
      </c>
      <c r="F43" s="86">
        <f>B29/F9</f>
        <v>0.13274336283185842</v>
      </c>
      <c r="G43" s="86">
        <f>C29/F10</f>
        <v>8.8012139605462822E-2</v>
      </c>
      <c r="H43" s="65"/>
      <c r="I43" s="4" t="s">
        <v>182</v>
      </c>
      <c r="J43" s="10">
        <f>F47</f>
        <v>0.17404129793510326</v>
      </c>
      <c r="K43" s="4">
        <f>RANK(J43,'Universal Aggregate Worksheet'!U7:U67,0)</f>
        <v>17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0.12083333333333333</v>
      </c>
      <c r="G44" s="86">
        <f>C30/C9</f>
        <v>0.10982658959537572</v>
      </c>
      <c r="H44" s="65"/>
      <c r="I44" s="4" t="s">
        <v>183</v>
      </c>
      <c r="J44" s="10">
        <f>F48</f>
        <v>0.14871016691957512</v>
      </c>
      <c r="K44" s="4">
        <f>RANK(J44,'Universal Aggregate Worksheet'!V7:V67,1)</f>
        <v>29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0.51914893617021274</v>
      </c>
      <c r="K45" s="4">
        <f>RANK(J45,'Universal Aggregate Worksheet'!J7:J67,0)</f>
        <v>24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0.84702549575070818</v>
      </c>
      <c r="K46" s="4">
        <f>RANK(J46,'Universal Aggregate Worksheet'!K7:K67,0)</f>
        <v>22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22"/>
      <c r="X46" s="22"/>
      <c r="Y46" s="22"/>
      <c r="Z46" s="41"/>
    </row>
    <row r="47" spans="1:26">
      <c r="A47" s="11"/>
      <c r="B47" s="11"/>
      <c r="C47" s="11"/>
      <c r="E47" s="4" t="s">
        <v>157</v>
      </c>
      <c r="F47" s="10">
        <f>B15/F9</f>
        <v>0.17404129793510326</v>
      </c>
      <c r="G47" s="33"/>
      <c r="H47" s="65"/>
      <c r="I47" s="4" t="s">
        <v>181</v>
      </c>
      <c r="J47" s="13">
        <f>C25</f>
        <v>0.78627968337730869</v>
      </c>
      <c r="K47" s="4">
        <f>RANK(J47,'Universal Aggregate Worksheet'!L7:L67,1)</f>
        <v>8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0.14871016691957512</v>
      </c>
      <c r="G48" s="29"/>
      <c r="H48" s="65"/>
      <c r="I48" s="4" t="s">
        <v>205</v>
      </c>
      <c r="J48" s="6">
        <f>B31</f>
        <v>0.32222222222222224</v>
      </c>
      <c r="K48" s="4">
        <f>RANK(J48,'Universal Aggregate Worksheet'!AC7:AC67,0)</f>
        <v>25</v>
      </c>
      <c r="L48" s="6">
        <f>AVERAGE('Universal Aggregate Worksheet'!AC7:AC67)</f>
        <v>0.31781006869151396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0.32758620689655171</v>
      </c>
      <c r="K49" s="4">
        <f>RANK(J49,'Universal Aggregate Worksheet'!AD7:AD67,1)</f>
        <v>37</v>
      </c>
      <c r="L49" s="6">
        <f>AVERAGE('Universal Aggregate Worksheet'!AD7:AD67)</f>
        <v>0.31401294213203879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41"/>
      <c r="X49" s="41"/>
      <c r="Y49" s="40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4.1076487252124649E-2</v>
      </c>
      <c r="K50" s="4">
        <f>RANK(J50,'Universal Aggregate Worksheet'!AI7:AI67,0)</f>
        <v>16</v>
      </c>
      <c r="L50" s="10">
        <f>AVERAGE('Universal Aggregate Worksheet'!AI7:AI67)</f>
        <v>3.5420154984431421E-2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W50" s="41"/>
      <c r="X50" s="41"/>
      <c r="Y50" s="40"/>
      <c r="Z50" s="41"/>
    </row>
    <row r="51" spans="5:26">
      <c r="E51" s="4" t="s">
        <v>90</v>
      </c>
      <c r="F51" s="10">
        <f>B35/F11</f>
        <v>4.6372475691847423E-2</v>
      </c>
      <c r="G51" s="10">
        <f>C35/F11</f>
        <v>6.9558713537771127E-2</v>
      </c>
      <c r="H51" s="65"/>
      <c r="I51" s="12" t="s">
        <v>221</v>
      </c>
      <c r="J51" s="10">
        <f>F41</f>
        <v>9.1772151898734181E-2</v>
      </c>
      <c r="K51" s="4">
        <f>RANK(J51,'Universal Aggregate Worksheet'!AJ7:AJ67,1)</f>
        <v>10</v>
      </c>
      <c r="L51" s="10">
        <f>AVERAGE('Universal Aggregate Worksheet'!AJ7:AJ67)</f>
        <v>0.11212384546879303</v>
      </c>
      <c r="M51" s="66" t="s">
        <v>41</v>
      </c>
      <c r="N51" s="11"/>
      <c r="O51" s="39"/>
      <c r="P51" s="39"/>
      <c r="Q51" s="39"/>
      <c r="R51" s="39"/>
      <c r="S51" s="39"/>
      <c r="T51" s="41"/>
      <c r="U51" s="41"/>
      <c r="V51" s="40"/>
      <c r="W51" s="41"/>
      <c r="X51" s="41"/>
      <c r="Y51" s="40"/>
      <c r="Z51" s="41"/>
    </row>
    <row r="52" spans="5:26">
      <c r="E52" s="12" t="s">
        <v>219</v>
      </c>
      <c r="F52" s="86">
        <f>(C12-C9)/F10</f>
        <v>0.31107738998482548</v>
      </c>
      <c r="G52" s="86">
        <f>(B12-B9)/F9</f>
        <v>0.29793510324483774</v>
      </c>
      <c r="H52" s="65"/>
      <c r="I52" s="12" t="s">
        <v>222</v>
      </c>
      <c r="J52" s="87">
        <f>F43</f>
        <v>0.13274336283185842</v>
      </c>
      <c r="K52" s="4">
        <f>RANK(J52,'Universal Aggregate Worksheet'!AE7:AE67,0)</f>
        <v>12</v>
      </c>
      <c r="L52" s="10">
        <f>AVERAGE('Universal Aggregate Worksheet'!AE7:AE67)</f>
        <v>0.11346000024251877</v>
      </c>
      <c r="M52" s="66" t="s">
        <v>42</v>
      </c>
      <c r="N52" s="11"/>
      <c r="O52" s="39"/>
      <c r="P52" s="39"/>
      <c r="Q52" s="39"/>
      <c r="R52" s="39"/>
      <c r="S52" s="39"/>
      <c r="T52" s="41"/>
      <c r="U52" s="41"/>
      <c r="V52" s="40"/>
      <c r="W52" s="41"/>
      <c r="X52" s="41"/>
      <c r="Y52" s="40"/>
      <c r="Z52" s="41"/>
    </row>
    <row r="53" spans="5:26">
      <c r="E53" s="7"/>
      <c r="F53" s="7"/>
      <c r="G53" s="7"/>
      <c r="H53" s="65"/>
      <c r="I53" s="12" t="s">
        <v>223</v>
      </c>
      <c r="J53" s="87">
        <f>G43</f>
        <v>8.8012139605462822E-2</v>
      </c>
      <c r="K53" s="4">
        <f>RANK(J53,'Universal Aggregate Worksheet'!AF7:AF67,1)</f>
        <v>7</v>
      </c>
      <c r="L53" s="10">
        <f>AVERAGE('Universal Aggregate Worksheet'!AF7:AF67)</f>
        <v>0.11244031170357972</v>
      </c>
      <c r="M53" s="66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0.12083333333333333</v>
      </c>
      <c r="K54" s="4">
        <f>RANK(J54,'Universal Aggregate Worksheet'!AG7:AG67,0)</f>
        <v>38</v>
      </c>
      <c r="L54" s="10">
        <f>AVERAGE('Universal Aggregate Worksheet'!AG7:AG67)</f>
        <v>0.12810155266149509</v>
      </c>
      <c r="M54" s="66" t="s">
        <v>44</v>
      </c>
    </row>
    <row r="55" spans="5:26">
      <c r="E55" s="12" t="s">
        <v>105</v>
      </c>
      <c r="F55" s="10">
        <f>J27</f>
        <v>28.708450771507255</v>
      </c>
      <c r="G55" s="7"/>
      <c r="H55" s="65"/>
      <c r="I55" s="12" t="s">
        <v>225</v>
      </c>
      <c r="J55" s="87">
        <f>G44</f>
        <v>0.10982658959537572</v>
      </c>
      <c r="K55" s="4">
        <f>RANK(J55,'Universal Aggregate Worksheet'!AH7:AH67,1)</f>
        <v>25</v>
      </c>
      <c r="L55" s="10">
        <f>AVERAGE('Universal Aggregate Worksheet'!AH7:AH67)</f>
        <v>0.12515810676310782</v>
      </c>
      <c r="M55" s="66" t="s">
        <v>45</v>
      </c>
    </row>
    <row r="56" spans="5:26">
      <c r="E56" s="12" t="s">
        <v>106</v>
      </c>
      <c r="F56" s="10">
        <f>K27</f>
        <v>27.06159895248652</v>
      </c>
      <c r="G56" s="7"/>
      <c r="H56" s="65"/>
      <c r="I56" s="12" t="s">
        <v>227</v>
      </c>
      <c r="J56" s="10">
        <f>F51</f>
        <v>4.6372475691847423E-2</v>
      </c>
      <c r="K56" s="4">
        <f>RANK(J56,'Universal Aggregate Worksheet'!AK7:AK67,1)</f>
        <v>6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1.6468518190207355</v>
      </c>
      <c r="G57" s="7"/>
      <c r="H57" s="65"/>
      <c r="I57" s="12" t="s">
        <v>226</v>
      </c>
      <c r="J57" s="10">
        <f>G51</f>
        <v>6.9558713537771127E-2</v>
      </c>
      <c r="K57" s="4">
        <f>RANK(J57,'Universal Aggregate Worksheet'!AL7:AL67,0)</f>
        <v>12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0.31107738998482548</v>
      </c>
      <c r="K58" s="4">
        <f>RANK(J58,'Universal Aggregate Worksheet'!AM7:AM67,0)</f>
        <v>35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0.29793510324483774</v>
      </c>
      <c r="K59" s="4">
        <f>RANK(J59,'Universal Aggregate Worksheet'!AN7:AN67,1)</f>
        <v>25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28.708450771507255</v>
      </c>
      <c r="K60" s="4">
        <f>RANK(J60,'Universal Aggregate Worksheet'!AO7:AO67,0)</f>
        <v>16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27.06159895248652</v>
      </c>
      <c r="K61" s="4">
        <f>RANK(J61,'Universal Aggregate Worksheet'!AP7:AP67,1)</f>
        <v>12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1.6468518190207355</v>
      </c>
      <c r="K62" s="4">
        <f>RANK(J62,'Universal Aggregate Worksheet'!AQ7:AQ67,0)</f>
        <v>14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52">
    <sortCondition ref="N8:N52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6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Fairfield</v>
      </c>
      <c r="C7" s="76" t="s">
        <v>62</v>
      </c>
      <c r="E7" s="7"/>
      <c r="F7" s="76" t="str">
        <f>B1</f>
        <v>Fairfield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27.540106951871657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31.753554502369667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128</v>
      </c>
      <c r="C9" s="4">
        <v>129</v>
      </c>
      <c r="E9" s="4" t="s">
        <v>82</v>
      </c>
      <c r="F9" s="78">
        <f>B19+B23+C26</f>
        <v>445</v>
      </c>
      <c r="G9" s="27"/>
      <c r="H9" s="65"/>
      <c r="I9" s="4" t="s">
        <v>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27.470686767169177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28.195488721804512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547</v>
      </c>
      <c r="C10" s="4">
        <v>569</v>
      </c>
      <c r="E10" s="4" t="s">
        <v>83</v>
      </c>
      <c r="F10" s="78">
        <f>C19+C23+B26</f>
        <v>511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30.578512396694212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28.90625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0.2340036563071298</v>
      </c>
      <c r="C11" s="6">
        <f>C9/C10</f>
        <v>0.22671353251318102</v>
      </c>
      <c r="E11" s="4" t="s">
        <v>84</v>
      </c>
      <c r="F11" s="78">
        <f>SUM(F9:F10)</f>
        <v>956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31.952662721893493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28.913043478260867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288</v>
      </c>
      <c r="C12" s="4">
        <v>309</v>
      </c>
      <c r="E12" s="4" t="s">
        <v>85</v>
      </c>
      <c r="F12" s="79">
        <f>F9/(B39/60)</f>
        <v>27.790788446526154</v>
      </c>
      <c r="G12" s="28"/>
      <c r="H12" s="65"/>
      <c r="I12" s="4" t="s">
        <v>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26.410835214446955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25.282167042889391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0.52650822669104203</v>
      </c>
      <c r="C13" s="6">
        <f>C12/C10</f>
        <v>0.54305799648506148</v>
      </c>
      <c r="E13" s="4" t="s">
        <v>86</v>
      </c>
      <c r="F13" s="79">
        <f>F10/(B39/60)</f>
        <v>31.912568306010929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25.384615384615383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27.291666666666664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0.44444444444444442</v>
      </c>
      <c r="C14" s="6">
        <f>C9/C12</f>
        <v>0.41747572815533979</v>
      </c>
      <c r="E14" s="4" t="s">
        <v>87</v>
      </c>
      <c r="F14" s="79">
        <f>F11/(B39/60)</f>
        <v>59.703356752537083</v>
      </c>
      <c r="G14" s="28"/>
      <c r="H14" s="65"/>
      <c r="I14" s="4" t="s">
        <v>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27.413127413127413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27.139874739039666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74</v>
      </c>
      <c r="C15" s="4">
        <v>75</v>
      </c>
      <c r="E15" s="7"/>
      <c r="F15" s="7"/>
      <c r="G15" s="7"/>
      <c r="H15" s="65"/>
      <c r="I15" s="4" t="s">
        <v>21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21.936758893280633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31.222707423580786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0.578125</v>
      </c>
      <c r="C16" s="6">
        <f>C15/C9</f>
        <v>0.58139534883720934</v>
      </c>
      <c r="E16" s="24" t="s">
        <v>88</v>
      </c>
      <c r="F16" s="7"/>
      <c r="G16" s="7"/>
      <c r="H16" s="65"/>
      <c r="I16" s="4" t="s">
        <v>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29.254302103250478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30.650684931506849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28.764044943820227</v>
      </c>
      <c r="G17" s="29"/>
      <c r="H17" s="65"/>
      <c r="I17" s="4" t="s">
        <v>28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25.821596244131456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27.040816326530614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25.244618395303327</v>
      </c>
      <c r="G18" s="29"/>
      <c r="H18" s="65"/>
      <c r="I18" s="4" t="s">
        <v>19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28.043143297380585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28.495575221238941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116</v>
      </c>
      <c r="C19" s="4">
        <v>196</v>
      </c>
      <c r="E19" s="4" t="s">
        <v>120</v>
      </c>
      <c r="F19" s="10">
        <f>F17-F18</f>
        <v>3.5194265485169005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30.873786407766989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23.972602739726025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0.37179487179487181</v>
      </c>
      <c r="C20" s="6">
        <f>C19/(B19+C19)</f>
        <v>0.62820512820512819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37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27.777777777777779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24.293785310734464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13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36.30252100840336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26.151012891344383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28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25.821596244131456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27.040816326530614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300</v>
      </c>
      <c r="C23" s="4">
        <v>267</v>
      </c>
      <c r="E23" s="12" t="s">
        <v>122</v>
      </c>
      <c r="F23" s="10">
        <f>(F17*'Efficiency Adjustment'!B66)/K27</f>
        <v>28.989582041962844</v>
      </c>
      <c r="G23" s="7"/>
      <c r="H23" s="65"/>
      <c r="I23" s="4" t="s">
        <v>13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36.30252100840336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26.151012891344383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252</v>
      </c>
      <c r="C24" s="4">
        <v>238</v>
      </c>
      <c r="E24" s="12" t="s">
        <v>123</v>
      </c>
      <c r="F24" s="10">
        <f>(F18*'Efficiency Adjustment'!C66)/J27</f>
        <v>24.908470750710055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</v>
      </c>
      <c r="C25" s="6">
        <f>C24/C23</f>
        <v>0.89138576779026213</v>
      </c>
      <c r="E25" s="12" t="s">
        <v>124</v>
      </c>
      <c r="F25" s="10">
        <f>F23-F24</f>
        <v>4.0811112912527889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48</v>
      </c>
      <c r="C26" s="4">
        <f>C23-C24</f>
        <v>29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28.680284364646521</v>
      </c>
      <c r="K27" s="19">
        <f>AVERAGEIF(K8:K24,"&gt;0")</f>
        <v>27.656316200847993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1.2292134831460675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52</v>
      </c>
      <c r="C29" s="4">
        <v>62</v>
      </c>
      <c r="E29" s="12" t="s">
        <v>148</v>
      </c>
      <c r="F29" s="10">
        <f>C10/F10</f>
        <v>1.1135029354207437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25</v>
      </c>
      <c r="C30" s="4">
        <v>15</v>
      </c>
      <c r="E30" s="12" t="s">
        <v>91</v>
      </c>
      <c r="F30" s="10">
        <f>F28-F29</f>
        <v>0.11571054772532374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0.48076923076923078</v>
      </c>
      <c r="C31" s="23">
        <f>C30/C29</f>
        <v>0.24193548387096775</v>
      </c>
      <c r="E31" s="4" t="s">
        <v>149</v>
      </c>
      <c r="F31" s="10">
        <f>B12/F9</f>
        <v>0.64719101123595502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0.6046966731898239</v>
      </c>
      <c r="G32" s="7"/>
      <c r="H32" s="65"/>
      <c r="I32" s="4" t="s">
        <v>203</v>
      </c>
      <c r="J32" s="9">
        <f>F14</f>
        <v>59.703356752537083</v>
      </c>
      <c r="K32" s="4">
        <f>RANK(J32,'Universal Aggregate Worksheet'!I7:I67,0)</f>
        <v>57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1.6129032258064516E-2</v>
      </c>
      <c r="C33" s="23">
        <f>C32/B29</f>
        <v>0</v>
      </c>
      <c r="E33" s="12" t="s">
        <v>92</v>
      </c>
      <c r="F33" s="13">
        <f>F31-F32</f>
        <v>4.2494338046131119E-2</v>
      </c>
      <c r="G33" s="29"/>
      <c r="H33" s="65"/>
      <c r="I33" s="12" t="s">
        <v>160</v>
      </c>
      <c r="J33" s="9">
        <f>F12</f>
        <v>27.790788446526154</v>
      </c>
      <c r="K33" s="4">
        <f>RANK(J33,'Universal Aggregate Worksheet'!F7:F67,0)</f>
        <v>59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0.24315356489945159</v>
      </c>
      <c r="G34" s="31"/>
      <c r="H34" s="65"/>
      <c r="I34" s="12" t="s">
        <v>161</v>
      </c>
      <c r="J34" s="9">
        <f>F13</f>
        <v>31.912568306010929</v>
      </c>
      <c r="K34" s="4">
        <f>RANK(J34,'Universal Aggregate Worksheet'!G7:G67,1)</f>
        <v>22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64</v>
      </c>
      <c r="C35" s="4">
        <v>53</v>
      </c>
      <c r="E35" s="12" t="s">
        <v>152</v>
      </c>
      <c r="F35" s="6">
        <f>((0.167*C30)+(C9)+(0.83*C32))/C10</f>
        <v>0.231115992970123</v>
      </c>
      <c r="G35" s="7"/>
      <c r="H35" s="65"/>
      <c r="I35" s="12" t="s">
        <v>210</v>
      </c>
      <c r="J35" s="9">
        <f>J33-J34</f>
        <v>-4.121779859484775</v>
      </c>
      <c r="K35" s="4">
        <f>RANK(J35,'Universal Aggregate Worksheet'!H7:H67,0)</f>
        <v>52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0.46182291666666675</v>
      </c>
      <c r="G36" s="31"/>
      <c r="H36" s="65"/>
      <c r="I36" s="4" t="s">
        <v>133</v>
      </c>
      <c r="J36" s="10">
        <f>F23</f>
        <v>28.989582041962844</v>
      </c>
      <c r="K36" s="4">
        <f>RANK(J36,'Universal Aggregate Worksheet'!X7:X67,0)</f>
        <v>21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0.42558252427184462</v>
      </c>
      <c r="G37" s="31"/>
      <c r="H37" s="65"/>
      <c r="I37" s="4" t="s">
        <v>136</v>
      </c>
      <c r="J37" s="10">
        <f>F24</f>
        <v>24.908470750710055</v>
      </c>
      <c r="K37" s="4">
        <f>RANK(J37,'Universal Aggregate Worksheet'!Z7:Z67,1)</f>
        <v>12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4.0811112912527889</v>
      </c>
      <c r="K38" s="4">
        <f>RANK(J38,'Universal Aggregate Worksheet'!AB7:AB67,0)</f>
        <v>17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960.75</v>
      </c>
      <c r="C39" s="4">
        <f>B39</f>
        <v>960.75</v>
      </c>
      <c r="E39" s="24" t="s">
        <v>155</v>
      </c>
      <c r="F39" s="7"/>
      <c r="G39" s="7"/>
      <c r="H39" s="65"/>
      <c r="I39" s="4" t="s">
        <v>166</v>
      </c>
      <c r="J39" s="10">
        <f>F28</f>
        <v>1.2292134831460675</v>
      </c>
      <c r="K39" s="4">
        <f>RANK(J39,'Universal Aggregate Worksheet'!M7:M67,0)</f>
        <v>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4.5703839122486288E-2</v>
      </c>
      <c r="G40" s="13">
        <f>C30/C10</f>
        <v>2.6362038664323375E-2</v>
      </c>
      <c r="H40" s="65"/>
      <c r="I40" s="4" t="s">
        <v>170</v>
      </c>
      <c r="J40" s="10">
        <f>F29</f>
        <v>1.1135029354207437</v>
      </c>
      <c r="K40" s="4">
        <f>RANK(J40,'Universal Aggregate Worksheet'!Q7:Q67,1)</f>
        <v>55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0.10896309314586995</v>
      </c>
      <c r="G41" s="10">
        <f>B29/B10</f>
        <v>9.5063985374771481E-2</v>
      </c>
      <c r="H41" s="65"/>
      <c r="I41" s="4" t="s">
        <v>168</v>
      </c>
      <c r="J41" s="6">
        <f>F34</f>
        <v>0.24315356489945159</v>
      </c>
      <c r="K41" s="4">
        <f>RANK(J41,'Universal Aggregate Worksheet'!O7:O67,0)</f>
        <v>55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-6.3259254023383671E-2</v>
      </c>
      <c r="G42" s="10">
        <f>G40-G41</f>
        <v>-6.8701946710448103E-2</v>
      </c>
      <c r="H42" s="65"/>
      <c r="I42" s="4" t="s">
        <v>172</v>
      </c>
      <c r="J42" s="6">
        <f>F35</f>
        <v>0.231115992970123</v>
      </c>
      <c r="K42" s="4">
        <f>RANK(J42,'Universal Aggregate Worksheet'!S7:S67,1)</f>
        <v>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0.11685393258426967</v>
      </c>
      <c r="G43" s="86">
        <f>C29/F10</f>
        <v>0.12133072407045009</v>
      </c>
      <c r="H43" s="65"/>
      <c r="I43" s="4" t="s">
        <v>182</v>
      </c>
      <c r="J43" s="10">
        <f>F47</f>
        <v>0.16629213483146069</v>
      </c>
      <c r="K43" s="4">
        <f>RANK(J43,'Universal Aggregate Worksheet'!U7:U67,0)</f>
        <v>24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0.1953125</v>
      </c>
      <c r="G44" s="86">
        <f>C30/C9</f>
        <v>0.11627906976744186</v>
      </c>
      <c r="H44" s="65"/>
      <c r="I44" s="4" t="s">
        <v>183</v>
      </c>
      <c r="J44" s="10">
        <f>F48</f>
        <v>0.14677103718199608</v>
      </c>
      <c r="K44" s="4">
        <f>RANK(J44,'Universal Aggregate Worksheet'!V7:V67,1)</f>
        <v>26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0.37179487179487181</v>
      </c>
      <c r="K45" s="4">
        <f>RANK(J45,'Universal Aggregate Worksheet'!J7:J67,0)</f>
        <v>57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</v>
      </c>
      <c r="K46" s="4">
        <f>RANK(J46,'Universal Aggregate Worksheet'!K7:K67,0)</f>
        <v>27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0.16629213483146069</v>
      </c>
      <c r="G47" s="33"/>
      <c r="H47" s="65"/>
      <c r="I47" s="4" t="s">
        <v>181</v>
      </c>
      <c r="J47" s="13">
        <f>C25</f>
        <v>0.89138576779026213</v>
      </c>
      <c r="K47" s="4">
        <f>RANK(J47,'Universal Aggregate Worksheet'!L7:L67,1)</f>
        <v>60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0.14677103718199608</v>
      </c>
      <c r="G48" s="29"/>
      <c r="H48" s="65"/>
      <c r="I48" s="4" t="s">
        <v>205</v>
      </c>
      <c r="J48" s="6">
        <f>B31</f>
        <v>0.48076923076923078</v>
      </c>
      <c r="K48" s="4">
        <f>RANK(J48,'Universal Aggregate Worksheet'!AC7:AC67,0)</f>
        <v>3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0.24193548387096775</v>
      </c>
      <c r="K49" s="4">
        <f>RANK(J49,'Universal Aggregate Worksheet'!AD7:AD67,1)</f>
        <v>12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4.5703839122486288E-2</v>
      </c>
      <c r="K50" s="4">
        <f>RANK(J50,'Universal Aggregate Worksheet'!AI7:AI67,0)</f>
        <v>8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6.6945606694560664E-2</v>
      </c>
      <c r="G51" s="10">
        <f>C35/F11</f>
        <v>5.5439330543933053E-2</v>
      </c>
      <c r="H51" s="65"/>
      <c r="I51" s="12" t="s">
        <v>221</v>
      </c>
      <c r="J51" s="10">
        <f>F41</f>
        <v>0.10896309314586995</v>
      </c>
      <c r="K51" s="4">
        <f>RANK(J51,'Universal Aggregate Worksheet'!AJ7:AJ67,1)</f>
        <v>27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0.35225048923679059</v>
      </c>
      <c r="G52" s="86">
        <f>(B12-B9)/F9</f>
        <v>0.3595505617977528</v>
      </c>
      <c r="H52" s="65"/>
      <c r="I52" s="12" t="s">
        <v>222</v>
      </c>
      <c r="J52" s="87">
        <f>F43</f>
        <v>0.11685393258426967</v>
      </c>
      <c r="K52" s="4">
        <f>RANK(J52,'Universal Aggregate Worksheet'!AE7:AE67,0)</f>
        <v>27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0.12133072407045009</v>
      </c>
      <c r="K53" s="4">
        <f>RANK(J53,'Universal Aggregate Worksheet'!AF7:AF67,1)</f>
        <v>41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0.1953125</v>
      </c>
      <c r="K54" s="4">
        <f>RANK(J54,'Universal Aggregate Worksheet'!AG7:AG67,0)</f>
        <v>1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28.680284364646521</v>
      </c>
      <c r="G55" s="7"/>
      <c r="H55" s="65"/>
      <c r="I55" s="12" t="s">
        <v>225</v>
      </c>
      <c r="J55" s="87">
        <f>G44</f>
        <v>0.11627906976744186</v>
      </c>
      <c r="K55" s="4">
        <f>RANK(J55,'Universal Aggregate Worksheet'!AH7:AH67,1)</f>
        <v>29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27.656316200847993</v>
      </c>
      <c r="G56" s="7"/>
      <c r="H56" s="65"/>
      <c r="I56" s="12" t="s">
        <v>227</v>
      </c>
      <c r="J56" s="10">
        <f>F51</f>
        <v>6.6945606694560664E-2</v>
      </c>
      <c r="K56" s="4">
        <f>RANK(J56,'Universal Aggregate Worksheet'!AK7:AK67,1)</f>
        <v>42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1.0239681637985285</v>
      </c>
      <c r="G57" s="7"/>
      <c r="H57" s="65"/>
      <c r="I57" s="12" t="s">
        <v>226</v>
      </c>
      <c r="J57" s="10">
        <f>G51</f>
        <v>5.5439330543933053E-2</v>
      </c>
      <c r="K57" s="4">
        <f>RANK(J57,'Universal Aggregate Worksheet'!AL7:AL67,0)</f>
        <v>41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0.35225048923679059</v>
      </c>
      <c r="K58" s="4">
        <f>RANK(J58,'Universal Aggregate Worksheet'!AM7:AM67,0)</f>
        <v>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0.3595505617977528</v>
      </c>
      <c r="K59" s="4">
        <f>RANK(J59,'Universal Aggregate Worksheet'!AN7:AN67,1)</f>
        <v>55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28.680284364646521</v>
      </c>
      <c r="K60" s="4">
        <f>RANK(J60,'Universal Aggregate Worksheet'!AO7:AO67,0)</f>
        <v>17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27.656316200847993</v>
      </c>
      <c r="K61" s="4">
        <f>RANK(J61,'Universal Aggregate Worksheet'!AP7:AP67,1)</f>
        <v>25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1.0239681637985285</v>
      </c>
      <c r="K62" s="4">
        <f>RANK(J62,'Universal Aggregate Worksheet'!AQ7:AQ67,0)</f>
        <v>22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  <col min="25" max="25" width="3" customWidth="1"/>
  </cols>
  <sheetData>
    <row r="1" spans="1:26">
      <c r="A1" t="s">
        <v>101</v>
      </c>
      <c r="B1" s="3" t="s">
        <v>18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132</v>
      </c>
    </row>
    <row r="4" spans="1:26" ht="15.75" thickBot="1">
      <c r="N4" s="75"/>
      <c r="O4" s="75"/>
      <c r="P4" s="75"/>
      <c r="Q4" s="75"/>
      <c r="R4" s="75"/>
      <c r="S4" s="75"/>
      <c r="T4" s="75"/>
      <c r="U4" s="75"/>
      <c r="V4" s="75"/>
      <c r="W4" s="75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75"/>
      <c r="O5" s="75"/>
      <c r="P5" s="75"/>
      <c r="Q5" s="75"/>
      <c r="R5" s="75"/>
      <c r="S5" s="75"/>
      <c r="T5" s="75"/>
      <c r="U5" s="75"/>
      <c r="V5" s="75"/>
      <c r="W5" s="75"/>
    </row>
    <row r="6" spans="1:26">
      <c r="N6" s="75"/>
      <c r="O6" s="75"/>
      <c r="P6" s="75"/>
      <c r="Q6" s="75"/>
      <c r="R6" s="75"/>
      <c r="S6" s="75"/>
      <c r="T6" s="75"/>
      <c r="U6" s="75"/>
      <c r="V6" s="75"/>
      <c r="W6" s="75"/>
    </row>
    <row r="7" spans="1:26" ht="30">
      <c r="A7" s="7"/>
      <c r="B7" s="76" t="str">
        <f>B1</f>
        <v>Georgetown</v>
      </c>
      <c r="C7" s="76" t="s">
        <v>62</v>
      </c>
      <c r="E7" s="7"/>
      <c r="F7" s="76" t="str">
        <f>B1</f>
        <v>Georgetown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5"/>
      <c r="O7" s="75"/>
      <c r="P7" s="75"/>
      <c r="Q7" s="75"/>
      <c r="R7" s="75"/>
      <c r="S7" s="75"/>
      <c r="T7" s="75"/>
      <c r="U7" s="75"/>
      <c r="V7" s="75"/>
      <c r="W7" s="7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28.785046728971963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30.281690140845068</v>
      </c>
      <c r="L8" s="94"/>
      <c r="M8" s="66" t="s">
        <v>0</v>
      </c>
      <c r="N8" s="75"/>
      <c r="O8" s="75"/>
      <c r="P8" s="75"/>
      <c r="Q8" s="75"/>
      <c r="R8" s="75"/>
      <c r="S8" s="75"/>
      <c r="T8" s="75"/>
      <c r="U8" s="75"/>
      <c r="V8" s="75"/>
      <c r="W8" s="75"/>
      <c r="Y8" s="44"/>
    </row>
    <row r="9" spans="1:26">
      <c r="A9" s="4" t="s">
        <v>65</v>
      </c>
      <c r="B9" s="4">
        <v>149</v>
      </c>
      <c r="C9" s="4">
        <v>144</v>
      </c>
      <c r="E9" s="4" t="s">
        <v>82</v>
      </c>
      <c r="F9" s="78">
        <f>B19+B23+C26</f>
        <v>510</v>
      </c>
      <c r="G9" s="27"/>
      <c r="H9" s="65"/>
      <c r="I9" s="4" t="s">
        <v>31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32.7683615819209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25.977011494252871</v>
      </c>
      <c r="L9" s="94"/>
      <c r="M9" s="66" t="s">
        <v>1</v>
      </c>
      <c r="N9" s="75"/>
      <c r="O9" s="75"/>
      <c r="P9" s="75"/>
      <c r="Q9" s="75"/>
      <c r="R9" s="75"/>
      <c r="S9" s="75"/>
      <c r="T9" s="75"/>
      <c r="U9" s="75"/>
      <c r="V9" s="75"/>
      <c r="W9" s="75"/>
      <c r="Y9" s="44"/>
    </row>
    <row r="10" spans="1:26">
      <c r="A10" s="4" t="s">
        <v>66</v>
      </c>
      <c r="B10" s="4">
        <v>547</v>
      </c>
      <c r="C10" s="4">
        <v>471</v>
      </c>
      <c r="E10" s="4" t="s">
        <v>83</v>
      </c>
      <c r="F10" s="78">
        <f>C19+C23+B26</f>
        <v>525</v>
      </c>
      <c r="G10" s="27"/>
      <c r="H10" s="65"/>
      <c r="I10" s="4" t="s">
        <v>199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23.780487804878049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28.823529411764703</v>
      </c>
      <c r="L10" s="94"/>
      <c r="M10" s="66" t="s">
        <v>2</v>
      </c>
      <c r="N10" s="75"/>
      <c r="O10" s="75"/>
      <c r="P10" s="75"/>
      <c r="Q10" s="75"/>
      <c r="R10" s="75"/>
      <c r="S10" s="75"/>
      <c r="T10" s="75"/>
      <c r="U10" s="75"/>
      <c r="V10" s="75"/>
      <c r="W10" s="75"/>
      <c r="Y10" s="44"/>
      <c r="Z10" s="45"/>
    </row>
    <row r="11" spans="1:26">
      <c r="A11" s="4" t="s">
        <v>67</v>
      </c>
      <c r="B11" s="6">
        <f>B9/B10</f>
        <v>0.27239488117001825</v>
      </c>
      <c r="C11" s="6">
        <f>C9/C10</f>
        <v>0.30573248407643311</v>
      </c>
      <c r="E11" s="4" t="s">
        <v>84</v>
      </c>
      <c r="F11" s="78">
        <f>SUM(F9:F10)</f>
        <v>1035</v>
      </c>
      <c r="G11" s="27"/>
      <c r="H11" s="65"/>
      <c r="I11" s="4" t="s">
        <v>20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28.760330578512395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26.631393298059962</v>
      </c>
      <c r="L11" s="94"/>
      <c r="M11" s="66" t="s">
        <v>3</v>
      </c>
      <c r="N11" s="75"/>
      <c r="O11" s="75"/>
      <c r="P11" s="75"/>
      <c r="Q11" s="75"/>
      <c r="R11" s="75"/>
      <c r="S11" s="75"/>
      <c r="T11" s="75"/>
      <c r="U11" s="75"/>
      <c r="V11" s="75"/>
      <c r="W11" s="75"/>
      <c r="Y11" s="44"/>
    </row>
    <row r="12" spans="1:26">
      <c r="A12" s="4" t="s">
        <v>68</v>
      </c>
      <c r="B12" s="4">
        <v>327</v>
      </c>
      <c r="C12" s="4">
        <v>282</v>
      </c>
      <c r="E12" s="4" t="s">
        <v>85</v>
      </c>
      <c r="F12" s="79">
        <f>F9/(B39/60)</f>
        <v>35.747663551401864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29.853181076672104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21.109123434704831</v>
      </c>
      <c r="L12" s="94"/>
      <c r="M12" s="66" t="s">
        <v>4</v>
      </c>
      <c r="N12" s="75"/>
      <c r="O12" s="75"/>
      <c r="P12" s="75"/>
      <c r="Q12" s="75"/>
      <c r="R12" s="75"/>
      <c r="S12" s="75"/>
      <c r="T12" s="75"/>
      <c r="U12" s="75"/>
      <c r="V12" s="75"/>
      <c r="W12" s="75"/>
      <c r="Y12" s="44"/>
    </row>
    <row r="13" spans="1:26">
      <c r="A13" s="4" t="s">
        <v>69</v>
      </c>
      <c r="B13" s="6">
        <f>B12/B10</f>
        <v>0.59780621572212067</v>
      </c>
      <c r="C13" s="6">
        <f>C12/C10</f>
        <v>0.59872611464968151</v>
      </c>
      <c r="E13" s="4" t="s">
        <v>86</v>
      </c>
      <c r="F13" s="79">
        <f>F10/(B39/60)</f>
        <v>36.799065420560744</v>
      </c>
      <c r="G13" s="28"/>
      <c r="H13" s="65"/>
      <c r="I13" s="4" t="s">
        <v>42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20.43010752688172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29.166666666666668</v>
      </c>
      <c r="L13" s="94"/>
      <c r="M13" s="66" t="s">
        <v>5</v>
      </c>
      <c r="N13" s="75"/>
      <c r="O13" s="75"/>
      <c r="P13" s="75"/>
      <c r="Q13" s="75"/>
      <c r="R13" s="75"/>
      <c r="S13" s="75"/>
      <c r="T13" s="75"/>
      <c r="U13" s="75"/>
      <c r="V13" s="75"/>
      <c r="W13" s="75"/>
      <c r="Y13" s="44"/>
    </row>
    <row r="14" spans="1:26">
      <c r="A14" s="4" t="s">
        <v>78</v>
      </c>
      <c r="B14" s="6">
        <f>B9/B12</f>
        <v>0.45565749235474007</v>
      </c>
      <c r="C14" s="6">
        <f>C9/C12</f>
        <v>0.51063829787234039</v>
      </c>
      <c r="E14" s="4" t="s">
        <v>87</v>
      </c>
      <c r="F14" s="79">
        <f>F11/(B39/60)</f>
        <v>72.546728971962608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35.398230088495573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26.251896813353564</v>
      </c>
      <c r="L14" s="94"/>
      <c r="M14" s="66" t="s">
        <v>6</v>
      </c>
      <c r="N14" s="75"/>
      <c r="O14" s="75"/>
      <c r="P14" s="75"/>
      <c r="Q14" s="75"/>
      <c r="R14" s="75"/>
      <c r="S14" s="75"/>
      <c r="T14" s="75"/>
      <c r="U14" s="75"/>
      <c r="V14" s="75"/>
      <c r="W14" s="75"/>
      <c r="Y14" s="44"/>
    </row>
    <row r="15" spans="1:26">
      <c r="A15" s="4" t="s">
        <v>70</v>
      </c>
      <c r="B15" s="4">
        <v>74</v>
      </c>
      <c r="C15" s="4">
        <v>76</v>
      </c>
      <c r="E15" s="7"/>
      <c r="F15" s="7"/>
      <c r="G15" s="7"/>
      <c r="H15" s="65"/>
      <c r="I15" s="4" t="s">
        <v>34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28.502415458937197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30.864197530864196</v>
      </c>
      <c r="L15" s="94"/>
      <c r="M15" s="66" t="s">
        <v>7</v>
      </c>
      <c r="N15" s="75"/>
      <c r="O15" s="75"/>
      <c r="P15" s="75"/>
      <c r="Q15" s="75"/>
      <c r="R15" s="75"/>
      <c r="S15" s="75"/>
      <c r="T15" s="75"/>
      <c r="U15" s="75"/>
      <c r="V15" s="75"/>
      <c r="W15" s="75"/>
      <c r="Y15" s="44"/>
    </row>
    <row r="16" spans="1:26">
      <c r="A16" s="4" t="s">
        <v>79</v>
      </c>
      <c r="B16" s="6">
        <f>B15/B9</f>
        <v>0.49664429530201343</v>
      </c>
      <c r="C16" s="6">
        <f>C15/C9</f>
        <v>0.52777777777777779</v>
      </c>
      <c r="E16" s="24" t="s">
        <v>88</v>
      </c>
      <c r="F16" s="7"/>
      <c r="G16" s="7"/>
      <c r="H16" s="65"/>
      <c r="I16" s="4" t="s">
        <v>197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35.009671179883945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32.783505154639172</v>
      </c>
      <c r="L16" s="94"/>
      <c r="M16" s="66" t="s">
        <v>8</v>
      </c>
      <c r="N16" s="75"/>
      <c r="O16" s="75"/>
      <c r="P16" s="75"/>
      <c r="Q16" s="75"/>
      <c r="R16" s="75"/>
      <c r="S16" s="75"/>
      <c r="T16" s="75"/>
      <c r="U16" s="75"/>
      <c r="V16" s="75"/>
      <c r="W16" s="75"/>
      <c r="Y16" s="44"/>
    </row>
    <row r="17" spans="1:25">
      <c r="A17" s="7"/>
      <c r="B17" s="7"/>
      <c r="C17" s="7"/>
      <c r="E17" s="4" t="s">
        <v>118</v>
      </c>
      <c r="F17" s="10">
        <f>(B9/F9)*100</f>
        <v>29.215686274509807</v>
      </c>
      <c r="G17" s="29"/>
      <c r="H17" s="65"/>
      <c r="I17" s="4" t="s">
        <v>36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30.626450116009281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22.009569377990431</v>
      </c>
      <c r="L17" s="94"/>
      <c r="M17" s="66" t="s">
        <v>196</v>
      </c>
      <c r="N17" s="75"/>
      <c r="O17" s="75"/>
      <c r="P17" s="75"/>
      <c r="Q17" s="75"/>
      <c r="R17" s="75"/>
      <c r="S17" s="75"/>
      <c r="T17" s="75"/>
      <c r="U17" s="75"/>
      <c r="V17" s="75"/>
      <c r="W17" s="75"/>
      <c r="Y17" s="44"/>
    </row>
    <row r="18" spans="1:25">
      <c r="A18" s="24" t="s">
        <v>71</v>
      </c>
      <c r="B18" s="7"/>
      <c r="C18" s="7"/>
      <c r="E18" s="4" t="s">
        <v>119</v>
      </c>
      <c r="F18" s="10">
        <f>(C9/F10)*100</f>
        <v>27.428571428571431</v>
      </c>
      <c r="G18" s="29"/>
      <c r="H18" s="65"/>
      <c r="I18" s="4" t="s">
        <v>28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25.821596244131456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27.040816326530614</v>
      </c>
      <c r="L18" s="94"/>
      <c r="M18" s="66" t="s">
        <v>9</v>
      </c>
      <c r="N18" s="75"/>
      <c r="O18" s="75"/>
      <c r="P18" s="75"/>
      <c r="Q18" s="75"/>
      <c r="R18" s="75"/>
      <c r="S18" s="75"/>
      <c r="T18" s="75"/>
      <c r="U18" s="75"/>
      <c r="V18" s="75"/>
      <c r="W18" s="75"/>
      <c r="Y18" s="44"/>
    </row>
    <row r="19" spans="1:25">
      <c r="A19" s="4" t="s">
        <v>72</v>
      </c>
      <c r="B19" s="4">
        <v>178</v>
      </c>
      <c r="C19" s="4">
        <v>167</v>
      </c>
      <c r="E19" s="4" t="s">
        <v>120</v>
      </c>
      <c r="F19" s="10">
        <f>F17-F18</f>
        <v>1.7871148459383761</v>
      </c>
      <c r="G19" s="29"/>
      <c r="H19" s="65"/>
      <c r="I19" s="4" t="s">
        <v>59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29.198473282442748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24.311926605504588</v>
      </c>
      <c r="L19" s="94"/>
      <c r="M19" s="66" t="s">
        <v>10</v>
      </c>
      <c r="N19" s="75"/>
      <c r="O19" s="75"/>
      <c r="P19" s="75"/>
      <c r="Q19" s="75"/>
      <c r="R19" s="75"/>
      <c r="S19" s="75"/>
      <c r="T19" s="75"/>
      <c r="U19" s="75"/>
      <c r="V19" s="75"/>
      <c r="W19" s="75"/>
      <c r="Y19" s="44"/>
    </row>
    <row r="20" spans="1:25">
      <c r="A20" s="30" t="s">
        <v>145</v>
      </c>
      <c r="B20" s="6">
        <f>B19/(B19+C19)</f>
        <v>0.51594202898550723</v>
      </c>
      <c r="C20" s="6">
        <f>C19/(B19+C19)</f>
        <v>0.48405797101449277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27.100840336134453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28.904428904428904</v>
      </c>
      <c r="L20" s="94"/>
      <c r="M20" s="66" t="s">
        <v>11</v>
      </c>
      <c r="N20" s="75"/>
      <c r="O20" s="75"/>
      <c r="P20" s="75"/>
      <c r="Q20" s="75"/>
      <c r="R20" s="75"/>
      <c r="S20" s="75"/>
      <c r="T20" s="75"/>
      <c r="U20" s="75"/>
      <c r="V20" s="75"/>
      <c r="W20" s="75"/>
      <c r="Y20" s="44"/>
    </row>
    <row r="21" spans="1:25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55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31.952662721893493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28.913043478260867</v>
      </c>
      <c r="L21" s="94"/>
      <c r="M21" s="66" t="s">
        <v>12</v>
      </c>
      <c r="N21" s="75"/>
      <c r="O21" s="75"/>
      <c r="P21" s="75"/>
      <c r="Q21" s="75"/>
      <c r="R21" s="75"/>
      <c r="S21" s="75"/>
      <c r="T21" s="75"/>
      <c r="U21" s="75"/>
      <c r="V21" s="75"/>
      <c r="W21" s="75"/>
      <c r="Y21" s="44"/>
    </row>
    <row r="22" spans="1:25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75"/>
      <c r="O22" s="75"/>
      <c r="P22" s="75"/>
      <c r="Q22" s="75"/>
      <c r="R22" s="75"/>
      <c r="S22" s="75"/>
      <c r="T22" s="75"/>
      <c r="U22" s="75"/>
      <c r="V22" s="75"/>
      <c r="W22" s="75"/>
      <c r="Y22" s="44"/>
    </row>
    <row r="23" spans="1:25">
      <c r="A23" s="4" t="s">
        <v>74</v>
      </c>
      <c r="B23" s="4">
        <v>274</v>
      </c>
      <c r="C23" s="4">
        <v>306</v>
      </c>
      <c r="E23" s="12" t="s">
        <v>122</v>
      </c>
      <c r="F23" s="10">
        <f>(F17*'Efficiency Adjustment'!B66)/K27</f>
        <v>29.761421835439815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75"/>
      <c r="O23" s="75"/>
      <c r="P23" s="75"/>
      <c r="Q23" s="75"/>
      <c r="R23" s="75"/>
      <c r="S23" s="75"/>
      <c r="T23" s="75"/>
      <c r="U23" s="75"/>
      <c r="V23" s="75"/>
      <c r="W23" s="75"/>
      <c r="Y23" s="44"/>
    </row>
    <row r="24" spans="1:25">
      <c r="A24" s="4" t="s">
        <v>75</v>
      </c>
      <c r="B24" s="4">
        <v>222</v>
      </c>
      <c r="C24" s="4">
        <v>248</v>
      </c>
      <c r="E24" s="12" t="s">
        <v>123</v>
      </c>
      <c r="F24" s="10">
        <f>(F18*'Efficiency Adjustment'!C66)/J27</f>
        <v>26.634570463978886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5"/>
      <c r="O24" s="75"/>
      <c r="P24" s="75"/>
      <c r="Q24" s="75"/>
      <c r="R24" s="75"/>
      <c r="S24" s="75"/>
      <c r="T24" s="75"/>
      <c r="U24" s="75"/>
      <c r="V24" s="75"/>
      <c r="W24" s="75"/>
      <c r="Y24" s="44"/>
    </row>
    <row r="25" spans="1:25">
      <c r="A25" s="4" t="s">
        <v>80</v>
      </c>
      <c r="B25" s="6">
        <f>B24/B23</f>
        <v>0.81021897810218979</v>
      </c>
      <c r="C25" s="6">
        <f>C24/C23</f>
        <v>0.81045751633986929</v>
      </c>
      <c r="E25" s="12" t="s">
        <v>124</v>
      </c>
      <c r="F25" s="10">
        <f>F23-F24</f>
        <v>3.1268513714609298</v>
      </c>
      <c r="G25" s="7"/>
      <c r="H25" s="65"/>
      <c r="M25" s="66" t="s">
        <v>16</v>
      </c>
      <c r="N25" s="75"/>
      <c r="O25" s="75"/>
      <c r="P25" s="75"/>
      <c r="Q25" s="75"/>
      <c r="R25" s="75"/>
      <c r="S25" s="75"/>
      <c r="T25" s="75"/>
      <c r="U25" s="75"/>
      <c r="V25" s="75"/>
      <c r="W25" s="75"/>
      <c r="Y25" s="44"/>
    </row>
    <row r="26" spans="1:25">
      <c r="A26" s="4" t="s">
        <v>76</v>
      </c>
      <c r="B26" s="4">
        <f>B23-B24</f>
        <v>52</v>
      </c>
      <c r="C26" s="4">
        <f>C23-C24</f>
        <v>58</v>
      </c>
      <c r="E26" s="7"/>
      <c r="F26" s="7"/>
      <c r="G26" s="7"/>
      <c r="H26" s="65" t="s">
        <v>214</v>
      </c>
      <c r="M26" s="66" t="s">
        <v>17</v>
      </c>
      <c r="N26" s="75"/>
      <c r="O26" s="75"/>
      <c r="P26" s="75"/>
      <c r="Q26" s="75"/>
      <c r="R26" s="75"/>
      <c r="S26" s="75"/>
      <c r="T26" s="75"/>
      <c r="U26" s="75"/>
      <c r="V26" s="75"/>
      <c r="W26" s="75"/>
      <c r="Y26" s="44"/>
    </row>
    <row r="27" spans="1:25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29.141989623268952</v>
      </c>
      <c r="K27" s="19">
        <f>AVERAGEIF(K8:K24,"&gt;0")</f>
        <v>27.36205704556189</v>
      </c>
      <c r="L27" s="19"/>
      <c r="M27" s="66" t="s">
        <v>18</v>
      </c>
      <c r="N27" s="75"/>
      <c r="O27" s="75"/>
      <c r="P27" s="75"/>
      <c r="Q27" s="75"/>
      <c r="R27" s="75"/>
      <c r="S27" s="75"/>
      <c r="T27" s="75"/>
      <c r="U27" s="75"/>
      <c r="V27" s="75"/>
      <c r="W27" s="75"/>
      <c r="Y27" s="44"/>
    </row>
    <row r="28" spans="1:25" ht="15.75" thickBot="1">
      <c r="A28" s="24" t="s">
        <v>94</v>
      </c>
      <c r="B28" s="7"/>
      <c r="C28" s="7"/>
      <c r="E28" s="4" t="s">
        <v>147</v>
      </c>
      <c r="F28" s="10">
        <f>B10/F9</f>
        <v>1.0725490196078431</v>
      </c>
      <c r="G28" s="29"/>
      <c r="H28" s="65"/>
      <c r="I28" s="21"/>
      <c r="M28" s="66" t="s">
        <v>19</v>
      </c>
      <c r="N28" s="75"/>
      <c r="O28" s="75"/>
      <c r="P28" s="75"/>
      <c r="Q28" s="75"/>
      <c r="R28" s="75"/>
      <c r="S28" s="75"/>
      <c r="T28" s="75"/>
      <c r="U28" s="75"/>
      <c r="V28" s="75"/>
      <c r="W28" s="75"/>
      <c r="Y28" s="44"/>
    </row>
    <row r="29" spans="1:25" ht="15.75" thickBot="1">
      <c r="A29" s="4" t="s">
        <v>95</v>
      </c>
      <c r="B29" s="4">
        <v>55</v>
      </c>
      <c r="C29" s="4">
        <v>52</v>
      </c>
      <c r="E29" s="12" t="s">
        <v>148</v>
      </c>
      <c r="F29" s="10">
        <f>C10/F10</f>
        <v>0.89714285714285713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75"/>
      <c r="O29" s="75"/>
      <c r="P29" s="75"/>
      <c r="Q29" s="75"/>
      <c r="R29" s="75"/>
      <c r="S29" s="75"/>
      <c r="T29" s="75"/>
      <c r="U29" s="75"/>
      <c r="V29" s="75"/>
      <c r="W29" s="75"/>
      <c r="Y29" s="44"/>
    </row>
    <row r="30" spans="1:25">
      <c r="A30" s="4" t="s">
        <v>96</v>
      </c>
      <c r="B30" s="4">
        <v>17</v>
      </c>
      <c r="C30" s="4">
        <v>12</v>
      </c>
      <c r="E30" s="12" t="s">
        <v>91</v>
      </c>
      <c r="F30" s="10">
        <f>F28-F29</f>
        <v>0.17540616246498597</v>
      </c>
      <c r="G30" s="29"/>
      <c r="H30" s="65"/>
      <c r="M30" s="66" t="s">
        <v>21</v>
      </c>
      <c r="N30" s="75"/>
      <c r="O30" s="75"/>
      <c r="P30" s="75"/>
      <c r="Q30" s="75"/>
      <c r="R30" s="75"/>
      <c r="S30" s="75"/>
      <c r="T30" s="75"/>
      <c r="U30" s="75"/>
      <c r="V30" s="75"/>
      <c r="W30" s="75"/>
      <c r="Y30" s="44"/>
    </row>
    <row r="31" spans="1:25">
      <c r="A31" s="12" t="s">
        <v>143</v>
      </c>
      <c r="B31" s="23">
        <f>B30/B29</f>
        <v>0.30909090909090908</v>
      </c>
      <c r="C31" s="23">
        <f>C30/C29</f>
        <v>0.23076923076923078</v>
      </c>
      <c r="E31" s="4" t="s">
        <v>149</v>
      </c>
      <c r="F31" s="10">
        <f>B12/F9</f>
        <v>0.64117647058823535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5"/>
      <c r="O31" s="75"/>
      <c r="P31" s="75"/>
      <c r="Q31" s="75"/>
      <c r="R31" s="75"/>
      <c r="S31" s="75"/>
      <c r="T31" s="75"/>
      <c r="U31" s="75"/>
      <c r="V31" s="75"/>
      <c r="W31" s="75"/>
      <c r="Y31" s="44"/>
    </row>
    <row r="32" spans="1:25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0.53714285714285714</v>
      </c>
      <c r="G32" s="7"/>
      <c r="H32" s="65"/>
      <c r="I32" s="4" t="s">
        <v>203</v>
      </c>
      <c r="J32" s="9">
        <f>F14</f>
        <v>72.546728971962608</v>
      </c>
      <c r="K32" s="4">
        <f>RANK(J32,'Universal Aggregate Worksheet'!I7:I67,0)</f>
        <v>13</v>
      </c>
      <c r="L32" s="10">
        <f>AVERAGE('Universal Aggregate Worksheet'!$I$7:$I$67)</f>
        <v>67.194080284888045</v>
      </c>
      <c r="M32" s="66" t="s">
        <v>23</v>
      </c>
      <c r="N32" s="75"/>
      <c r="O32" s="75"/>
      <c r="P32" s="75"/>
      <c r="Q32" s="75"/>
      <c r="R32" s="75"/>
      <c r="S32" s="75"/>
      <c r="T32" s="75"/>
      <c r="U32" s="75"/>
      <c r="V32" s="75"/>
      <c r="W32" s="75"/>
      <c r="Y32" s="44"/>
    </row>
    <row r="33" spans="1:25">
      <c r="A33" s="12" t="s">
        <v>98</v>
      </c>
      <c r="B33" s="23">
        <f>B32/C29</f>
        <v>1.9230769230769232E-2</v>
      </c>
      <c r="C33" s="23">
        <f>C32/B29</f>
        <v>0</v>
      </c>
      <c r="E33" s="12" t="s">
        <v>92</v>
      </c>
      <c r="F33" s="13">
        <f>F31-F32</f>
        <v>0.1040336134453782</v>
      </c>
      <c r="G33" s="29"/>
      <c r="H33" s="65"/>
      <c r="I33" s="12" t="s">
        <v>160</v>
      </c>
      <c r="J33" s="9">
        <f>F12</f>
        <v>35.747663551401864</v>
      </c>
      <c r="K33" s="4">
        <f>RANK(J33,'Universal Aggregate Worksheet'!F7:F67,0)</f>
        <v>14</v>
      </c>
      <c r="L33" s="10">
        <f>AVERAGE('Universal Aggregate Worksheet'!F7:F67)</f>
        <v>33.480899183210504</v>
      </c>
      <c r="M33" s="66" t="s">
        <v>24</v>
      </c>
      <c r="N33" s="75"/>
      <c r="O33" s="75"/>
      <c r="P33" s="75"/>
      <c r="Q33" s="75"/>
      <c r="R33" s="75"/>
      <c r="S33" s="75"/>
      <c r="T33" s="75"/>
      <c r="U33" s="75"/>
      <c r="V33" s="75"/>
      <c r="W33" s="75"/>
      <c r="Y33" s="44"/>
    </row>
    <row r="34" spans="1:25">
      <c r="A34" s="7"/>
      <c r="B34" s="7"/>
      <c r="C34" s="7"/>
      <c r="E34" s="12" t="s">
        <v>151</v>
      </c>
      <c r="F34" s="6">
        <f>((0.167*B30)+(B9)+(0.83*B32))/B10</f>
        <v>0.27910237659963438</v>
      </c>
      <c r="G34" s="31"/>
      <c r="H34" s="65"/>
      <c r="I34" s="12" t="s">
        <v>161</v>
      </c>
      <c r="J34" s="9">
        <f>F13</f>
        <v>36.799065420560744</v>
      </c>
      <c r="K34" s="4">
        <f>RANK(J34,'Universal Aggregate Worksheet'!G7:G67,1)</f>
        <v>51</v>
      </c>
      <c r="L34" s="10">
        <f>AVERAGE('Universal Aggregate Worksheet'!G7:G67)</f>
        <v>33.713181101677584</v>
      </c>
      <c r="M34" s="66" t="s">
        <v>25</v>
      </c>
      <c r="N34" s="75"/>
      <c r="O34" s="75"/>
      <c r="P34" s="75"/>
      <c r="Q34" s="75"/>
      <c r="R34" s="75"/>
      <c r="S34" s="75"/>
      <c r="T34" s="75"/>
      <c r="U34" s="75"/>
      <c r="V34" s="75"/>
      <c r="W34" s="75"/>
      <c r="Y34" s="44"/>
    </row>
    <row r="35" spans="1:25">
      <c r="A35" s="24" t="s">
        <v>60</v>
      </c>
      <c r="B35" s="4">
        <v>54</v>
      </c>
      <c r="C35" s="4">
        <v>58</v>
      </c>
      <c r="E35" s="12" t="s">
        <v>152</v>
      </c>
      <c r="F35" s="6">
        <f>((0.167*C30)+(C9)+(0.83*C32))/C10</f>
        <v>0.30998726114649677</v>
      </c>
      <c r="G35" s="7"/>
      <c r="H35" s="65"/>
      <c r="I35" s="12" t="s">
        <v>210</v>
      </c>
      <c r="J35" s="9">
        <f>J33-J34</f>
        <v>-1.0514018691588802</v>
      </c>
      <c r="K35" s="4">
        <f>RANK(J35,'Universal Aggregate Worksheet'!H7:H67,0)</f>
        <v>39</v>
      </c>
      <c r="L35" s="10">
        <f>AVERAGE('Universal Aggregate Worksheet'!H7:H67)</f>
        <v>-0.23228191846708326</v>
      </c>
      <c r="M35" s="66" t="s">
        <v>26</v>
      </c>
      <c r="N35" s="75"/>
      <c r="O35" s="75"/>
      <c r="P35" s="75"/>
      <c r="Q35" s="75"/>
      <c r="R35" s="75"/>
      <c r="S35" s="75"/>
      <c r="T35" s="75"/>
      <c r="U35" s="75"/>
      <c r="V35" s="75"/>
      <c r="W35" s="75"/>
      <c r="Y35" s="44"/>
    </row>
    <row r="36" spans="1:25">
      <c r="A36" s="7"/>
      <c r="B36" s="7"/>
      <c r="C36" s="7"/>
      <c r="E36" s="12" t="s">
        <v>153</v>
      </c>
      <c r="F36" s="6">
        <f>((0.167*B30)+(B9)+(0.83*B32))/B12</f>
        <v>0.46687767584097861</v>
      </c>
      <c r="G36" s="31"/>
      <c r="H36" s="65"/>
      <c r="I36" s="4" t="s">
        <v>133</v>
      </c>
      <c r="J36" s="10">
        <f>F23</f>
        <v>29.761421835439815</v>
      </c>
      <c r="K36" s="4">
        <f>RANK(J36,'Universal Aggregate Worksheet'!X7:X67,0)</f>
        <v>18</v>
      </c>
      <c r="L36" s="10">
        <f>AVERAGE('Universal Aggregate Worksheet'!X7:X67)</f>
        <v>27.781216708503624</v>
      </c>
      <c r="M36" s="66" t="s">
        <v>27</v>
      </c>
      <c r="N36" s="75"/>
      <c r="O36" s="75"/>
      <c r="P36" s="75"/>
      <c r="Q36" s="75"/>
      <c r="R36" s="75"/>
      <c r="S36" s="75"/>
      <c r="T36" s="75"/>
      <c r="U36" s="75"/>
      <c r="V36" s="75"/>
      <c r="W36" s="75"/>
      <c r="Y36" s="44"/>
    </row>
    <row r="37" spans="1:25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0.51774468085106384</v>
      </c>
      <c r="G37" s="31"/>
      <c r="H37" s="65"/>
      <c r="I37" s="4" t="s">
        <v>136</v>
      </c>
      <c r="J37" s="10">
        <f>F24</f>
        <v>26.634570463978886</v>
      </c>
      <c r="K37" s="4">
        <f>RANK(J37,'Universal Aggregate Worksheet'!Z7:Z67,1)</f>
        <v>22</v>
      </c>
      <c r="L37" s="10">
        <f>AVERAGE('Universal Aggregate Worksheet'!Z7:Z67)</f>
        <v>28.462893915538185</v>
      </c>
      <c r="M37" s="66" t="s">
        <v>28</v>
      </c>
      <c r="N37" s="75"/>
      <c r="O37" s="75"/>
      <c r="P37" s="75"/>
      <c r="Q37" s="75"/>
      <c r="R37" s="75"/>
      <c r="S37" s="75"/>
      <c r="T37" s="75"/>
      <c r="U37" s="75"/>
      <c r="V37" s="75"/>
      <c r="W37" s="75"/>
      <c r="Y37" s="44"/>
    </row>
    <row r="38" spans="1:25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3.1268513714609298</v>
      </c>
      <c r="K38" s="4">
        <f>RANK(J38,'Universal Aggregate Worksheet'!AB7:AB67,0)</f>
        <v>22</v>
      </c>
      <c r="L38" s="10">
        <f>AVERAGE('Universal Aggregate Worksheet'!AB7:AB67)</f>
        <v>-0.68167720703455548</v>
      </c>
      <c r="M38" s="66" t="s">
        <v>29</v>
      </c>
      <c r="N38" s="75"/>
      <c r="O38" s="75"/>
      <c r="P38" s="75"/>
      <c r="Q38" s="75"/>
      <c r="R38" s="75"/>
      <c r="S38" s="75"/>
      <c r="T38" s="75"/>
      <c r="U38" s="75"/>
      <c r="V38" s="75"/>
      <c r="W38" s="75"/>
      <c r="Y38" s="44"/>
    </row>
    <row r="39" spans="1:25">
      <c r="A39" s="24" t="s">
        <v>239</v>
      </c>
      <c r="B39" s="4">
        <v>856</v>
      </c>
      <c r="C39" s="4">
        <f>B39</f>
        <v>856</v>
      </c>
      <c r="E39" s="24" t="s">
        <v>155</v>
      </c>
      <c r="F39" s="7"/>
      <c r="G39" s="7"/>
      <c r="H39" s="65"/>
      <c r="I39" s="4" t="s">
        <v>166</v>
      </c>
      <c r="J39" s="10">
        <f>F28</f>
        <v>1.0725490196078431</v>
      </c>
      <c r="K39" s="4">
        <f>RANK(J39,'Universal Aggregate Worksheet'!M7:M67,0)</f>
        <v>15</v>
      </c>
      <c r="L39" s="10">
        <f>AVERAGE('Universal Aggregate Worksheet'!M7:M67)</f>
        <v>1.0044144418496168</v>
      </c>
      <c r="M39" s="66" t="s">
        <v>30</v>
      </c>
      <c r="N39" s="75"/>
      <c r="O39" s="75"/>
      <c r="P39" s="75"/>
      <c r="Q39" s="75"/>
      <c r="R39" s="75"/>
      <c r="S39" s="75"/>
      <c r="T39" s="75"/>
      <c r="U39" s="75"/>
      <c r="V39" s="75"/>
      <c r="W39" s="75"/>
      <c r="Y39" s="44"/>
    </row>
    <row r="40" spans="1:25">
      <c r="E40" s="12" t="s">
        <v>99</v>
      </c>
      <c r="F40" s="13">
        <f>B30/B10</f>
        <v>3.1078610603290677E-2</v>
      </c>
      <c r="G40" s="13">
        <f>C30/C10</f>
        <v>2.5477707006369428E-2</v>
      </c>
      <c r="H40" s="65"/>
      <c r="I40" s="4" t="s">
        <v>170</v>
      </c>
      <c r="J40" s="10">
        <f>F29</f>
        <v>0.89714285714285713</v>
      </c>
      <c r="K40" s="4">
        <f>RANK(J40,'Universal Aggregate Worksheet'!Q7:Q67,1)</f>
        <v>7</v>
      </c>
      <c r="L40" s="10">
        <f>AVERAGE('Universal Aggregate Worksheet'!Q7:Q67)</f>
        <v>1.0066886955670504</v>
      </c>
      <c r="M40" s="66" t="s">
        <v>31</v>
      </c>
      <c r="N40" s="75"/>
      <c r="O40" s="75"/>
      <c r="P40" s="75"/>
      <c r="Q40" s="75"/>
      <c r="R40" s="75"/>
      <c r="S40" s="75"/>
      <c r="T40" s="75"/>
      <c r="U40" s="75"/>
      <c r="V40" s="75"/>
      <c r="W40" s="75"/>
      <c r="Y40" s="44"/>
    </row>
    <row r="41" spans="1:25">
      <c r="E41" s="12" t="s">
        <v>100</v>
      </c>
      <c r="F41" s="10">
        <f>C29/C10</f>
        <v>0.11040339702760085</v>
      </c>
      <c r="G41" s="10">
        <f>B29/B10</f>
        <v>0.10054844606946983</v>
      </c>
      <c r="H41" s="65"/>
      <c r="I41" s="4" t="s">
        <v>168</v>
      </c>
      <c r="J41" s="6">
        <f>F34</f>
        <v>0.27910237659963438</v>
      </c>
      <c r="K41" s="4">
        <f>RANK(J41,'Universal Aggregate Worksheet'!O7:O67,0)</f>
        <v>33</v>
      </c>
      <c r="L41" s="6">
        <f>AVERAGE('Universal Aggregate Worksheet'!O7:O67)</f>
        <v>0.28594470845573755</v>
      </c>
      <c r="M41" s="66" t="s">
        <v>32</v>
      </c>
      <c r="N41" s="75"/>
      <c r="O41" s="75"/>
      <c r="P41" s="75"/>
      <c r="Q41" s="75"/>
      <c r="R41" s="75"/>
      <c r="S41" s="75"/>
      <c r="T41" s="75"/>
      <c r="U41" s="75"/>
      <c r="V41" s="75"/>
      <c r="W41" s="75"/>
      <c r="Y41" s="44"/>
    </row>
    <row r="42" spans="1:25">
      <c r="E42" s="12" t="s">
        <v>216</v>
      </c>
      <c r="F42" s="10">
        <f>F40-F41</f>
        <v>-7.9324786424310179E-2</v>
      </c>
      <c r="G42" s="10">
        <f>G40-G41</f>
        <v>-7.5070739063100411E-2</v>
      </c>
      <c r="H42" s="65"/>
      <c r="I42" s="4" t="s">
        <v>172</v>
      </c>
      <c r="J42" s="6">
        <f>F35</f>
        <v>0.30998726114649677</v>
      </c>
      <c r="K42" s="4">
        <f>RANK(J42,'Universal Aggregate Worksheet'!S7:S67,1)</f>
        <v>49</v>
      </c>
      <c r="L42" s="6">
        <f>AVERAGE('Universal Aggregate Worksheet'!S7:S67)</f>
        <v>0.28908944013517973</v>
      </c>
      <c r="M42" s="66" t="s">
        <v>194</v>
      </c>
      <c r="N42" s="75"/>
      <c r="O42" s="75"/>
      <c r="P42" s="75"/>
      <c r="Q42" s="75"/>
      <c r="R42" s="75"/>
      <c r="S42" s="75"/>
      <c r="T42" s="75"/>
      <c r="U42" s="75"/>
      <c r="V42" s="75"/>
      <c r="W42" s="75"/>
      <c r="Y42" s="44"/>
    </row>
    <row r="43" spans="1:25">
      <c r="A43" s="32"/>
      <c r="B43" s="32"/>
      <c r="C43" s="32"/>
      <c r="E43" s="12" t="s">
        <v>217</v>
      </c>
      <c r="F43" s="86">
        <f>B29/F9</f>
        <v>0.10784313725490197</v>
      </c>
      <c r="G43" s="86">
        <f>C29/F10</f>
        <v>9.9047619047619051E-2</v>
      </c>
      <c r="H43" s="65"/>
      <c r="I43" s="4" t="s">
        <v>182</v>
      </c>
      <c r="J43" s="10">
        <f>F47</f>
        <v>0.14509803921568629</v>
      </c>
      <c r="K43" s="4">
        <f>RANK(J43,'Universal Aggregate Worksheet'!U7:U67,0)</f>
        <v>38</v>
      </c>
      <c r="L43" s="10">
        <f>AVERAGE('Universal Aggregate Worksheet'!U7:U67)</f>
        <v>0.1535975953500216</v>
      </c>
      <c r="M43" s="66" t="s">
        <v>197</v>
      </c>
      <c r="N43" s="75"/>
      <c r="O43" s="75"/>
      <c r="P43" s="75"/>
      <c r="Q43" s="75"/>
      <c r="R43" s="75"/>
      <c r="S43" s="75"/>
      <c r="T43" s="75"/>
      <c r="U43" s="75"/>
      <c r="V43" s="75"/>
      <c r="W43" s="75"/>
      <c r="Y43" s="44"/>
    </row>
    <row r="44" spans="1:25">
      <c r="A44" s="11"/>
      <c r="B44" s="11"/>
      <c r="C44" s="11"/>
      <c r="E44" s="4" t="s">
        <v>218</v>
      </c>
      <c r="F44" s="86">
        <f>B30/B9</f>
        <v>0.11409395973154363</v>
      </c>
      <c r="G44" s="86">
        <f>C30/C9</f>
        <v>8.3333333333333329E-2</v>
      </c>
      <c r="H44" s="65"/>
      <c r="I44" s="4" t="s">
        <v>183</v>
      </c>
      <c r="J44" s="10">
        <f>F48</f>
        <v>0.14476190476190476</v>
      </c>
      <c r="K44" s="4">
        <f>RANK(J44,'Universal Aggregate Worksheet'!V7:V67,1)</f>
        <v>22</v>
      </c>
      <c r="L44" s="10">
        <f>AVERAGE('Universal Aggregate Worksheet'!V7:V67)</f>
        <v>0.15505481525965922</v>
      </c>
      <c r="M44" s="66" t="s">
        <v>34</v>
      </c>
      <c r="N44" s="75"/>
      <c r="O44" s="75"/>
      <c r="P44" s="75"/>
      <c r="Q44" s="75"/>
      <c r="R44" s="75"/>
      <c r="S44" s="75"/>
      <c r="T44" s="75"/>
      <c r="U44" s="75"/>
      <c r="V44" s="75"/>
      <c r="W44" s="75"/>
      <c r="Y44" s="44"/>
    </row>
    <row r="45" spans="1:25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0.51594202898550723</v>
      </c>
      <c r="K45" s="4">
        <f>RANK(J45,'Universal Aggregate Worksheet'!J7:J67,0)</f>
        <v>26</v>
      </c>
      <c r="L45" s="10">
        <f>AVERAGE('Universal Aggregate Worksheet'!J7:J67)</f>
        <v>0.49689225343931626</v>
      </c>
      <c r="M45" s="66" t="s">
        <v>35</v>
      </c>
      <c r="N45" s="75"/>
      <c r="O45" s="75"/>
      <c r="P45" s="75"/>
      <c r="Q45" s="75"/>
      <c r="R45" s="75"/>
      <c r="S45" s="75"/>
      <c r="T45" s="75"/>
      <c r="U45" s="75"/>
      <c r="V45" s="75"/>
      <c r="W45" s="75"/>
      <c r="Y45" s="44"/>
    </row>
    <row r="46" spans="1:25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0.81021897810218979</v>
      </c>
      <c r="K46" s="4">
        <f>RANK(J46,'Universal Aggregate Worksheet'!K7:K67,0)</f>
        <v>40</v>
      </c>
      <c r="L46" s="10">
        <f>AVERAGE('Universal Aggregate Worksheet'!K7:K67)</f>
        <v>0.82751485561065763</v>
      </c>
      <c r="M46" s="66" t="s">
        <v>36</v>
      </c>
      <c r="N46" s="75"/>
      <c r="O46" s="75"/>
      <c r="P46" s="75"/>
      <c r="Q46" s="75"/>
      <c r="R46" s="75"/>
      <c r="S46" s="75"/>
      <c r="T46" s="75"/>
      <c r="U46" s="75"/>
      <c r="V46" s="75"/>
      <c r="W46" s="75"/>
      <c r="Y46" s="44"/>
    </row>
    <row r="47" spans="1:25">
      <c r="A47" s="11"/>
      <c r="B47" s="11"/>
      <c r="C47" s="11"/>
      <c r="E47" s="4" t="s">
        <v>157</v>
      </c>
      <c r="F47" s="10">
        <f>B15/F9</f>
        <v>0.14509803921568629</v>
      </c>
      <c r="G47" s="33"/>
      <c r="H47" s="65"/>
      <c r="I47" s="4" t="s">
        <v>181</v>
      </c>
      <c r="J47" s="13">
        <f>C25</f>
        <v>0.81045751633986929</v>
      </c>
      <c r="K47" s="4">
        <f>RANK(J47,'Universal Aggregate Worksheet'!L7:L67,1)</f>
        <v>17</v>
      </c>
      <c r="L47" s="10">
        <f>AVERAGE('Universal Aggregate Worksheet'!L7:L67)</f>
        <v>0.8290065347238782</v>
      </c>
      <c r="M47" s="66" t="s">
        <v>37</v>
      </c>
      <c r="N47" s="75"/>
      <c r="O47" s="75"/>
      <c r="P47" s="75"/>
      <c r="Q47" s="75"/>
      <c r="R47" s="75"/>
      <c r="S47" s="75"/>
      <c r="T47" s="75"/>
      <c r="U47" s="75"/>
      <c r="V47" s="75"/>
      <c r="W47" s="75"/>
      <c r="Y47" s="44"/>
    </row>
    <row r="48" spans="1:25">
      <c r="E48" s="4" t="s">
        <v>158</v>
      </c>
      <c r="F48" s="10">
        <f>C15/F10</f>
        <v>0.14476190476190476</v>
      </c>
      <c r="G48" s="29"/>
      <c r="H48" s="65"/>
      <c r="I48" s="4" t="s">
        <v>205</v>
      </c>
      <c r="J48" s="6">
        <f>B31</f>
        <v>0.30909090909090908</v>
      </c>
      <c r="K48" s="4">
        <f>RANK(J48,'Universal Aggregate Worksheet'!AC7:AC67,0)</f>
        <v>32</v>
      </c>
      <c r="L48" s="6">
        <f>AVERAGE('Universal Aggregate Worksheet'!AC7:AC67)</f>
        <v>0.31781006869151396</v>
      </c>
      <c r="M48" s="66" t="s">
        <v>39</v>
      </c>
      <c r="N48" s="75"/>
      <c r="O48" s="75"/>
      <c r="P48" s="75"/>
      <c r="Q48" s="75"/>
      <c r="R48" s="75"/>
      <c r="S48" s="75"/>
      <c r="T48" s="75"/>
      <c r="U48" s="75"/>
      <c r="V48" s="75"/>
      <c r="W48" s="75"/>
      <c r="Y48" s="44"/>
    </row>
    <row r="49" spans="5:25">
      <c r="E49" s="7"/>
      <c r="F49" s="7"/>
      <c r="G49" s="7"/>
      <c r="H49" s="65"/>
      <c r="I49" s="12" t="s">
        <v>206</v>
      </c>
      <c r="J49" s="6">
        <f>C31</f>
        <v>0.23076923076923078</v>
      </c>
      <c r="K49" s="4">
        <f>RANK(J49,'Universal Aggregate Worksheet'!AD7:AD67,1)</f>
        <v>9</v>
      </c>
      <c r="L49" s="6">
        <f>AVERAGE('Universal Aggregate Worksheet'!AD7:AD67)</f>
        <v>0.31401294213203879</v>
      </c>
      <c r="M49" s="66" t="s">
        <v>38</v>
      </c>
      <c r="N49" s="75"/>
      <c r="O49" s="75"/>
      <c r="P49" s="75"/>
      <c r="Q49" s="75"/>
      <c r="R49" s="75"/>
      <c r="S49" s="75"/>
      <c r="T49" s="75"/>
      <c r="U49" s="75"/>
      <c r="V49" s="75"/>
      <c r="W49" s="75"/>
      <c r="Y49" s="44"/>
    </row>
    <row r="50" spans="5:25">
      <c r="E50" s="24" t="s">
        <v>89</v>
      </c>
      <c r="F50" s="7"/>
      <c r="G50" s="7"/>
      <c r="H50" s="65"/>
      <c r="I50" s="12" t="s">
        <v>220</v>
      </c>
      <c r="J50" s="10">
        <f>F40</f>
        <v>3.1078610603290677E-2</v>
      </c>
      <c r="K50" s="4">
        <f>RANK(J50,'Universal Aggregate Worksheet'!AI7:AI67,0)</f>
        <v>42</v>
      </c>
      <c r="L50" s="10">
        <f>AVERAGE('Universal Aggregate Worksheet'!AI7:AI67)</f>
        <v>3.5420154984431421E-2</v>
      </c>
      <c r="M50" s="66" t="s">
        <v>40</v>
      </c>
      <c r="N50" s="75"/>
      <c r="O50" s="75"/>
      <c r="P50" s="75"/>
      <c r="Q50" s="75"/>
      <c r="R50" s="75"/>
      <c r="S50" s="75"/>
      <c r="T50" s="75"/>
      <c r="U50" s="75"/>
      <c r="V50" s="75"/>
      <c r="W50" s="75"/>
      <c r="Y50" s="44"/>
    </row>
    <row r="51" spans="5:25">
      <c r="E51" s="4" t="s">
        <v>90</v>
      </c>
      <c r="F51" s="10">
        <f>B35/F11</f>
        <v>5.2173913043478258E-2</v>
      </c>
      <c r="G51" s="10">
        <f>C35/F11</f>
        <v>5.6038647342995171E-2</v>
      </c>
      <c r="H51" s="65"/>
      <c r="I51" s="12" t="s">
        <v>221</v>
      </c>
      <c r="J51" s="10">
        <f>F41</f>
        <v>0.11040339702760085</v>
      </c>
      <c r="K51" s="4">
        <f>RANK(J51,'Universal Aggregate Worksheet'!AJ7:AJ67,1)</f>
        <v>28</v>
      </c>
      <c r="L51" s="10">
        <f>AVERAGE('Universal Aggregate Worksheet'!AJ7:AJ67)</f>
        <v>0.11212384546879303</v>
      </c>
      <c r="M51" s="66" t="s">
        <v>41</v>
      </c>
      <c r="Y51" s="44"/>
    </row>
    <row r="52" spans="5:25">
      <c r="E52" s="12" t="s">
        <v>219</v>
      </c>
      <c r="F52" s="86">
        <f>(C12-C9)/F10</f>
        <v>0.26285714285714284</v>
      </c>
      <c r="G52" s="86">
        <f>(B12-B9)/F9</f>
        <v>0.34901960784313724</v>
      </c>
      <c r="H52" s="65"/>
      <c r="I52" s="12" t="s">
        <v>222</v>
      </c>
      <c r="J52" s="87">
        <f>F43</f>
        <v>0.10784313725490197</v>
      </c>
      <c r="K52" s="4">
        <f>RANK(J52,'Universal Aggregate Worksheet'!AE7:AE67,0)</f>
        <v>32</v>
      </c>
      <c r="L52" s="10">
        <f>AVERAGE('Universal Aggregate Worksheet'!AE7:AE67)</f>
        <v>0.11346000024251877</v>
      </c>
      <c r="M52" s="66" t="s">
        <v>42</v>
      </c>
    </row>
    <row r="53" spans="5:25">
      <c r="E53" s="7"/>
      <c r="F53" s="7"/>
      <c r="G53" s="7"/>
      <c r="H53" s="65"/>
      <c r="I53" s="12" t="s">
        <v>223</v>
      </c>
      <c r="J53" s="87">
        <f>G43</f>
        <v>9.9047619047619051E-2</v>
      </c>
      <c r="K53" s="4">
        <f>RANK(J53,'Universal Aggregate Worksheet'!AF7:AF67,1)</f>
        <v>20</v>
      </c>
      <c r="L53" s="10">
        <f>AVERAGE('Universal Aggregate Worksheet'!AF7:AF67)</f>
        <v>0.11244031170357972</v>
      </c>
      <c r="M53" s="66" t="s">
        <v>43</v>
      </c>
    </row>
    <row r="54" spans="5:25">
      <c r="E54" s="25" t="s">
        <v>104</v>
      </c>
      <c r="F54" s="7"/>
      <c r="G54" s="7"/>
      <c r="H54" s="65"/>
      <c r="I54" s="12" t="s">
        <v>224</v>
      </c>
      <c r="J54" s="87">
        <f>F44</f>
        <v>0.11409395973154363</v>
      </c>
      <c r="K54" s="4">
        <f>RANK(J54,'Universal Aggregate Worksheet'!AG7:AG67,0)</f>
        <v>45</v>
      </c>
      <c r="L54" s="10">
        <f>AVERAGE('Universal Aggregate Worksheet'!AG7:AG67)</f>
        <v>0.12810155266149509</v>
      </c>
      <c r="M54" s="66" t="s">
        <v>44</v>
      </c>
    </row>
    <row r="55" spans="5:25">
      <c r="E55" s="12" t="s">
        <v>105</v>
      </c>
      <c r="F55" s="10">
        <f>J27</f>
        <v>29.141989623268952</v>
      </c>
      <c r="G55" s="7"/>
      <c r="H55" s="65"/>
      <c r="I55" s="12" t="s">
        <v>225</v>
      </c>
      <c r="J55" s="87">
        <f>G44</f>
        <v>8.3333333333333329E-2</v>
      </c>
      <c r="K55" s="4">
        <f>RANK(J55,'Universal Aggregate Worksheet'!AH7:AH67,1)</f>
        <v>5</v>
      </c>
      <c r="L55" s="10">
        <f>AVERAGE('Universal Aggregate Worksheet'!AH7:AH67)</f>
        <v>0.12515810676310782</v>
      </c>
      <c r="M55" s="66" t="s">
        <v>45</v>
      </c>
    </row>
    <row r="56" spans="5:25">
      <c r="E56" s="12" t="s">
        <v>106</v>
      </c>
      <c r="F56" s="10">
        <f>K27</f>
        <v>27.36205704556189</v>
      </c>
      <c r="G56" s="7"/>
      <c r="H56" s="65"/>
      <c r="I56" s="12" t="s">
        <v>227</v>
      </c>
      <c r="J56" s="10">
        <f>F51</f>
        <v>5.2173913043478258E-2</v>
      </c>
      <c r="K56" s="4">
        <f>RANK(J56,'Universal Aggregate Worksheet'!AK7:AK67,1)</f>
        <v>17</v>
      </c>
      <c r="L56" s="10">
        <f>AVERAGE('Universal Aggregate Worksheet'!AK7:AK67)</f>
        <v>5.9865673920143823E-2</v>
      </c>
      <c r="M56" s="66" t="s">
        <v>46</v>
      </c>
    </row>
    <row r="57" spans="5:25">
      <c r="E57" s="4" t="s">
        <v>159</v>
      </c>
      <c r="F57" s="10">
        <f>F55-F56</f>
        <v>1.7799325777070614</v>
      </c>
      <c r="G57" s="7"/>
      <c r="H57" s="65"/>
      <c r="I57" s="12" t="s">
        <v>226</v>
      </c>
      <c r="J57" s="10">
        <f>G51</f>
        <v>5.6038647342995171E-2</v>
      </c>
      <c r="K57" s="4">
        <f>RANK(J57,'Universal Aggregate Worksheet'!AL7:AL67,0)</f>
        <v>38</v>
      </c>
      <c r="L57" s="10">
        <f>AVERAGE('Universal Aggregate Worksheet'!AL7:AL67)</f>
        <v>5.9994737764255283E-2</v>
      </c>
      <c r="M57" s="66" t="s">
        <v>48</v>
      </c>
    </row>
    <row r="58" spans="5:25">
      <c r="E58" s="7"/>
      <c r="F58" s="7"/>
      <c r="G58" s="7"/>
      <c r="H58" s="65"/>
      <c r="I58" s="12" t="s">
        <v>228</v>
      </c>
      <c r="J58" s="87">
        <f>F52</f>
        <v>0.26285714285714284</v>
      </c>
      <c r="K58" s="4">
        <f>RANK(J58,'Universal Aggregate Worksheet'!AM7:AM67,0)</f>
        <v>54</v>
      </c>
      <c r="L58" s="10">
        <f>AVERAGE('Universal Aggregate Worksheet'!AM7:AM67)</f>
        <v>0.31070441770301749</v>
      </c>
      <c r="M58" s="66" t="s">
        <v>199</v>
      </c>
    </row>
    <row r="59" spans="5:25">
      <c r="E59" s="11"/>
      <c r="F59" s="11"/>
      <c r="G59" s="11"/>
      <c r="H59" s="65"/>
      <c r="I59" s="12" t="s">
        <v>229</v>
      </c>
      <c r="J59" s="87">
        <f>G52</f>
        <v>0.34901960784313724</v>
      </c>
      <c r="K59" s="4">
        <f>RANK(J59,'Universal Aggregate Worksheet'!AN7:AN67,1)</f>
        <v>52</v>
      </c>
      <c r="L59" s="10">
        <f>AVERAGE('Universal Aggregate Worksheet'!AN7:AN67)</f>
        <v>0.30991019697986272</v>
      </c>
      <c r="M59" s="66" t="s">
        <v>198</v>
      </c>
    </row>
    <row r="60" spans="5:25">
      <c r="H60" s="65"/>
      <c r="I60" s="12" t="s">
        <v>207</v>
      </c>
      <c r="J60" s="10">
        <f>J27</f>
        <v>29.141989623268952</v>
      </c>
      <c r="K60" s="4">
        <f>RANK(J60,'Universal Aggregate Worksheet'!AO7:AO67,0)</f>
        <v>12</v>
      </c>
      <c r="L60" s="10">
        <f>AVERAGE('Universal Aggregate Worksheet'!AO7:AO67)</f>
        <v>28.194522573727813</v>
      </c>
      <c r="M60" s="66" t="s">
        <v>49</v>
      </c>
    </row>
    <row r="61" spans="5:25">
      <c r="H61" s="65"/>
      <c r="I61" s="12" t="s">
        <v>208</v>
      </c>
      <c r="J61" s="10">
        <f>K27</f>
        <v>27.36205704556189</v>
      </c>
      <c r="K61" s="4">
        <f>RANK(J61,'Universal Aggregate Worksheet'!AP7:AP67,1)</f>
        <v>20</v>
      </c>
      <c r="L61" s="10">
        <f>AVERAGE('Universal Aggregate Worksheet'!AP7:AP67)</f>
        <v>28.112036494929548</v>
      </c>
      <c r="M61" s="66" t="s">
        <v>51</v>
      </c>
    </row>
    <row r="62" spans="5:25">
      <c r="H62" s="65"/>
      <c r="I62" s="12" t="s">
        <v>209</v>
      </c>
      <c r="J62" s="10">
        <f>J60-J61</f>
        <v>1.7799325777070614</v>
      </c>
      <c r="K62" s="4">
        <f>RANK(J62,'Universal Aggregate Worksheet'!AQ7:AQ67,0)</f>
        <v>11</v>
      </c>
      <c r="L62" s="10">
        <f>AVERAGE('Universal Aggregate Worksheet'!AQ7:AQ67)</f>
        <v>8.2486078798259033E-2</v>
      </c>
      <c r="M62" s="66" t="s">
        <v>52</v>
      </c>
    </row>
    <row r="63" spans="5:25">
      <c r="H63" s="65"/>
      <c r="M63" s="66" t="s">
        <v>53</v>
      </c>
    </row>
    <row r="64" spans="5:25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3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Hartford</v>
      </c>
      <c r="C7" s="76" t="s">
        <v>62</v>
      </c>
      <c r="E7" s="7"/>
      <c r="F7" s="76" t="str">
        <f>B1</f>
        <v>Hartford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28.166351606805296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25.346534653465348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182</v>
      </c>
      <c r="C9" s="4">
        <v>161</v>
      </c>
      <c r="E9" s="4" t="s">
        <v>82</v>
      </c>
      <c r="F9" s="78">
        <f>B19+B23+C26</f>
        <v>649</v>
      </c>
      <c r="G9" s="27"/>
      <c r="H9" s="65"/>
      <c r="I9" s="4" t="s">
        <v>23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19.957537154989385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30.811808118081181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628</v>
      </c>
      <c r="C10" s="4">
        <v>627</v>
      </c>
      <c r="E10" s="4" t="s">
        <v>83</v>
      </c>
      <c r="F10" s="78">
        <f>C19+C23+B26</f>
        <v>565</v>
      </c>
      <c r="G10" s="27"/>
      <c r="H10" s="65"/>
      <c r="I10" s="4" t="s">
        <v>48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29.855072463768117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25.943396226415093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0.28980891719745222</v>
      </c>
      <c r="C11" s="6">
        <f>C9/C10</f>
        <v>0.25677830940988838</v>
      </c>
      <c r="E11" s="4" t="s">
        <v>84</v>
      </c>
      <c r="F11" s="78">
        <f>SUM(F9:F10)</f>
        <v>1214</v>
      </c>
      <c r="G11" s="27"/>
      <c r="H11" s="65"/>
      <c r="I11" s="4" t="s">
        <v>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22.524271844660191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25.198412698412696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371</v>
      </c>
      <c r="C12" s="4">
        <v>348</v>
      </c>
      <c r="E12" s="4" t="s">
        <v>85</v>
      </c>
      <c r="F12" s="79">
        <f>F9/(B39/60)</f>
        <v>35.930795847750865</v>
      </c>
      <c r="G12" s="28"/>
      <c r="H12" s="65"/>
      <c r="I12" s="4" t="s">
        <v>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29.254302103250478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30.650684931506849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0.59076433121019112</v>
      </c>
      <c r="C13" s="6">
        <f>C12/C10</f>
        <v>0.55502392344497609</v>
      </c>
      <c r="E13" s="4" t="s">
        <v>86</v>
      </c>
      <c r="F13" s="79">
        <f>F10/(B39/60)</f>
        <v>31.280276816608996</v>
      </c>
      <c r="G13" s="28"/>
      <c r="H13" s="65"/>
      <c r="I13" s="4" t="s">
        <v>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30.120481927710845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22.323049001814883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0.49056603773584906</v>
      </c>
      <c r="C14" s="6">
        <f>C9/C12</f>
        <v>0.46264367816091956</v>
      </c>
      <c r="E14" s="4" t="s">
        <v>87</v>
      </c>
      <c r="F14" s="79">
        <f>F11/(B39/60)</f>
        <v>67.211072664359861</v>
      </c>
      <c r="G14" s="28"/>
      <c r="H14" s="65"/>
      <c r="I14" s="4" t="s">
        <v>43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30.578512396694212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28.90625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108</v>
      </c>
      <c r="C15" s="4">
        <v>90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24.665391969407267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28.490566037735849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0.59340659340659341</v>
      </c>
      <c r="C16" s="6">
        <f>C15/C9</f>
        <v>0.55900621118012417</v>
      </c>
      <c r="E16" s="24" t="s">
        <v>88</v>
      </c>
      <c r="F16" s="7"/>
      <c r="G16" s="7"/>
      <c r="H16" s="65"/>
      <c r="I16" s="4" t="s">
        <v>58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22.375690607734807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40.404040404040401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28.043143297380585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26.953125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31.494661921708182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28.495575221238941</v>
      </c>
      <c r="G18" s="29"/>
      <c r="H18" s="65"/>
      <c r="I18" s="4" t="s">
        <v>49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36.363636363636367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28.809523809523807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253</v>
      </c>
      <c r="C19" s="4">
        <v>153</v>
      </c>
      <c r="E19" s="4" t="s">
        <v>120</v>
      </c>
      <c r="F19" s="10">
        <f>F17-F18</f>
        <v>-0.45243192385835584</v>
      </c>
      <c r="G19" s="29"/>
      <c r="H19" s="65"/>
      <c r="I19" s="4" t="s">
        <v>17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28.764044943820227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25.244618395303327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0.62315270935960587</v>
      </c>
      <c r="C20" s="6">
        <f>C19/(B19+C19)</f>
        <v>0.37684729064039407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54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25.384615384615383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27.291666666666664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4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25.342465753424658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27.108433734939759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53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26.987951807228917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32.954545454545453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344</v>
      </c>
      <c r="C23" s="4">
        <v>359</v>
      </c>
      <c r="E23" s="12" t="s">
        <v>122</v>
      </c>
      <c r="F23" s="10">
        <f>(F17*'Efficiency Adjustment'!B66)/K27</f>
        <v>27.277131851596177</v>
      </c>
      <c r="G23" s="7"/>
      <c r="H23" s="65"/>
      <c r="I23" s="4" t="s">
        <v>53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26.987951807228917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32.954545454545453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291</v>
      </c>
      <c r="C24" s="4">
        <v>307</v>
      </c>
      <c r="E24" s="12" t="s">
        <v>123</v>
      </c>
      <c r="F24" s="10">
        <f>(F18*'Efficiency Adjustment'!C66)/J27</f>
        <v>28.749252351463685</v>
      </c>
      <c r="G24" s="7"/>
      <c r="H24" s="65"/>
      <c r="I24" s="4" t="s">
        <v>49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36.363636363636367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28.809523809523807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0.84593023255813948</v>
      </c>
      <c r="C25" s="6">
        <f>C24/C23</f>
        <v>0.85515320334261835</v>
      </c>
      <c r="E25" s="12" t="s">
        <v>124</v>
      </c>
      <c r="F25" s="10">
        <f>F23-F24</f>
        <v>-1.4721204998675077</v>
      </c>
      <c r="G25" s="7"/>
      <c r="H25" s="65"/>
      <c r="I25" s="4" t="s">
        <v>10</v>
      </c>
      <c r="J25" s="10">
        <f>IF(I25="Air Force",'Air Force'!$F$17,IF(I25="Albany",Albany!$F$17,IF(I25="Detroit",Detroit!$F$17,IF(I25="Binghamton",Binghamton!$F$17,IF(I25="Hartford",Hartford!$F$17,IF(I25="Stony Brook",'Stony Brook'!$F$17,IF(I25="UMBC",UMBC!$F$17,IF(I25="Vermont",Vermont!$F$17,IF(I25="Duke",Duke!$F$17,IF(I25="Maryland",Maryland!$F$17,IF(I25="North Carolina",'North Carolina'!$F$17,IF(I25="Virginia",Virginia!$F$17,IF(I25="Georgetown",Georgetown!$F$17,IF(I25="Notre Dame",'Notre Dame'!$F$17,IF(I25="Providence",Providence!$F$17,IF(I25="Rutgers",Rutgers!$F$17,IF(I25="St. Johns",'St. Johns'!$F$17,IF(I25="Syracuse",Syracuse!$F$17,IF(I25="Villanova",Villanova!$F$17,IF(I25="Drexel",Drexel!$F$17,IF(I25="Hofstra",Hofstra!$F$17,IF(I25="Penn State",'Penn State'!$F$17,IF(I25="Delaware",Delaware!$F$17,IF(I25="Massachusetts",Massachusetts!$F$17,IF(I25="Bellarmine",Bellarmine!$F$17,IF(I25="Fairfield",Fairfield!$F$17,IF(I25="Hobart",Hobart!$F$17,IF(I25="Loyola",Loyola!$F$17,IF(I25="Ohio State",'Ohio State'!$F$17,IF(I25="Denver",Denver!$F$17,IF(I25="Johns Hopkins",'Johns Hopkins'!$F$17,IF(I25="Mercer",Mercer!$F$17,IF(I25="Presbyterian",Presbyterian!$F$17,IF(I25="Brown",Brown!$F$17,IF(I25="Cornell",Cornell!$F$17,IF(I25="Dartmouth",Dartmouth!$F$17,IF(I25="Harvard",Harvard!$F$17,IF(I25="Pennsylvania",Pennsylvania!$F$17,IF(I25="Princeton",Princeton!$F$17,IF(I25="Yale",Yale!$F$17,IF(I25="Canisius",Canisius!$F$17,IF(I25="Jacksonville",Jacksonville!$F$17,IF(I25="Manhattan",Manhattan!$F$17,IF(I25="Marist",Marist!$F$17,IF(I25="St. Josephs",'St. Josephs'!$F$17,IF(I25="Siena",Siena!$F$17,IF(I25="VMI",VMI!$F$17,IF(I25="Bryant",Bryant!$F$17,IF(I25="Mt. St. Marys",'Mount St. Marys'!$F$17,IF(I25="Quinnipiac",Quinnipiac!$F$17,IF(I25="Robert Morris",'Robert Morris'!$F$17,IF(I25="Sacred Heart",'Sacred Heart'!$F$17,IF(I25="Wagner",Wagner!$F$17,IF(I25="Army",Army!$F$17,IF(I25="Bucknell",Bucknell!$F$17,IF(I25="Colgate",Colgate!$F$17,IF(I25="Towson",Towson!$F$17,IF(I25="Holy Cross",'Holy Cross'!$F$17,IF(I25="Lafayette",Lafayette!$F$17,IF(I25="Lehigh",Lehigh!$F$17,IF(I25="Navy",Navy!$F$17,0)))))))))))))))))))))))))))))))))))))))))))))))))))))))))))))</f>
        <v>34.231378763866879</v>
      </c>
      <c r="K25" s="10">
        <f>IF(I25="Air Force",'Air Force'!$F$18,IF(I25="Albany",Albany!$F$18,IF(I25="Detroit",Detroit!$F$18,IF(I25="Binghamton",Binghamton!$F$18,IF(I25="Hartford",Hartford!$F$18,IF(I25="Stony Brook",'Stony Brook'!$F$18,IF(I25="UMBC",UMBC!$F$18,IF(I25="Vermont",Vermont!$F$18,IF(I25="Duke",Duke!$F$18,IF(I25="Maryland",Maryland!$F$18,IF(I25="North Carolina",'North Carolina'!$F$18,IF(I25="Virginia",Virginia!$F$18,IF(I25="Georgetown",Georgetown!$F$18,IF(I25="Notre Dame",'Notre Dame'!$F$18,IF(I25="Providence",Providence!$F$18,IF(I25="Rutgers",Rutgers!$F$18,IF(I25="St. Johns",'St. Johns'!$F$18,IF(I25="Syracuse",Syracuse!$F$18,IF(I25="Villanova",Villanova!$F$18,IF(I25="Drexel",Drexel!$F$18,IF(I25="Hofstra",Hofstra!$F$18,IF(I25="Penn State",'Penn State'!$F$18,IF(I25="Delaware",Delaware!$F$18,IF(I25="Massachusetts",Massachusetts!$F$18,IF(I25="Bellarmine",Bellarmine!$F$18,IF(I25="Fairfield",Fairfield!$F$18,IF(I25="Hobart",Hobart!$F$18,IF(I25="Loyola",Loyola!$F$18,IF(I25="Ohio State",'Ohio State'!$F$18,IF(I25="Denver",Denver!$F$18,IF(I25="Johns Hopkins",'Johns Hopkins'!$F$18,IF(I25="Mercer",Mercer!$F$18,IF(I25="Presbyterian",Presbyterian!$F$18,IF(I25="Brown",Brown!$F$18,IF(I25="Cornell",Cornell!$F$18,IF(I25="Dartmouth",Dartmouth!$F$18,IF(I25="Harvard",Harvard!$F$18,IF(I25="Pennsylvania",Pennsylvania!$F$18,IF(I25="Princeton",Princeton!$F$18,IF(I25="Yale",Yale!$F$18,IF(I25="Canisius",Canisius!$F$18,IF(I25="Jacksonville",Jacksonville!$F$18,IF(I25="Manhattan",Manhattan!$F$18,IF(I25="Marist",Marist!$F$18,IF(I25="St. Josephs",'St. Josephs'!$F$18,IF(I25="Siena",Siena!$F$18,IF(I25="VMI",VMI!$F$18,IF(I25="Bryant",Bryant!$F$18,IF(I25="Mt. St. Marys",'Mount St. Marys'!$F$18,IF(I25="Quinnipiac",Quinnipiac!$F$18,IF(I25="Robert Morris",'Robert Morris'!$F$18,IF(I25="Sacred Heart",'Sacred Heart'!$F$18,IF(I25="Wagner",Wagner!$F$18,IF(I25="Army",Army!$F$18,IF(I25="Bucknell",Bucknell!$F$18,IF(I25="Colgate",Colgate!$F$18,IF(I25="Towson",Towson!$F$18,IF(I25="Holy Cross",'Holy Cross'!$F$18,IF(I25="Lafayette",Lafayette!$F$18,IF(I25="Lehigh",Lehigh!$F$18,IF(I25="Navy",Navy!$F$18,0)))))))))))))))))))))))))))))))))))))))))))))))))))))))))))))</f>
        <v>23.064250411861615</v>
      </c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53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AVERAGEIF(J8:J25,"&gt;0")</f>
        <v>28.048689903471015</v>
      </c>
      <c r="K27" s="19">
        <f>AVERAGEIF(K8:K25,"&gt;0")</f>
        <v>28.655917318338354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0.96764252696456088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58</v>
      </c>
      <c r="C29" s="4">
        <v>89</v>
      </c>
      <c r="E29" s="12" t="s">
        <v>148</v>
      </c>
      <c r="F29" s="10">
        <f>C10/F10</f>
        <v>1.1097345132743364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16</v>
      </c>
      <c r="C30" s="4">
        <v>26</v>
      </c>
      <c r="E30" s="12" t="s">
        <v>91</v>
      </c>
      <c r="F30" s="10">
        <f>F28-F29</f>
        <v>-0.14209198630977549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0.27586206896551724</v>
      </c>
      <c r="C31" s="23">
        <f>C30/C29</f>
        <v>0.29213483146067415</v>
      </c>
      <c r="E31" s="4" t="s">
        <v>149</v>
      </c>
      <c r="F31" s="10">
        <f>B12/F9</f>
        <v>0.57164869029275811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5</v>
      </c>
      <c r="C32" s="12">
        <v>0</v>
      </c>
      <c r="E32" s="12" t="s">
        <v>150</v>
      </c>
      <c r="F32" s="10">
        <f>C12/F10</f>
        <v>0.61592920353982306</v>
      </c>
      <c r="G32" s="7"/>
      <c r="H32" s="65"/>
      <c r="I32" s="4" t="s">
        <v>203</v>
      </c>
      <c r="J32" s="9">
        <f>F14</f>
        <v>67.211072664359861</v>
      </c>
      <c r="K32" s="4">
        <f>RANK(J32,'Universal Aggregate Worksheet'!I7:I67,0)</f>
        <v>29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5.6179775280898875E-2</v>
      </c>
      <c r="C33" s="23">
        <f>C32/B29</f>
        <v>0</v>
      </c>
      <c r="E33" s="12" t="s">
        <v>92</v>
      </c>
      <c r="F33" s="13">
        <f>F31-F32</f>
        <v>-4.4280513247064945E-2</v>
      </c>
      <c r="G33" s="29"/>
      <c r="H33" s="65"/>
      <c r="I33" s="12" t="s">
        <v>160</v>
      </c>
      <c r="J33" s="9">
        <f>F12</f>
        <v>35.930795847750865</v>
      </c>
      <c r="K33" s="4">
        <f>RANK(J33,'Universal Aggregate Worksheet'!F7:F67,0)</f>
        <v>12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0.300671974522293</v>
      </c>
      <c r="G34" s="31"/>
      <c r="H34" s="65"/>
      <c r="I34" s="12" t="s">
        <v>161</v>
      </c>
      <c r="J34" s="9">
        <f>F13</f>
        <v>31.280276816608996</v>
      </c>
      <c r="K34" s="4">
        <f>RANK(J34,'Universal Aggregate Worksheet'!G7:G67,1)</f>
        <v>19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90</v>
      </c>
      <c r="C35" s="4">
        <v>62</v>
      </c>
      <c r="E35" s="12" t="s">
        <v>152</v>
      </c>
      <c r="F35" s="6">
        <f>((0.167*C30)+(C9)+(0.83*C32))/C10</f>
        <v>0.26370334928229666</v>
      </c>
      <c r="G35" s="7"/>
      <c r="H35" s="65"/>
      <c r="I35" s="12" t="s">
        <v>210</v>
      </c>
      <c r="J35" s="9">
        <f>J33-J34</f>
        <v>4.6505190311418687</v>
      </c>
      <c r="K35" s="4">
        <f>RANK(J35,'Universal Aggregate Worksheet'!H7:H67,0)</f>
        <v>5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0.50895417789757413</v>
      </c>
      <c r="G36" s="31"/>
      <c r="H36" s="65"/>
      <c r="I36" s="4" t="s">
        <v>133</v>
      </c>
      <c r="J36" s="10">
        <f>F23</f>
        <v>27.277131851596177</v>
      </c>
      <c r="K36" s="4">
        <f>RANK(J36,'Universal Aggregate Worksheet'!X7:X67,0)</f>
        <v>35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18</v>
      </c>
      <c r="C37" s="4">
        <v>18</v>
      </c>
      <c r="E37" s="12" t="s">
        <v>154</v>
      </c>
      <c r="F37" s="6">
        <f>((0.167*C30)+(C9)+(0.83*C32))/C12</f>
        <v>0.47512068965517246</v>
      </c>
      <c r="G37" s="31"/>
      <c r="H37" s="65"/>
      <c r="I37" s="4" t="s">
        <v>136</v>
      </c>
      <c r="J37" s="10">
        <f>F24</f>
        <v>28.749252351463685</v>
      </c>
      <c r="K37" s="4">
        <f>RANK(J37,'Universal Aggregate Worksheet'!Z7:Z67,1)</f>
        <v>35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-1.4721204998675077</v>
      </c>
      <c r="K38" s="4">
        <f>RANK(J38,'Universal Aggregate Worksheet'!AB7:AB67,0)</f>
        <v>35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1083.75</v>
      </c>
      <c r="C39" s="4">
        <f>B39</f>
        <v>1083.75</v>
      </c>
      <c r="E39" s="24" t="s">
        <v>155</v>
      </c>
      <c r="F39" s="7"/>
      <c r="G39" s="7"/>
      <c r="H39" s="65"/>
      <c r="I39" s="4" t="s">
        <v>166</v>
      </c>
      <c r="J39" s="10">
        <f>F28</f>
        <v>0.96764252696456088</v>
      </c>
      <c r="K39" s="4">
        <f>RANK(J39,'Universal Aggregate Worksheet'!M7:M67,0)</f>
        <v>41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2.5477707006369428E-2</v>
      </c>
      <c r="G40" s="13">
        <f>C30/C10</f>
        <v>4.1467304625199361E-2</v>
      </c>
      <c r="H40" s="65"/>
      <c r="I40" s="4" t="s">
        <v>170</v>
      </c>
      <c r="J40" s="10">
        <f>F29</f>
        <v>1.1097345132743364</v>
      </c>
      <c r="K40" s="4">
        <f>RANK(J40,'Universal Aggregate Worksheet'!Q7:Q67,1)</f>
        <v>52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0.1419457735247209</v>
      </c>
      <c r="G41" s="10">
        <f>B29/B10</f>
        <v>9.2356687898089165E-2</v>
      </c>
      <c r="H41" s="65"/>
      <c r="I41" s="4" t="s">
        <v>168</v>
      </c>
      <c r="J41" s="6">
        <f>F34</f>
        <v>0.300671974522293</v>
      </c>
      <c r="K41" s="4">
        <f>RANK(J41,'Universal Aggregate Worksheet'!O7:O67,0)</f>
        <v>19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-0.11646806651835148</v>
      </c>
      <c r="G42" s="10">
        <f>G40-G41</f>
        <v>-5.0889383272889804E-2</v>
      </c>
      <c r="H42" s="65"/>
      <c r="I42" s="4" t="s">
        <v>172</v>
      </c>
      <c r="J42" s="6">
        <f>F35</f>
        <v>0.26370334928229666</v>
      </c>
      <c r="K42" s="4">
        <f>RANK(J42,'Universal Aggregate Worksheet'!S7:S67,1)</f>
        <v>14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8.9368258859784278E-2</v>
      </c>
      <c r="G43" s="86">
        <f>C29/F10</f>
        <v>0.15752212389380532</v>
      </c>
      <c r="H43" s="65"/>
      <c r="I43" s="4" t="s">
        <v>182</v>
      </c>
      <c r="J43" s="10">
        <f>F47</f>
        <v>0.16640986132511557</v>
      </c>
      <c r="K43" s="4">
        <f>RANK(J43,'Universal Aggregate Worksheet'!U7:U67,0)</f>
        <v>23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8.7912087912087919E-2</v>
      </c>
      <c r="G44" s="86">
        <f>C30/C9</f>
        <v>0.16149068322981366</v>
      </c>
      <c r="H44" s="65"/>
      <c r="I44" s="4" t="s">
        <v>183</v>
      </c>
      <c r="J44" s="10">
        <f>F48</f>
        <v>0.15929203539823009</v>
      </c>
      <c r="K44" s="4">
        <f>RANK(J44,'Universal Aggregate Worksheet'!V7:V67,1)</f>
        <v>33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0.62315270935960587</v>
      </c>
      <c r="K45" s="4">
        <f>RANK(J45,'Universal Aggregate Worksheet'!J7:J67,0)</f>
        <v>6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0.84593023255813948</v>
      </c>
      <c r="K46" s="4">
        <f>RANK(J46,'Universal Aggregate Worksheet'!K7:K67,0)</f>
        <v>24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0.16640986132511557</v>
      </c>
      <c r="G47" s="33"/>
      <c r="H47" s="65"/>
      <c r="I47" s="4" t="s">
        <v>181</v>
      </c>
      <c r="J47" s="13">
        <f>C25</f>
        <v>0.85515320334261835</v>
      </c>
      <c r="K47" s="4">
        <f>RANK(J47,'Universal Aggregate Worksheet'!L7:L67,1)</f>
        <v>43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0.15929203539823009</v>
      </c>
      <c r="G48" s="29"/>
      <c r="H48" s="65"/>
      <c r="I48" s="4" t="s">
        <v>205</v>
      </c>
      <c r="J48" s="6">
        <f>B31</f>
        <v>0.27586206896551724</v>
      </c>
      <c r="K48" s="4">
        <f>RANK(J48,'Universal Aggregate Worksheet'!AC7:AC67,0)</f>
        <v>45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0.29213483146067415</v>
      </c>
      <c r="K49" s="4">
        <f>RANK(J49,'Universal Aggregate Worksheet'!AD7:AD67,1)</f>
        <v>24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2.5477707006369428E-2</v>
      </c>
      <c r="K50" s="4">
        <f>RANK(J50,'Universal Aggregate Worksheet'!AI7:AI67,0)</f>
        <v>52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7.4135090609555185E-2</v>
      </c>
      <c r="G51" s="10">
        <f>C35/F11</f>
        <v>5.1070840197693576E-2</v>
      </c>
      <c r="H51" s="65"/>
      <c r="I51" s="12" t="s">
        <v>221</v>
      </c>
      <c r="J51" s="10">
        <f>F41</f>
        <v>0.1419457735247209</v>
      </c>
      <c r="K51" s="4">
        <f>RANK(J51,'Universal Aggregate Worksheet'!AJ7:AJ67,1)</f>
        <v>57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0.33097345132743361</v>
      </c>
      <c r="G52" s="86">
        <f>(B12-B9)/F9</f>
        <v>0.29121725731895226</v>
      </c>
      <c r="H52" s="65"/>
      <c r="I52" s="12" t="s">
        <v>222</v>
      </c>
      <c r="J52" s="87">
        <f>F43</f>
        <v>8.9368258859784278E-2</v>
      </c>
      <c r="K52" s="4">
        <f>RANK(J52,'Universal Aggregate Worksheet'!AE7:AE67,0)</f>
        <v>55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0.15752212389380532</v>
      </c>
      <c r="K53" s="4">
        <f>RANK(J53,'Universal Aggregate Worksheet'!AF7:AF67,1)</f>
        <v>61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8.7912087912087919E-2</v>
      </c>
      <c r="K54" s="4">
        <f>RANK(J54,'Universal Aggregate Worksheet'!AG7:AG67,0)</f>
        <v>55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28.048689903471015</v>
      </c>
      <c r="G55" s="7"/>
      <c r="H55" s="65"/>
      <c r="I55" s="12" t="s">
        <v>225</v>
      </c>
      <c r="J55" s="87">
        <f>G44</f>
        <v>0.16149068322981366</v>
      </c>
      <c r="K55" s="4">
        <f>RANK(J55,'Universal Aggregate Worksheet'!AH7:AH67,1)</f>
        <v>52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28.655917318338354</v>
      </c>
      <c r="G56" s="7"/>
      <c r="H56" s="65"/>
      <c r="I56" s="12" t="s">
        <v>227</v>
      </c>
      <c r="J56" s="10">
        <f>F51</f>
        <v>7.4135090609555185E-2</v>
      </c>
      <c r="K56" s="4">
        <f>RANK(J56,'Universal Aggregate Worksheet'!AK7:AK67,1)</f>
        <v>58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-0.60722741486733867</v>
      </c>
      <c r="G57" s="7"/>
      <c r="H57" s="65"/>
      <c r="I57" s="12" t="s">
        <v>226</v>
      </c>
      <c r="J57" s="10">
        <f>G51</f>
        <v>5.1070840197693576E-2</v>
      </c>
      <c r="K57" s="4">
        <f>RANK(J57,'Universal Aggregate Worksheet'!AL7:AL67,0)</f>
        <v>46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0.33097345132743361</v>
      </c>
      <c r="K58" s="4">
        <f>RANK(J58,'Universal Aggregate Worksheet'!AM7:AM67,0)</f>
        <v>17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0.29121725731895226</v>
      </c>
      <c r="K59" s="4">
        <f>RANK(J59,'Universal Aggregate Worksheet'!AN7:AN67,1)</f>
        <v>22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28.048689903471015</v>
      </c>
      <c r="K60" s="4">
        <f>RANK(J60,'Universal Aggregate Worksheet'!AO7:AO67,0)</f>
        <v>38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28.655917318338354</v>
      </c>
      <c r="K61" s="4">
        <f>RANK(J61,'Universal Aggregate Worksheet'!AP7:AP67,1)</f>
        <v>41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-0.60722741486733867</v>
      </c>
      <c r="K62" s="4">
        <f>RANK(J62,'Universal Aggregate Worksheet'!AQ7:AQ67,0)</f>
        <v>37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5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Harvard</v>
      </c>
      <c r="C7" s="76" t="s">
        <v>62</v>
      </c>
      <c r="E7" s="7"/>
      <c r="F7" s="76" t="str">
        <f>B1</f>
        <v>Harvard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22.955145118733508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31.127450980392158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174</v>
      </c>
      <c r="C9" s="4">
        <v>151</v>
      </c>
      <c r="E9" s="4" t="s">
        <v>82</v>
      </c>
      <c r="F9" s="78">
        <f>B19+B23+C26</f>
        <v>605</v>
      </c>
      <c r="G9" s="27"/>
      <c r="H9" s="65"/>
      <c r="I9" s="4" t="s">
        <v>22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30.873786407766989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23.972602739726025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641</v>
      </c>
      <c r="C10" s="4">
        <v>576</v>
      </c>
      <c r="E10" s="4" t="s">
        <v>83</v>
      </c>
      <c r="F10" s="78">
        <f>C19+C23+B26</f>
        <v>567</v>
      </c>
      <c r="G10" s="27"/>
      <c r="H10" s="65"/>
      <c r="I10" s="4" t="s">
        <v>18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29.215686274509807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27.428571428571431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0.2714508580343214</v>
      </c>
      <c r="C11" s="6">
        <f>C9/C10</f>
        <v>0.26215277777777779</v>
      </c>
      <c r="E11" s="4" t="s">
        <v>84</v>
      </c>
      <c r="F11" s="78">
        <f>SUM(F9:F10)</f>
        <v>1172</v>
      </c>
      <c r="G11" s="27"/>
      <c r="H11" s="65"/>
      <c r="I11" s="4" t="s">
        <v>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29.254302103250478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30.650684931506849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394</v>
      </c>
      <c r="C12" s="4">
        <v>329</v>
      </c>
      <c r="E12" s="4" t="s">
        <v>85</v>
      </c>
      <c r="F12" s="79">
        <f>F9/(B39/60)</f>
        <v>37.519379844961243</v>
      </c>
      <c r="G12" s="28"/>
      <c r="H12" s="65"/>
      <c r="I12" s="4" t="s">
        <v>23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19.957537154989385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30.811808118081181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0.61466458658346335</v>
      </c>
      <c r="C13" s="6">
        <f>C12/C10</f>
        <v>0.57118055555555558</v>
      </c>
      <c r="E13" s="4" t="s">
        <v>86</v>
      </c>
      <c r="F13" s="79">
        <f>F10/(B39/60)</f>
        <v>35.162790697674417</v>
      </c>
      <c r="G13" s="28"/>
      <c r="H13" s="65"/>
      <c r="I13" s="4" t="s">
        <v>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22.524271844660191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25.198412698412696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0.44162436548223349</v>
      </c>
      <c r="C14" s="6">
        <f>C9/C12</f>
        <v>0.45896656534954405</v>
      </c>
      <c r="E14" s="4" t="s">
        <v>87</v>
      </c>
      <c r="F14" s="79">
        <f>F11/(B39/60)</f>
        <v>72.68217054263566</v>
      </c>
      <c r="G14" s="28"/>
      <c r="H14" s="65"/>
      <c r="I14" s="4" t="s">
        <v>11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26.043737574552683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28.205128205128204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97</v>
      </c>
      <c r="C15" s="4">
        <v>77</v>
      </c>
      <c r="E15" s="7"/>
      <c r="F15" s="7"/>
      <c r="G15" s="7"/>
      <c r="H15" s="65"/>
      <c r="I15" s="4" t="s">
        <v>32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28.166351606805296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25.346534653465348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0.55747126436781613</v>
      </c>
      <c r="C16" s="6">
        <f>C15/C9</f>
        <v>0.50993377483443714</v>
      </c>
      <c r="E16" s="24" t="s">
        <v>88</v>
      </c>
      <c r="F16" s="7"/>
      <c r="G16" s="7"/>
      <c r="H16" s="65"/>
      <c r="I16" s="4" t="s">
        <v>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26.953125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31.494661921708182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28.760330578512395</v>
      </c>
      <c r="G17" s="29"/>
      <c r="H17" s="65"/>
      <c r="I17" s="4" t="s">
        <v>10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34.231378763866879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23.064250411861615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26.631393298059962</v>
      </c>
      <c r="G18" s="29"/>
      <c r="H18" s="65"/>
      <c r="I18" s="4" t="s">
        <v>43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30.578512396694212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28.90625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204</v>
      </c>
      <c r="C19" s="4">
        <v>174</v>
      </c>
      <c r="E19" s="4" t="s">
        <v>120</v>
      </c>
      <c r="F19" s="10">
        <f>F17-F18</f>
        <v>2.1289372804524334</v>
      </c>
      <c r="G19" s="29"/>
      <c r="H19" s="65"/>
      <c r="I19" s="4" t="s">
        <v>38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27.828054298642535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25.406504065040654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0.53968253968253965</v>
      </c>
      <c r="C20" s="6">
        <f>C19/(B19+C19)</f>
        <v>0.46031746031746029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26.153846153846157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24.468085106382979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29.198473282442748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24.311926605504588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38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27.828054298642535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25.406504065040654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339</v>
      </c>
      <c r="C23" s="4">
        <v>331</v>
      </c>
      <c r="E23" s="12" t="s">
        <v>122</v>
      </c>
      <c r="F23" s="10">
        <f>(F17*'Efficiency Adjustment'!B66)/K27</f>
        <v>29.907559125674943</v>
      </c>
      <c r="G23" s="7"/>
      <c r="H23" s="65"/>
      <c r="I23" s="4" t="s">
        <v>10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34.231378763866879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23.064250411861615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277</v>
      </c>
      <c r="C24" s="4">
        <v>269</v>
      </c>
      <c r="E24" s="12" t="s">
        <v>123</v>
      </c>
      <c r="F24" s="10">
        <f>(F18*'Efficiency Adjustment'!C66)/J27</f>
        <v>27.036278551747937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0.81710914454277284</v>
      </c>
      <c r="C25" s="6">
        <f>C24/C23</f>
        <v>0.81268882175226587</v>
      </c>
      <c r="E25" s="12" t="s">
        <v>124</v>
      </c>
      <c r="F25" s="10">
        <f>F23-F24</f>
        <v>2.871280573927006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62</v>
      </c>
      <c r="C26" s="4">
        <f>C23-C24</f>
        <v>62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27.874602565204395</v>
      </c>
      <c r="K27" s="19">
        <f>AVERAGEIF(K8:K24,"&gt;0")</f>
        <v>26.803976646417762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1.0595041322314049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61</v>
      </c>
      <c r="C29" s="4">
        <v>55</v>
      </c>
      <c r="E29" s="12" t="s">
        <v>148</v>
      </c>
      <c r="F29" s="10">
        <f>C10/F10</f>
        <v>1.0158730158730158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24</v>
      </c>
      <c r="C30" s="4">
        <v>16</v>
      </c>
      <c r="E30" s="12" t="s">
        <v>91</v>
      </c>
      <c r="F30" s="10">
        <f>F28-F29</f>
        <v>4.3631116358389122E-2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0.39344262295081966</v>
      </c>
      <c r="C31" s="23">
        <f>C30/C29</f>
        <v>0.29090909090909089</v>
      </c>
      <c r="E31" s="4" t="s">
        <v>149</v>
      </c>
      <c r="F31" s="10">
        <f>B12/F9</f>
        <v>0.65123966942148759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0.58024691358024694</v>
      </c>
      <c r="G32" s="7"/>
      <c r="H32" s="65"/>
      <c r="I32" s="4" t="s">
        <v>203</v>
      </c>
      <c r="J32" s="9">
        <f>F14</f>
        <v>72.68217054263566</v>
      </c>
      <c r="K32" s="4">
        <f>RANK(J32,'Universal Aggregate Worksheet'!I7:I67,0)</f>
        <v>11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1.8181818181818181E-2</v>
      </c>
      <c r="C33" s="23">
        <f>C32/B29</f>
        <v>0</v>
      </c>
      <c r="E33" s="12" t="s">
        <v>92</v>
      </c>
      <c r="F33" s="13">
        <f>F31-F32</f>
        <v>7.0992755841240651E-2</v>
      </c>
      <c r="G33" s="29"/>
      <c r="H33" s="65"/>
      <c r="I33" s="12" t="s">
        <v>160</v>
      </c>
      <c r="J33" s="9">
        <f>F12</f>
        <v>37.519379844961243</v>
      </c>
      <c r="K33" s="4">
        <f>RANK(J33,'Universal Aggregate Worksheet'!F7:F67,0)</f>
        <v>5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0.27899843993759754</v>
      </c>
      <c r="G34" s="31"/>
      <c r="H34" s="65"/>
      <c r="I34" s="12" t="s">
        <v>161</v>
      </c>
      <c r="J34" s="9">
        <f>F13</f>
        <v>35.162790697674417</v>
      </c>
      <c r="K34" s="4">
        <f>RANK(J34,'Universal Aggregate Worksheet'!G7:G67,1)</f>
        <v>40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57</v>
      </c>
      <c r="C35" s="4">
        <v>65</v>
      </c>
      <c r="E35" s="12" t="s">
        <v>152</v>
      </c>
      <c r="F35" s="6">
        <f>((0.167*C30)+(C9)+(0.83*C32))/C10</f>
        <v>0.26679166666666665</v>
      </c>
      <c r="G35" s="7"/>
      <c r="H35" s="65"/>
      <c r="I35" s="12" t="s">
        <v>210</v>
      </c>
      <c r="J35" s="9">
        <f>J33-J34</f>
        <v>2.3565891472868259</v>
      </c>
      <c r="K35" s="4">
        <f>RANK(J35,'Universal Aggregate Worksheet'!H7:H67,0)</f>
        <v>21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0.45390355329949245</v>
      </c>
      <c r="G36" s="31"/>
      <c r="H36" s="65"/>
      <c r="I36" s="4" t="s">
        <v>133</v>
      </c>
      <c r="J36" s="10">
        <f>F23</f>
        <v>29.907559125674943</v>
      </c>
      <c r="K36" s="4">
        <f>RANK(J36,'Universal Aggregate Worksheet'!X7:X67,0)</f>
        <v>17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0.46708814589665654</v>
      </c>
      <c r="G37" s="31"/>
      <c r="H37" s="65"/>
      <c r="I37" s="4" t="s">
        <v>136</v>
      </c>
      <c r="J37" s="10">
        <f>F24</f>
        <v>27.036278551747937</v>
      </c>
      <c r="K37" s="4">
        <f>RANK(J37,'Universal Aggregate Worksheet'!Z7:Z67,1)</f>
        <v>28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2.871280573927006</v>
      </c>
      <c r="K38" s="4">
        <f>RANK(J38,'Universal Aggregate Worksheet'!AB7:AB67,0)</f>
        <v>23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967.5</v>
      </c>
      <c r="C39" s="4">
        <f>B39</f>
        <v>967.5</v>
      </c>
      <c r="E39" s="24" t="s">
        <v>155</v>
      </c>
      <c r="F39" s="7"/>
      <c r="G39" s="7"/>
      <c r="H39" s="65"/>
      <c r="I39" s="4" t="s">
        <v>166</v>
      </c>
      <c r="J39" s="10">
        <f>F28</f>
        <v>1.0595041322314049</v>
      </c>
      <c r="K39" s="4">
        <f>RANK(J39,'Universal Aggregate Worksheet'!M7:M67,0)</f>
        <v>17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3.7441497659906398E-2</v>
      </c>
      <c r="G40" s="13">
        <f>C30/C10</f>
        <v>2.7777777777777776E-2</v>
      </c>
      <c r="H40" s="65"/>
      <c r="I40" s="4" t="s">
        <v>170</v>
      </c>
      <c r="J40" s="10">
        <f>F29</f>
        <v>1.0158730158730158</v>
      </c>
      <c r="K40" s="4">
        <f>RANK(J40,'Universal Aggregate Worksheet'!Q7:Q67,1)</f>
        <v>31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9.5486111111111105E-2</v>
      </c>
      <c r="G41" s="10">
        <f>B29/B10</f>
        <v>9.5163806552262087E-2</v>
      </c>
      <c r="H41" s="65"/>
      <c r="I41" s="4" t="s">
        <v>168</v>
      </c>
      <c r="J41" s="6">
        <f>F34</f>
        <v>0.27899843993759754</v>
      </c>
      <c r="K41" s="4">
        <f>RANK(J41,'Universal Aggregate Worksheet'!O7:O67,0)</f>
        <v>34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-5.8044613451204707E-2</v>
      </c>
      <c r="G42" s="10">
        <f>G40-G41</f>
        <v>-6.7386028774484311E-2</v>
      </c>
      <c r="H42" s="65"/>
      <c r="I42" s="4" t="s">
        <v>172</v>
      </c>
      <c r="J42" s="6">
        <f>F35</f>
        <v>0.26679166666666665</v>
      </c>
      <c r="K42" s="4">
        <f>RANK(J42,'Universal Aggregate Worksheet'!S7:S67,1)</f>
        <v>16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0.10082644628099173</v>
      </c>
      <c r="G43" s="86">
        <f>C29/F10</f>
        <v>9.700176366843033E-2</v>
      </c>
      <c r="H43" s="65"/>
      <c r="I43" s="4" t="s">
        <v>182</v>
      </c>
      <c r="J43" s="10">
        <f>F47</f>
        <v>0.16033057851239668</v>
      </c>
      <c r="K43" s="4">
        <f>RANK(J43,'Universal Aggregate Worksheet'!U7:U67,0)</f>
        <v>29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0.13793103448275862</v>
      </c>
      <c r="G44" s="86">
        <f>C30/C9</f>
        <v>0.10596026490066225</v>
      </c>
      <c r="H44" s="65"/>
      <c r="I44" s="4" t="s">
        <v>183</v>
      </c>
      <c r="J44" s="10">
        <f>F48</f>
        <v>0.13580246913580246</v>
      </c>
      <c r="K44" s="4">
        <f>RANK(J44,'Universal Aggregate Worksheet'!V7:V67,1)</f>
        <v>16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0.53968253968253965</v>
      </c>
      <c r="K45" s="4">
        <f>RANK(J45,'Universal Aggregate Worksheet'!J7:J67,0)</f>
        <v>19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0.81710914454277284</v>
      </c>
      <c r="K46" s="4">
        <f>RANK(J46,'Universal Aggregate Worksheet'!K7:K67,0)</f>
        <v>36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0.16033057851239668</v>
      </c>
      <c r="G47" s="33"/>
      <c r="H47" s="65"/>
      <c r="I47" s="4" t="s">
        <v>181</v>
      </c>
      <c r="J47" s="13">
        <f>C25</f>
        <v>0.81268882175226587</v>
      </c>
      <c r="K47" s="4">
        <f>RANK(J47,'Universal Aggregate Worksheet'!L7:L67,1)</f>
        <v>20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0.13580246913580246</v>
      </c>
      <c r="G48" s="29"/>
      <c r="H48" s="65"/>
      <c r="I48" s="4" t="s">
        <v>205</v>
      </c>
      <c r="J48" s="6">
        <f>B31</f>
        <v>0.39344262295081966</v>
      </c>
      <c r="K48" s="4">
        <f>RANK(J48,'Universal Aggregate Worksheet'!AC7:AC67,0)</f>
        <v>11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0.29090909090909089</v>
      </c>
      <c r="K49" s="4">
        <f>RANK(J49,'Universal Aggregate Worksheet'!AD7:AD67,1)</f>
        <v>23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3.7441497659906398E-2</v>
      </c>
      <c r="K50" s="4">
        <f>RANK(J50,'Universal Aggregate Worksheet'!AI7:AI67,0)</f>
        <v>28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4.8634812286689422E-2</v>
      </c>
      <c r="G51" s="10">
        <f>C35/F11</f>
        <v>5.546075085324232E-2</v>
      </c>
      <c r="H51" s="65"/>
      <c r="I51" s="12" t="s">
        <v>221</v>
      </c>
      <c r="J51" s="10">
        <f>F41</f>
        <v>9.5486111111111105E-2</v>
      </c>
      <c r="K51" s="4">
        <f>RANK(J51,'Universal Aggregate Worksheet'!AJ7:AJ67,1)</f>
        <v>13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0.31393298059964725</v>
      </c>
      <c r="G52" s="86">
        <f>(B12-B9)/F9</f>
        <v>0.36363636363636365</v>
      </c>
      <c r="H52" s="65"/>
      <c r="I52" s="12" t="s">
        <v>222</v>
      </c>
      <c r="J52" s="87">
        <f>F43</f>
        <v>0.10082644628099173</v>
      </c>
      <c r="K52" s="4">
        <f>RANK(J52,'Universal Aggregate Worksheet'!AE7:AE67,0)</f>
        <v>43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9.700176366843033E-2</v>
      </c>
      <c r="K53" s="4">
        <f>RANK(J53,'Universal Aggregate Worksheet'!AF7:AF67,1)</f>
        <v>12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0.13793103448275862</v>
      </c>
      <c r="K54" s="4">
        <f>RANK(J54,'Universal Aggregate Worksheet'!AG7:AG67,0)</f>
        <v>23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27.874602565204395</v>
      </c>
      <c r="G55" s="7"/>
      <c r="H55" s="65"/>
      <c r="I55" s="12" t="s">
        <v>225</v>
      </c>
      <c r="J55" s="87">
        <f>G44</f>
        <v>0.10596026490066225</v>
      </c>
      <c r="K55" s="4">
        <f>RANK(J55,'Universal Aggregate Worksheet'!AH7:AH67,1)</f>
        <v>20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26.803976646417762</v>
      </c>
      <c r="G56" s="7"/>
      <c r="H56" s="65"/>
      <c r="I56" s="12" t="s">
        <v>227</v>
      </c>
      <c r="J56" s="10">
        <f>F51</f>
        <v>4.8634812286689422E-2</v>
      </c>
      <c r="K56" s="4">
        <f>RANK(J56,'Universal Aggregate Worksheet'!AK7:AK67,1)</f>
        <v>14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1.0706259187866323</v>
      </c>
      <c r="G57" s="7"/>
      <c r="H57" s="65"/>
      <c r="I57" s="12" t="s">
        <v>226</v>
      </c>
      <c r="J57" s="10">
        <f>G51</f>
        <v>5.546075085324232E-2</v>
      </c>
      <c r="K57" s="4">
        <f>RANK(J57,'Universal Aggregate Worksheet'!AL7:AL67,0)</f>
        <v>40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0.31393298059964725</v>
      </c>
      <c r="K58" s="4">
        <f>RANK(J58,'Universal Aggregate Worksheet'!AM7:AM67,0)</f>
        <v>28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0.36363636363636365</v>
      </c>
      <c r="K59" s="4">
        <f>RANK(J59,'Universal Aggregate Worksheet'!AN7:AN67,1)</f>
        <v>56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27.874602565204395</v>
      </c>
      <c r="K60" s="4">
        <f>RANK(J60,'Universal Aggregate Worksheet'!AO7:AO67,0)</f>
        <v>39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26.803976646417762</v>
      </c>
      <c r="K61" s="4">
        <f>RANK(J61,'Universal Aggregate Worksheet'!AP7:AP67,1)</f>
        <v>7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1.0706259187866323</v>
      </c>
      <c r="K62" s="4">
        <f>RANK(J62,'Universal Aggregate Worksheet'!AQ7:AQ67,0)</f>
        <v>21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Hobart</v>
      </c>
      <c r="C7" s="76" t="s">
        <v>62</v>
      </c>
      <c r="E7" s="7"/>
      <c r="F7" s="76" t="str">
        <f>B1</f>
        <v>Hobart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37.981651376146793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29.56204379562044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111</v>
      </c>
      <c r="C9" s="4">
        <v>143</v>
      </c>
      <c r="E9" s="4" t="s">
        <v>82</v>
      </c>
      <c r="F9" s="78">
        <f>B19+B23+C26</f>
        <v>506</v>
      </c>
      <c r="G9" s="27"/>
      <c r="H9" s="65"/>
      <c r="I9" s="4" t="s">
        <v>10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34.231378763866879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23.064250411861615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477</v>
      </c>
      <c r="C10" s="4">
        <v>525</v>
      </c>
      <c r="E10" s="4" t="s">
        <v>83</v>
      </c>
      <c r="F10" s="78">
        <f>C19+C23+B26</f>
        <v>458</v>
      </c>
      <c r="G10" s="27"/>
      <c r="H10" s="65"/>
      <c r="I10" s="4" t="s">
        <v>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27.413127413127413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27.139874739039666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0.23270440251572327</v>
      </c>
      <c r="C11" s="6">
        <f>C9/C10</f>
        <v>0.27238095238095239</v>
      </c>
      <c r="E11" s="4" t="s">
        <v>84</v>
      </c>
      <c r="F11" s="78">
        <f>SUM(F9:F10)</f>
        <v>964</v>
      </c>
      <c r="G11" s="27"/>
      <c r="H11" s="65"/>
      <c r="I11" s="4" t="s">
        <v>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25.342465753424658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27.108433734939759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237</v>
      </c>
      <c r="C12" s="4">
        <v>304</v>
      </c>
      <c r="E12" s="4" t="s">
        <v>85</v>
      </c>
      <c r="F12" s="79">
        <f>F9/(B39/60)</f>
        <v>36.142857142857146</v>
      </c>
      <c r="G12" s="28"/>
      <c r="H12" s="65"/>
      <c r="I12" s="4" t="s">
        <v>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30.120481927710845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22.323049001814883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0.49685534591194969</v>
      </c>
      <c r="C13" s="6">
        <f>C12/C10</f>
        <v>0.57904761904761903</v>
      </c>
      <c r="E13" s="4" t="s">
        <v>86</v>
      </c>
      <c r="F13" s="79">
        <f>F10/(B39/60)</f>
        <v>32.714285714285715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27.470686767169177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28.195488721804512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0.46835443037974683</v>
      </c>
      <c r="C14" s="6">
        <f>C9/C12</f>
        <v>0.47039473684210525</v>
      </c>
      <c r="E14" s="4" t="s">
        <v>87</v>
      </c>
      <c r="F14" s="79">
        <f>F11/(B39/60)</f>
        <v>68.857142857142861</v>
      </c>
      <c r="G14" s="28"/>
      <c r="H14" s="65"/>
      <c r="I14" s="4" t="s">
        <v>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22.955145118733508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31.127450980392158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74</v>
      </c>
      <c r="C15" s="4">
        <v>79</v>
      </c>
      <c r="E15" s="7"/>
      <c r="F15" s="7"/>
      <c r="G15" s="7"/>
      <c r="H15" s="65"/>
      <c r="I15" s="4" t="s">
        <v>17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28.764044943820227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25.244618395303327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0.66666666666666663</v>
      </c>
      <c r="C16" s="6">
        <f>C15/C9</f>
        <v>0.55244755244755239</v>
      </c>
      <c r="E16" s="24" t="s">
        <v>88</v>
      </c>
      <c r="F16" s="7"/>
      <c r="G16" s="7"/>
      <c r="H16" s="65"/>
      <c r="I16" s="4" t="s">
        <v>13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36.30252100840336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26.151012891344383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21.936758893280633</v>
      </c>
      <c r="G17" s="29"/>
      <c r="H17" s="65"/>
      <c r="I17" s="4" t="s">
        <v>37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27.777777777777779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24.293785310734464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31.222707423580786</v>
      </c>
      <c r="G18" s="29"/>
      <c r="H18" s="65"/>
      <c r="I18" s="4" t="s">
        <v>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29.254302103250478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30.650684931506849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195</v>
      </c>
      <c r="C19" s="4">
        <v>105</v>
      </c>
      <c r="E19" s="4" t="s">
        <v>120</v>
      </c>
      <c r="F19" s="10">
        <f>F17-F18</f>
        <v>-9.2859485303001534</v>
      </c>
      <c r="G19" s="29"/>
      <c r="H19" s="65"/>
      <c r="I19" s="4" t="s">
        <v>51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29.853181076672104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21.109123434704831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</v>
      </c>
      <c r="C20" s="6">
        <f>C19/(B19+C19)</f>
        <v>0.35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25.821596244131456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27.040816326530614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26.410835214446955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25.282167042889391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261</v>
      </c>
      <c r="C23" s="4">
        <v>303</v>
      </c>
      <c r="E23" s="12" t="s">
        <v>122</v>
      </c>
      <c r="F23" s="10">
        <f>(F17*'Efficiency Adjustment'!B66)/K27</f>
        <v>23.243075694665436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211</v>
      </c>
      <c r="C24" s="4">
        <v>253</v>
      </c>
      <c r="E24" s="12" t="s">
        <v>123</v>
      </c>
      <c r="F24" s="10">
        <f>(F18*'Efficiency Adjustment'!C66)/J27</f>
        <v>30.192230041680141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0.80842911877394641</v>
      </c>
      <c r="C25" s="6">
        <f>C24/C23</f>
        <v>0.83498349834983498</v>
      </c>
      <c r="E25" s="12" t="s">
        <v>124</v>
      </c>
      <c r="F25" s="10">
        <f>F23-F24</f>
        <v>-6.949154347014705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50</v>
      </c>
      <c r="C26" s="4">
        <f>C23-C24</f>
        <v>50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29.264228249191547</v>
      </c>
      <c r="K27" s="19">
        <f>AVERAGEIF(K8:K24,"&gt;0")</f>
        <v>26.306628551320493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0.94268774703557312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61</v>
      </c>
      <c r="C29" s="4">
        <v>57</v>
      </c>
      <c r="E29" s="12" t="s">
        <v>148</v>
      </c>
      <c r="F29" s="10">
        <f>C10/F10</f>
        <v>1.1462882096069869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24</v>
      </c>
      <c r="E30" s="12" t="s">
        <v>91</v>
      </c>
      <c r="F30" s="10">
        <f>F28-F29</f>
        <v>-0.20360046257141373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0.31147540983606559</v>
      </c>
      <c r="C31" s="23">
        <f>C30/C29</f>
        <v>0.42105263157894735</v>
      </c>
      <c r="E31" s="4" t="s">
        <v>149</v>
      </c>
      <c r="F31" s="10">
        <f>B12/F9</f>
        <v>0.46837944664031622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0.66375545851528384</v>
      </c>
      <c r="G32" s="7"/>
      <c r="H32" s="65"/>
      <c r="I32" s="4" t="s">
        <v>203</v>
      </c>
      <c r="J32" s="9">
        <f>F14</f>
        <v>68.857142857142861</v>
      </c>
      <c r="K32" s="4">
        <f>RANK(J32,'Universal Aggregate Worksheet'!I7:I67,0)</f>
        <v>22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1.7543859649122806E-2</v>
      </c>
      <c r="C33" s="23">
        <f>C32/B29</f>
        <v>0</v>
      </c>
      <c r="E33" s="12" t="s">
        <v>92</v>
      </c>
      <c r="F33" s="13">
        <f>F31-F32</f>
        <v>-0.19537601187496761</v>
      </c>
      <c r="G33" s="29"/>
      <c r="H33" s="65"/>
      <c r="I33" s="12" t="s">
        <v>160</v>
      </c>
      <c r="J33" s="9">
        <f>F12</f>
        <v>36.142857142857146</v>
      </c>
      <c r="K33" s="4">
        <f>RANK(J33,'Universal Aggregate Worksheet'!F7:F67,0)</f>
        <v>9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0.24109643605870021</v>
      </c>
      <c r="G34" s="31"/>
      <c r="H34" s="65"/>
      <c r="I34" s="12" t="s">
        <v>161</v>
      </c>
      <c r="J34" s="9">
        <f>F13</f>
        <v>32.714285714285715</v>
      </c>
      <c r="K34" s="4">
        <f>RANK(J34,'Universal Aggregate Worksheet'!G7:G67,1)</f>
        <v>29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66</v>
      </c>
      <c r="C35" s="4">
        <v>62</v>
      </c>
      <c r="E35" s="12" t="s">
        <v>152</v>
      </c>
      <c r="F35" s="6">
        <f>((0.167*C30)+(C9)+(0.83*C32))/C10</f>
        <v>0.28001523809523809</v>
      </c>
      <c r="G35" s="7"/>
      <c r="H35" s="65"/>
      <c r="I35" s="12" t="s">
        <v>210</v>
      </c>
      <c r="J35" s="9">
        <f>J33-J34</f>
        <v>3.4285714285714306</v>
      </c>
      <c r="K35" s="4">
        <f>RANK(J35,'Universal Aggregate Worksheet'!H7:H67,0)</f>
        <v>11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0.48524472573839661</v>
      </c>
      <c r="G36" s="31"/>
      <c r="H36" s="65"/>
      <c r="I36" s="4" t="s">
        <v>133</v>
      </c>
      <c r="J36" s="10">
        <f>F23</f>
        <v>23.243075694665436</v>
      </c>
      <c r="K36" s="4">
        <f>RANK(J36,'Universal Aggregate Worksheet'!X7:X67,0)</f>
        <v>51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0.48357894736842111</v>
      </c>
      <c r="G37" s="31"/>
      <c r="H37" s="65"/>
      <c r="I37" s="4" t="s">
        <v>136</v>
      </c>
      <c r="J37" s="10">
        <f>F24</f>
        <v>30.192230041680141</v>
      </c>
      <c r="K37" s="4">
        <f>RANK(J37,'Universal Aggregate Worksheet'!Z7:Z67,1)</f>
        <v>43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-6.949154347014705</v>
      </c>
      <c r="K38" s="4">
        <f>RANK(J38,'Universal Aggregate Worksheet'!AB7:AB67,0)</f>
        <v>52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840</v>
      </c>
      <c r="C39" s="4">
        <f>B39</f>
        <v>840</v>
      </c>
      <c r="E39" s="24" t="s">
        <v>155</v>
      </c>
      <c r="F39" s="7"/>
      <c r="G39" s="7"/>
      <c r="H39" s="65"/>
      <c r="I39" s="4" t="s">
        <v>166</v>
      </c>
      <c r="J39" s="10">
        <f>F28</f>
        <v>0.94268774703557312</v>
      </c>
      <c r="K39" s="4">
        <f>RANK(J39,'Universal Aggregate Worksheet'!M7:M67,0)</f>
        <v>47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3.9832285115303984E-2</v>
      </c>
      <c r="G40" s="13">
        <f>C30/C10</f>
        <v>4.5714285714285714E-2</v>
      </c>
      <c r="H40" s="65"/>
      <c r="I40" s="4" t="s">
        <v>170</v>
      </c>
      <c r="J40" s="10">
        <f>F29</f>
        <v>1.1462882096069869</v>
      </c>
      <c r="K40" s="4">
        <f>RANK(J40,'Universal Aggregate Worksheet'!Q7:Q67,1)</f>
        <v>59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0.10857142857142857</v>
      </c>
      <c r="G41" s="10">
        <f>B29/B10</f>
        <v>0.1278825995807128</v>
      </c>
      <c r="H41" s="65"/>
      <c r="I41" s="4" t="s">
        <v>168</v>
      </c>
      <c r="J41" s="6">
        <f>F34</f>
        <v>0.24109643605870021</v>
      </c>
      <c r="K41" s="4">
        <f>RANK(J41,'Universal Aggregate Worksheet'!O7:O67,0)</f>
        <v>57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-6.8739143456124585E-2</v>
      </c>
      <c r="G42" s="10">
        <f>G40-G41</f>
        <v>-8.216831386642709E-2</v>
      </c>
      <c r="H42" s="65"/>
      <c r="I42" s="4" t="s">
        <v>172</v>
      </c>
      <c r="J42" s="6">
        <f>F35</f>
        <v>0.28001523809523809</v>
      </c>
      <c r="K42" s="4">
        <f>RANK(J42,'Universal Aggregate Worksheet'!S7:S67,1)</f>
        <v>23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0.12055335968379446</v>
      </c>
      <c r="G43" s="86">
        <f>C29/F10</f>
        <v>0.12445414847161572</v>
      </c>
      <c r="H43" s="65"/>
      <c r="I43" s="4" t="s">
        <v>182</v>
      </c>
      <c r="J43" s="10">
        <f>F47</f>
        <v>0.14624505928853754</v>
      </c>
      <c r="K43" s="4">
        <f>RANK(J43,'Universal Aggregate Worksheet'!U7:U67,0)</f>
        <v>36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0.17117117117117117</v>
      </c>
      <c r="G44" s="86">
        <f>C30/C9</f>
        <v>0.16783216783216784</v>
      </c>
      <c r="H44" s="65"/>
      <c r="I44" s="4" t="s">
        <v>183</v>
      </c>
      <c r="J44" s="10">
        <f>F48</f>
        <v>0.17248908296943233</v>
      </c>
      <c r="K44" s="4">
        <f>RANK(J44,'Universal Aggregate Worksheet'!V7:V67,1)</f>
        <v>45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</v>
      </c>
      <c r="K45" s="4">
        <f>RANK(J45,'Universal Aggregate Worksheet'!J7:J67,0)</f>
        <v>3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0.80842911877394641</v>
      </c>
      <c r="K46" s="4">
        <f>RANK(J46,'Universal Aggregate Worksheet'!K7:K67,0)</f>
        <v>43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0.14624505928853754</v>
      </c>
      <c r="G47" s="33"/>
      <c r="H47" s="65"/>
      <c r="I47" s="4" t="s">
        <v>181</v>
      </c>
      <c r="J47" s="13">
        <f>C25</f>
        <v>0.83498349834983498</v>
      </c>
      <c r="K47" s="4">
        <f>RANK(J47,'Universal Aggregate Worksheet'!L7:L67,1)</f>
        <v>37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0.17248908296943233</v>
      </c>
      <c r="G48" s="29"/>
      <c r="H48" s="65"/>
      <c r="I48" s="4" t="s">
        <v>205</v>
      </c>
      <c r="J48" s="6">
        <f>B31</f>
        <v>0.31147540983606559</v>
      </c>
      <c r="K48" s="4">
        <f>RANK(J48,'Universal Aggregate Worksheet'!AC7:AC67,0)</f>
        <v>30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0.42105263157894735</v>
      </c>
      <c r="K49" s="4">
        <f>RANK(J49,'Universal Aggregate Worksheet'!AD7:AD67,1)</f>
        <v>58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3.9832285115303984E-2</v>
      </c>
      <c r="K50" s="4">
        <f>RANK(J50,'Universal Aggregate Worksheet'!AI7:AI67,0)</f>
        <v>19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6.8464730290456438E-2</v>
      </c>
      <c r="G51" s="10">
        <f>C35/F11</f>
        <v>6.4315352697095429E-2</v>
      </c>
      <c r="H51" s="65"/>
      <c r="I51" s="12" t="s">
        <v>221</v>
      </c>
      <c r="J51" s="10">
        <f>F41</f>
        <v>0.10857142857142857</v>
      </c>
      <c r="K51" s="4">
        <f>RANK(J51,'Universal Aggregate Worksheet'!AJ7:AJ67,1)</f>
        <v>25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0.35152838427947597</v>
      </c>
      <c r="G52" s="86">
        <f>(B12-B9)/F9</f>
        <v>0.24901185770750989</v>
      </c>
      <c r="H52" s="65"/>
      <c r="I52" s="12" t="s">
        <v>222</v>
      </c>
      <c r="J52" s="87">
        <f>F43</f>
        <v>0.12055335968379446</v>
      </c>
      <c r="K52" s="4">
        <f>RANK(J52,'Universal Aggregate Worksheet'!AE7:AE67,0)</f>
        <v>22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0.12445414847161572</v>
      </c>
      <c r="K53" s="4">
        <f>RANK(J53,'Universal Aggregate Worksheet'!AF7:AF67,1)</f>
        <v>45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0.17117117117117117</v>
      </c>
      <c r="K54" s="4">
        <f>RANK(J54,'Universal Aggregate Worksheet'!AG7:AG67,0)</f>
        <v>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29.264228249191547</v>
      </c>
      <c r="G55" s="7"/>
      <c r="H55" s="65"/>
      <c r="I55" s="12" t="s">
        <v>225</v>
      </c>
      <c r="J55" s="87">
        <f>G44</f>
        <v>0.16783216783216784</v>
      </c>
      <c r="K55" s="4">
        <f>RANK(J55,'Universal Aggregate Worksheet'!AH7:AH67,1)</f>
        <v>53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26.306628551320493</v>
      </c>
      <c r="G56" s="7"/>
      <c r="H56" s="65"/>
      <c r="I56" s="12" t="s">
        <v>227</v>
      </c>
      <c r="J56" s="10">
        <f>F51</f>
        <v>6.8464730290456438E-2</v>
      </c>
      <c r="K56" s="4">
        <f>RANK(J56,'Universal Aggregate Worksheet'!AK7:AK67,1)</f>
        <v>45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2.9575996978710535</v>
      </c>
      <c r="G57" s="7"/>
      <c r="H57" s="65"/>
      <c r="I57" s="12" t="s">
        <v>226</v>
      </c>
      <c r="J57" s="10">
        <f>G51</f>
        <v>6.4315352697095429E-2</v>
      </c>
      <c r="K57" s="4">
        <f>RANK(J57,'Universal Aggregate Worksheet'!AL7:AL67,0)</f>
        <v>23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0.35152838427947597</v>
      </c>
      <c r="K58" s="4">
        <f>RANK(J58,'Universal Aggregate Worksheet'!AM7:AM67,0)</f>
        <v>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0.24901185770750989</v>
      </c>
      <c r="K59" s="4">
        <f>RANK(J59,'Universal Aggregate Worksheet'!AN7:AN67,1)</f>
        <v>2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29.264228249191547</v>
      </c>
      <c r="K60" s="4">
        <f>RANK(J60,'Universal Aggregate Worksheet'!AO7:AO67,0)</f>
        <v>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26.306628551320493</v>
      </c>
      <c r="K61" s="4">
        <f>RANK(J61,'Universal Aggregate Worksheet'!AP7:AP67,1)</f>
        <v>2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2.9575996978710535</v>
      </c>
      <c r="K62" s="4">
        <f>RANK(J62,'Universal Aggregate Worksheet'!AQ7:AQ67,0)</f>
        <v>3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Hofstra</v>
      </c>
      <c r="C7" s="76" t="s">
        <v>62</v>
      </c>
      <c r="E7" s="7"/>
      <c r="F7" s="76" t="str">
        <f>B1</f>
        <v>Hofstra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27.413127413127413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27.139874739039666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159</v>
      </c>
      <c r="C9" s="4">
        <v>105</v>
      </c>
      <c r="E9" s="4" t="s">
        <v>82</v>
      </c>
      <c r="F9" s="78">
        <f>B19+B23+C26</f>
        <v>515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24.665391969407267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28.490566037735849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515</v>
      </c>
      <c r="C10" s="4">
        <v>456</v>
      </c>
      <c r="E10" s="4" t="s">
        <v>83</v>
      </c>
      <c r="F10" s="78">
        <f>C19+C23+B26</f>
        <v>438</v>
      </c>
      <c r="G10" s="27"/>
      <c r="H10" s="65"/>
      <c r="I10" s="4" t="s">
        <v>41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26.153846153846157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24.468085106382979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0.3087378640776699</v>
      </c>
      <c r="C11" s="6">
        <f>C9/C10</f>
        <v>0.23026315789473684</v>
      </c>
      <c r="E11" s="4" t="s">
        <v>84</v>
      </c>
      <c r="F11" s="78">
        <f>SUM(F9:F10)</f>
        <v>953</v>
      </c>
      <c r="G11" s="27"/>
      <c r="H11" s="65"/>
      <c r="I11" s="4" t="s">
        <v>20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28.760330578512395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26.631393298059962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305</v>
      </c>
      <c r="C12" s="4">
        <v>247</v>
      </c>
      <c r="E12" s="4" t="s">
        <v>85</v>
      </c>
      <c r="F12" s="79">
        <f>F9/(B39/60)</f>
        <v>32.1875</v>
      </c>
      <c r="G12" s="28"/>
      <c r="H12" s="65"/>
      <c r="I12" s="4" t="s">
        <v>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26.410835214446955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25.282167042889391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0.59223300970873782</v>
      </c>
      <c r="C13" s="6">
        <f>C12/C10</f>
        <v>0.54166666666666663</v>
      </c>
      <c r="E13" s="4" t="s">
        <v>86</v>
      </c>
      <c r="F13" s="79">
        <f>F10/(B39/60)</f>
        <v>27.375</v>
      </c>
      <c r="G13" s="28"/>
      <c r="H13" s="65"/>
      <c r="I13" s="4" t="s">
        <v>12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26.456692913385826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27.301587301587301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0.52131147540983602</v>
      </c>
      <c r="C14" s="6">
        <f>C9/C12</f>
        <v>0.4251012145748988</v>
      </c>
      <c r="E14" s="4" t="s">
        <v>87</v>
      </c>
      <c r="F14" s="79">
        <f>F11/(B39/60)</f>
        <v>59.5625</v>
      </c>
      <c r="G14" s="28"/>
      <c r="H14" s="65"/>
      <c r="I14" s="4" t="s">
        <v>199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23.780487804878049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28.823529411764703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105</v>
      </c>
      <c r="C15" s="4">
        <v>65</v>
      </c>
      <c r="E15" s="7"/>
      <c r="F15" s="7"/>
      <c r="G15" s="7"/>
      <c r="H15" s="65"/>
      <c r="I15" s="4" t="s">
        <v>15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35.189309576837417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30.162412993039446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0.660377358490566</v>
      </c>
      <c r="C16" s="6">
        <f>C15/C9</f>
        <v>0.61904761904761907</v>
      </c>
      <c r="E16" s="24" t="s">
        <v>88</v>
      </c>
      <c r="F16" s="7"/>
      <c r="G16" s="7"/>
      <c r="H16" s="65"/>
      <c r="I16" s="4" t="s">
        <v>52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26.912928759894463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26.884422110552762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30.873786407766989</v>
      </c>
      <c r="G17" s="29"/>
      <c r="H17" s="65"/>
      <c r="I17" s="4" t="s">
        <v>29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24.842105263157897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30.687830687830687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23.972602739726025</v>
      </c>
      <c r="G18" s="29"/>
      <c r="H18" s="65"/>
      <c r="I18" s="4" t="s">
        <v>198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17.571884984025559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36.538461538461533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196</v>
      </c>
      <c r="C19" s="4">
        <v>118</v>
      </c>
      <c r="E19" s="4" t="s">
        <v>120</v>
      </c>
      <c r="F19" s="10">
        <f>F17-F18</f>
        <v>6.9011836680409644</v>
      </c>
      <c r="G19" s="29"/>
      <c r="H19" s="65"/>
      <c r="I19" s="4" t="s">
        <v>17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28.764044943820227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25.244618395303327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0.62420382165605093</v>
      </c>
      <c r="C20" s="6">
        <f>C19/(B19+C19)</f>
        <v>0.37579617834394907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32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28.166351606805296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25.346534653465348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27.403846153846157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26.477541371158392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12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26.456692913385826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27.301587301587301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277</v>
      </c>
      <c r="C23" s="4">
        <v>293</v>
      </c>
      <c r="E23" s="12" t="s">
        <v>122</v>
      </c>
      <c r="F23" s="10">
        <f>(F17*'Efficiency Adjustment'!B66)/K27</f>
        <v>31.174180342091187</v>
      </c>
      <c r="G23" s="7"/>
      <c r="H23" s="65"/>
      <c r="I23" s="4" t="s">
        <v>25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31.858407079646017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24.892703862660944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250</v>
      </c>
      <c r="C24" s="4">
        <v>251</v>
      </c>
      <c r="E24" s="12" t="s">
        <v>123</v>
      </c>
      <c r="F24" s="10">
        <f>(F18*'Efficiency Adjustment'!C66)/J27</f>
        <v>25.195028280767925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0.90252707581227432</v>
      </c>
      <c r="C25" s="6">
        <f>C24/C23</f>
        <v>0.85665529010238906</v>
      </c>
      <c r="E25" s="12" t="s">
        <v>124</v>
      </c>
      <c r="F25" s="10">
        <f>F23-F24</f>
        <v>5.979152061323262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27</v>
      </c>
      <c r="C26" s="4">
        <f>C23-C24</f>
        <v>42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26.925392708063935</v>
      </c>
      <c r="K27" s="19">
        <f>AVERAGEIF(K8:K24,"&gt;0")</f>
        <v>27.604582240719974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53</v>
      </c>
      <c r="E29" s="12" t="s">
        <v>148</v>
      </c>
      <c r="F29" s="10">
        <f>C10/F10</f>
        <v>1.0410958904109588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23</v>
      </c>
      <c r="C30" s="4">
        <v>14</v>
      </c>
      <c r="E30" s="12" t="s">
        <v>91</v>
      </c>
      <c r="F30" s="10">
        <f>F28-F29</f>
        <v>-4.1095890410958846E-2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0.43396226415094341</v>
      </c>
      <c r="C31" s="23">
        <f>C30/C29</f>
        <v>0.26415094339622641</v>
      </c>
      <c r="E31" s="4" t="s">
        <v>149</v>
      </c>
      <c r="F31" s="10">
        <f>B12/F9</f>
        <v>0.59223300970873782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0.5639269406392694</v>
      </c>
      <c r="G32" s="7"/>
      <c r="H32" s="65"/>
      <c r="I32" s="4" t="s">
        <v>203</v>
      </c>
      <c r="J32" s="9">
        <f>F14</f>
        <v>59.5625</v>
      </c>
      <c r="K32" s="4">
        <f>RANK(J32,'Universal Aggregate Worksheet'!I7:I67,0)</f>
        <v>59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2.830606906946842E-2</v>
      </c>
      <c r="G33" s="29"/>
      <c r="H33" s="65"/>
      <c r="I33" s="12" t="s">
        <v>160</v>
      </c>
      <c r="J33" s="9">
        <f>F12</f>
        <v>32.1875</v>
      </c>
      <c r="K33" s="4">
        <f>RANK(J33,'Universal Aggregate Worksheet'!F7:F67,0)</f>
        <v>41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0.31619611650485441</v>
      </c>
      <c r="G34" s="31"/>
      <c r="H34" s="65"/>
      <c r="I34" s="12" t="s">
        <v>161</v>
      </c>
      <c r="J34" s="9">
        <f>F13</f>
        <v>27.375</v>
      </c>
      <c r="K34" s="4">
        <f>RANK(J34,'Universal Aggregate Worksheet'!G7:G67,1)</f>
        <v>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59</v>
      </c>
      <c r="C35" s="4">
        <v>57</v>
      </c>
      <c r="E35" s="12" t="s">
        <v>152</v>
      </c>
      <c r="F35" s="6">
        <f>((0.167*C30)+(C9)+(0.83*C32))/C10</f>
        <v>0.23539035087719296</v>
      </c>
      <c r="G35" s="7"/>
      <c r="H35" s="65"/>
      <c r="I35" s="12" t="s">
        <v>210</v>
      </c>
      <c r="J35" s="9">
        <f>J33-J34</f>
        <v>4.8125</v>
      </c>
      <c r="K35" s="4">
        <f>RANK(J35,'Universal Aggregate Worksheet'!H7:H67,0)</f>
        <v>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0.53390491803278695</v>
      </c>
      <c r="G36" s="31"/>
      <c r="H36" s="65"/>
      <c r="I36" s="4" t="s">
        <v>133</v>
      </c>
      <c r="J36" s="10">
        <f>F23</f>
        <v>31.174180342091187</v>
      </c>
      <c r="K36" s="4">
        <f>RANK(J36,'Universal Aggregate Worksheet'!X7:X67,0)</f>
        <v>14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0.43456680161943317</v>
      </c>
      <c r="G37" s="31"/>
      <c r="H37" s="65"/>
      <c r="I37" s="4" t="s">
        <v>136</v>
      </c>
      <c r="J37" s="10">
        <f>F24</f>
        <v>25.195028280767925</v>
      </c>
      <c r="K37" s="4">
        <f>RANK(J37,'Universal Aggregate Worksheet'!Z7:Z67,1)</f>
        <v>13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5.979152061323262</v>
      </c>
      <c r="K38" s="4">
        <f>RANK(J38,'Universal Aggregate Worksheet'!AB7:AB67,0)</f>
        <v>11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960</v>
      </c>
      <c r="C39" s="4">
        <f>B39</f>
        <v>960</v>
      </c>
      <c r="E39" s="24" t="s">
        <v>155</v>
      </c>
      <c r="F39" s="7"/>
      <c r="G39" s="7"/>
      <c r="H39" s="65"/>
      <c r="I39" s="4" t="s">
        <v>166</v>
      </c>
      <c r="J39" s="10">
        <f>F28</f>
        <v>1</v>
      </c>
      <c r="K39" s="4">
        <f>RANK(J39,'Universal Aggregate Worksheet'!M7:M67,0)</f>
        <v>37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4.4660194174757278E-2</v>
      </c>
      <c r="G40" s="13">
        <f>C30/C10</f>
        <v>3.0701754385964911E-2</v>
      </c>
      <c r="H40" s="65"/>
      <c r="I40" s="4" t="s">
        <v>170</v>
      </c>
      <c r="J40" s="10">
        <f>F29</f>
        <v>1.0410958904109588</v>
      </c>
      <c r="K40" s="4">
        <f>RANK(J40,'Universal Aggregate Worksheet'!Q7:Q67,1)</f>
        <v>41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0.1162280701754386</v>
      </c>
      <c r="G41" s="10">
        <f>B29/B10</f>
        <v>0.1029126213592233</v>
      </c>
      <c r="H41" s="65"/>
      <c r="I41" s="4" t="s">
        <v>168</v>
      </c>
      <c r="J41" s="6">
        <f>F34</f>
        <v>0.31619611650485441</v>
      </c>
      <c r="K41" s="4">
        <f>RANK(J41,'Universal Aggregate Worksheet'!O7:O67,0)</f>
        <v>13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-7.1567876000681319E-2</v>
      </c>
      <c r="G42" s="10">
        <f>G40-G41</f>
        <v>-7.2210866973258389E-2</v>
      </c>
      <c r="H42" s="65"/>
      <c r="I42" s="4" t="s">
        <v>172</v>
      </c>
      <c r="J42" s="6">
        <f>F35</f>
        <v>0.23539035087719296</v>
      </c>
      <c r="K42" s="4">
        <f>RANK(J42,'Universal Aggregate Worksheet'!S7:S67,1)</f>
        <v>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0.1029126213592233</v>
      </c>
      <c r="G43" s="86">
        <f>C29/F10</f>
        <v>0.12100456621004566</v>
      </c>
      <c r="H43" s="65"/>
      <c r="I43" s="4" t="s">
        <v>182</v>
      </c>
      <c r="J43" s="10">
        <f>F47</f>
        <v>0.20388349514563106</v>
      </c>
      <c r="K43" s="4">
        <f>RANK(J43,'Universal Aggregate Worksheet'!U7:U67,0)</f>
        <v>5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0.14465408805031446</v>
      </c>
      <c r="G44" s="86">
        <f>C30/C9</f>
        <v>0.13333333333333333</v>
      </c>
      <c r="H44" s="65"/>
      <c r="I44" s="4" t="s">
        <v>183</v>
      </c>
      <c r="J44" s="10">
        <f>F48</f>
        <v>0.14840182648401826</v>
      </c>
      <c r="K44" s="4">
        <f>RANK(J44,'Universal Aggregate Worksheet'!V7:V67,1)</f>
        <v>28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0.62420382165605093</v>
      </c>
      <c r="K45" s="4">
        <f>RANK(J45,'Universal Aggregate Worksheet'!J7:J67,0)</f>
        <v>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0.90252707581227432</v>
      </c>
      <c r="K46" s="4">
        <f>RANK(J46,'Universal Aggregate Worksheet'!K7:K67,0)</f>
        <v>2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0.20388349514563106</v>
      </c>
      <c r="G47" s="33"/>
      <c r="H47" s="65"/>
      <c r="I47" s="4" t="s">
        <v>181</v>
      </c>
      <c r="J47" s="13">
        <f>C25</f>
        <v>0.85665529010238906</v>
      </c>
      <c r="K47" s="4">
        <f>RANK(J47,'Universal Aggregate Worksheet'!L7:L67,1)</f>
        <v>45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0.14840182648401826</v>
      </c>
      <c r="G48" s="29"/>
      <c r="H48" s="65"/>
      <c r="I48" s="4" t="s">
        <v>205</v>
      </c>
      <c r="J48" s="6">
        <f>B31</f>
        <v>0.43396226415094341</v>
      </c>
      <c r="K48" s="4">
        <f>RANK(J48,'Universal Aggregate Worksheet'!AC7:AC67,0)</f>
        <v>5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0.26415094339622641</v>
      </c>
      <c r="K49" s="4">
        <f>RANK(J49,'Universal Aggregate Worksheet'!AD7:AD67,1)</f>
        <v>18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4.4660194174757278E-2</v>
      </c>
      <c r="K50" s="4">
        <f>RANK(J50,'Universal Aggregate Worksheet'!AI7:AI67,0)</f>
        <v>11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6.190975865687303E-2</v>
      </c>
      <c r="G51" s="10">
        <f>C35/F11</f>
        <v>5.9811122770199371E-2</v>
      </c>
      <c r="H51" s="65"/>
      <c r="I51" s="12" t="s">
        <v>221</v>
      </c>
      <c r="J51" s="10">
        <f>F41</f>
        <v>0.1162280701754386</v>
      </c>
      <c r="K51" s="4">
        <f>RANK(J51,'Universal Aggregate Worksheet'!AJ7:AJ67,1)</f>
        <v>35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0.32420091324200911</v>
      </c>
      <c r="G52" s="86">
        <f>(B12-B9)/F9</f>
        <v>0.28349514563106798</v>
      </c>
      <c r="H52" s="65"/>
      <c r="I52" s="12" t="s">
        <v>222</v>
      </c>
      <c r="J52" s="87">
        <f>F43</f>
        <v>0.1029126213592233</v>
      </c>
      <c r="K52" s="4">
        <f>RANK(J52,'Universal Aggregate Worksheet'!AE7:AE67,0)</f>
        <v>40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0.12100456621004566</v>
      </c>
      <c r="K53" s="4">
        <f>RANK(J53,'Universal Aggregate Worksheet'!AF7:AF67,1)</f>
        <v>40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0.14465408805031446</v>
      </c>
      <c r="K54" s="4">
        <f>RANK(J54,'Universal Aggregate Worksheet'!AG7:AG67,0)</f>
        <v>15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26.925392708063935</v>
      </c>
      <c r="G55" s="7"/>
      <c r="H55" s="65"/>
      <c r="I55" s="12" t="s">
        <v>225</v>
      </c>
      <c r="J55" s="87">
        <f>G44</f>
        <v>0.13333333333333333</v>
      </c>
      <c r="K55" s="4">
        <f>RANK(J55,'Universal Aggregate Worksheet'!AH7:AH67,1)</f>
        <v>39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27.604582240719974</v>
      </c>
      <c r="G56" s="7"/>
      <c r="H56" s="65"/>
      <c r="I56" s="12" t="s">
        <v>227</v>
      </c>
      <c r="J56" s="10">
        <f>F51</f>
        <v>6.190975865687303E-2</v>
      </c>
      <c r="K56" s="4">
        <f>RANK(J56,'Universal Aggregate Worksheet'!AK7:AK67,1)</f>
        <v>35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-0.67918953265603932</v>
      </c>
      <c r="G57" s="7"/>
      <c r="H57" s="65"/>
      <c r="I57" s="12" t="s">
        <v>226</v>
      </c>
      <c r="J57" s="10">
        <f>G51</f>
        <v>5.9811122770199371E-2</v>
      </c>
      <c r="K57" s="4">
        <f>RANK(J57,'Universal Aggregate Worksheet'!AL7:AL67,0)</f>
        <v>30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0.32420091324200911</v>
      </c>
      <c r="K58" s="4">
        <f>RANK(J58,'Universal Aggregate Worksheet'!AM7:AM67,0)</f>
        <v>21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0.28349514563106798</v>
      </c>
      <c r="K59" s="4">
        <f>RANK(J59,'Universal Aggregate Worksheet'!AN7:AN67,1)</f>
        <v>15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26.925392708063935</v>
      </c>
      <c r="K60" s="4">
        <f>RANK(J60,'Universal Aggregate Worksheet'!AO7:AO67,0)</f>
        <v>53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27.604582240719974</v>
      </c>
      <c r="K61" s="4">
        <f>RANK(J61,'Universal Aggregate Worksheet'!AP7:AP67,1)</f>
        <v>23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-0.67918953265603932</v>
      </c>
      <c r="K62" s="4">
        <f>RANK(J62,'Universal Aggregate Worksheet'!AQ7:AQ67,0)</f>
        <v>39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Holy Cross</v>
      </c>
      <c r="C7" s="76" t="s">
        <v>62</v>
      </c>
      <c r="E7" s="7"/>
      <c r="F7" s="76" t="str">
        <f>B1</f>
        <v>Holy Cross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23.780487804878049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28.823529411764703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94</v>
      </c>
      <c r="C9" s="4">
        <v>167</v>
      </c>
      <c r="E9" s="4" t="s">
        <v>82</v>
      </c>
      <c r="F9" s="78">
        <f>B19+B23+C26</f>
        <v>471</v>
      </c>
      <c r="G9" s="27"/>
      <c r="H9" s="65"/>
      <c r="I9" s="4" t="s">
        <v>19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28.043143297380585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28.495575221238941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444</v>
      </c>
      <c r="C10" s="4">
        <v>519</v>
      </c>
      <c r="E10" s="4" t="s">
        <v>83</v>
      </c>
      <c r="F10" s="78">
        <f>C19+C23+B26</f>
        <v>542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30.578512396694212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28.90625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0.21171171171171171</v>
      </c>
      <c r="C11" s="6">
        <f>C9/C10</f>
        <v>0.32177263969171482</v>
      </c>
      <c r="E11" s="4" t="s">
        <v>84</v>
      </c>
      <c r="F11" s="78">
        <f>SUM(F9:F10)</f>
        <v>1013</v>
      </c>
      <c r="G11" s="27"/>
      <c r="H11" s="65"/>
      <c r="I11" s="4" t="s">
        <v>11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26.043737574552683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28.205128205128204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247</v>
      </c>
      <c r="C12" s="4">
        <v>302</v>
      </c>
      <c r="E12" s="4" t="s">
        <v>85</v>
      </c>
      <c r="F12" s="79">
        <f>F9/(B39/60)</f>
        <v>31.4</v>
      </c>
      <c r="G12" s="28"/>
      <c r="H12" s="65"/>
      <c r="I12" s="4" t="s">
        <v>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27.413127413127413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27.139874739039666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0.55630630630630629</v>
      </c>
      <c r="C13" s="6">
        <f>C12/C10</f>
        <v>0.58188824662813099</v>
      </c>
      <c r="E13" s="4" t="s">
        <v>86</v>
      </c>
      <c r="F13" s="79">
        <f>F10/(B39/60)</f>
        <v>36.133333333333333</v>
      </c>
      <c r="G13" s="28"/>
      <c r="H13" s="65"/>
      <c r="I13" s="4" t="s">
        <v>20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28.760330578512395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26.631393298059962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0.38056680161943318</v>
      </c>
      <c r="C14" s="6">
        <f>C9/C12</f>
        <v>0.55298013245033117</v>
      </c>
      <c r="E14" s="4" t="s">
        <v>87</v>
      </c>
      <c r="F14" s="79">
        <f>F11/(B39/60)</f>
        <v>67.533333333333331</v>
      </c>
      <c r="G14" s="28"/>
      <c r="H14" s="65"/>
      <c r="I14" s="4" t="s">
        <v>34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28.502415458937197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30.864197530864196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44</v>
      </c>
      <c r="C15" s="4">
        <v>99</v>
      </c>
      <c r="E15" s="7"/>
      <c r="F15" s="7"/>
      <c r="G15" s="7"/>
      <c r="H15" s="65"/>
      <c r="I15" s="4" t="s">
        <v>27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30.363636363636363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31.380753138075313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0.46808510638297873</v>
      </c>
      <c r="C16" s="6">
        <f>C15/C9</f>
        <v>0.59281437125748504</v>
      </c>
      <c r="E16" s="24" t="s">
        <v>88</v>
      </c>
      <c r="F16" s="7"/>
      <c r="G16" s="7"/>
      <c r="H16" s="65"/>
      <c r="I16" s="4" t="s">
        <v>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30.120481927710845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22.323049001814883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19.957537154989385</v>
      </c>
      <c r="G17" s="29"/>
      <c r="H17" s="65"/>
      <c r="I17" s="4" t="s">
        <v>54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25.384615384615383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27.291666666666664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30.811808118081181</v>
      </c>
      <c r="G18" s="29"/>
      <c r="H18" s="65"/>
      <c r="I18" s="4" t="s">
        <v>26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27.540106951871657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31.753554502369667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142</v>
      </c>
      <c r="C19" s="4">
        <v>171</v>
      </c>
      <c r="E19" s="4" t="s">
        <v>120</v>
      </c>
      <c r="F19" s="10">
        <f>F17-F18</f>
        <v>-10.854270963091796</v>
      </c>
      <c r="G19" s="29"/>
      <c r="H19" s="65"/>
      <c r="I19" s="4" t="s">
        <v>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27.470686767169177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28.195488721804512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0.45367412140575081</v>
      </c>
      <c r="C20" s="6">
        <f>C19/(B19+C19)</f>
        <v>0.54632587859424919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194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18.046709129511676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36.031746031746032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30.039525691699602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23.762376237623762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28.340080971659919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27.530364372469634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287</v>
      </c>
      <c r="C23" s="4">
        <v>307</v>
      </c>
      <c r="E23" s="12" t="s">
        <v>122</v>
      </c>
      <c r="F23" s="10">
        <f>(F17*'Efficiency Adjustment'!B66)/K27</f>
        <v>19.526127565703575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223</v>
      </c>
      <c r="C24" s="4">
        <v>265</v>
      </c>
      <c r="E24" s="12" t="s">
        <v>123</v>
      </c>
      <c r="F24" s="10">
        <f>(F18*'Efficiency Adjustment'!C66)/J27</f>
        <v>31.866443480569227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0.77700348432055744</v>
      </c>
      <c r="C25" s="6">
        <f>C24/C23</f>
        <v>0.8631921824104235</v>
      </c>
      <c r="E25" s="12" t="s">
        <v>124</v>
      </c>
      <c r="F25" s="10">
        <f>F23-F24</f>
        <v>-12.340315914865652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64</v>
      </c>
      <c r="C26" s="4">
        <f>C23-C24</f>
        <v>42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27.361839847463816</v>
      </c>
      <c r="K27" s="19">
        <f>AVERAGEIF(K8:K24,"&gt;0")</f>
        <v>28.488996471911079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0.9426751592356688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60</v>
      </c>
      <c r="C29" s="4">
        <v>66</v>
      </c>
      <c r="E29" s="12" t="s">
        <v>148</v>
      </c>
      <c r="F29" s="10">
        <f>C10/F10</f>
        <v>0.95756457564575648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26</v>
      </c>
      <c r="E30" s="12" t="s">
        <v>91</v>
      </c>
      <c r="F30" s="10">
        <f>F28-F29</f>
        <v>-1.4889416410087675E-2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0.18333333333333332</v>
      </c>
      <c r="C31" s="23">
        <f>C30/C29</f>
        <v>0.39393939393939392</v>
      </c>
      <c r="E31" s="4" t="s">
        <v>149</v>
      </c>
      <c r="F31" s="10">
        <f>B12/F9</f>
        <v>0.52441613588110403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3</v>
      </c>
      <c r="C32" s="12">
        <v>1</v>
      </c>
      <c r="E32" s="12" t="s">
        <v>150</v>
      </c>
      <c r="F32" s="10">
        <f>C12/F10</f>
        <v>0.55719557195571956</v>
      </c>
      <c r="G32" s="7"/>
      <c r="H32" s="65"/>
      <c r="I32" s="4" t="s">
        <v>203</v>
      </c>
      <c r="J32" s="9">
        <f>F14</f>
        <v>67.533333333333331</v>
      </c>
      <c r="K32" s="4">
        <f>RANK(J32,'Universal Aggregate Worksheet'!I7:I67,0)</f>
        <v>27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4.5454545454545456E-2</v>
      </c>
      <c r="C33" s="23">
        <f>C32/B29</f>
        <v>1.6666666666666666E-2</v>
      </c>
      <c r="E33" s="12" t="s">
        <v>92</v>
      </c>
      <c r="F33" s="13">
        <f>F31-F32</f>
        <v>-3.2779436074615531E-2</v>
      </c>
      <c r="G33" s="29"/>
      <c r="H33" s="65"/>
      <c r="I33" s="12" t="s">
        <v>160</v>
      </c>
      <c r="J33" s="9">
        <f>F12</f>
        <v>31.4</v>
      </c>
      <c r="K33" s="4">
        <f>RANK(J33,'Universal Aggregate Worksheet'!F7:F67,0)</f>
        <v>48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0.22145720720720721</v>
      </c>
      <c r="G34" s="31"/>
      <c r="H34" s="65"/>
      <c r="I34" s="12" t="s">
        <v>161</v>
      </c>
      <c r="J34" s="9">
        <f>F13</f>
        <v>36.133333333333333</v>
      </c>
      <c r="K34" s="4">
        <f>RANK(J34,'Universal Aggregate Worksheet'!G7:G67,1)</f>
        <v>47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75</v>
      </c>
      <c r="C35" s="4">
        <v>63</v>
      </c>
      <c r="E35" s="12" t="s">
        <v>152</v>
      </c>
      <c r="F35" s="6">
        <f>((0.167*C30)+(C9)+(0.83*C32))/C10</f>
        <v>0.33173795761079006</v>
      </c>
      <c r="G35" s="7"/>
      <c r="H35" s="65"/>
      <c r="I35" s="12" t="s">
        <v>210</v>
      </c>
      <c r="J35" s="9">
        <f>J33-J34</f>
        <v>-4.7333333333333343</v>
      </c>
      <c r="K35" s="4">
        <f>RANK(J35,'Universal Aggregate Worksheet'!H7:H67,0)</f>
        <v>56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0.39808502024291498</v>
      </c>
      <c r="G36" s="31"/>
      <c r="H36" s="65"/>
      <c r="I36" s="4" t="s">
        <v>133</v>
      </c>
      <c r="J36" s="10">
        <f>F23</f>
        <v>19.526127565703575</v>
      </c>
      <c r="K36" s="4">
        <f>RANK(J36,'Universal Aggregate Worksheet'!X7:X67,0)</f>
        <v>58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0.57010596026490079</v>
      </c>
      <c r="G37" s="31"/>
      <c r="H37" s="65"/>
      <c r="I37" s="4" t="s">
        <v>136</v>
      </c>
      <c r="J37" s="10">
        <f>F24</f>
        <v>31.866443480569227</v>
      </c>
      <c r="K37" s="4">
        <f>RANK(J37,'Universal Aggregate Worksheet'!Z7:Z67,1)</f>
        <v>52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-12.340315914865652</v>
      </c>
      <c r="K38" s="4">
        <f>RANK(J38,'Universal Aggregate Worksheet'!AB7:AB67,0)</f>
        <v>56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0.9426751592356688</v>
      </c>
      <c r="K39" s="4">
        <f>RANK(J39,'Universal Aggregate Worksheet'!M7:M67,0)</f>
        <v>48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2.4774774774774775E-2</v>
      </c>
      <c r="G40" s="13">
        <f>C30/C10</f>
        <v>5.0096339113680152E-2</v>
      </c>
      <c r="H40" s="65"/>
      <c r="I40" s="4" t="s">
        <v>170</v>
      </c>
      <c r="J40" s="10">
        <f>F29</f>
        <v>0.95756457564575648</v>
      </c>
      <c r="K40" s="4">
        <f>RANK(J40,'Universal Aggregate Worksheet'!Q7:Q67,1)</f>
        <v>17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0.12716763005780346</v>
      </c>
      <c r="G41" s="10">
        <f>B29/B10</f>
        <v>0.13513513513513514</v>
      </c>
      <c r="H41" s="65"/>
      <c r="I41" s="4" t="s">
        <v>168</v>
      </c>
      <c r="J41" s="6">
        <f>F34</f>
        <v>0.22145720720720721</v>
      </c>
      <c r="K41" s="4">
        <f>RANK(J41,'Universal Aggregate Worksheet'!O7:O67,0)</f>
        <v>60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-0.10239285528302869</v>
      </c>
      <c r="G42" s="10">
        <f>G40-G41</f>
        <v>-8.503879602145499E-2</v>
      </c>
      <c r="H42" s="65"/>
      <c r="I42" s="4" t="s">
        <v>172</v>
      </c>
      <c r="J42" s="6">
        <f>F35</f>
        <v>0.33173795761079006</v>
      </c>
      <c r="K42" s="4">
        <f>RANK(J42,'Universal Aggregate Worksheet'!S7:S67,1)</f>
        <v>56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0.12738853503184713</v>
      </c>
      <c r="G43" s="86">
        <f>C29/F10</f>
        <v>0.12177121771217712</v>
      </c>
      <c r="H43" s="65"/>
      <c r="I43" s="4" t="s">
        <v>182</v>
      </c>
      <c r="J43" s="10">
        <f>F47</f>
        <v>9.3418259023354558E-2</v>
      </c>
      <c r="K43" s="4">
        <f>RANK(J43,'Universal Aggregate Worksheet'!U7:U67,0)</f>
        <v>59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0.11702127659574468</v>
      </c>
      <c r="G44" s="86">
        <f>C30/C9</f>
        <v>0.15568862275449102</v>
      </c>
      <c r="H44" s="65"/>
      <c r="I44" s="4" t="s">
        <v>183</v>
      </c>
      <c r="J44" s="10">
        <f>F48</f>
        <v>0.18265682656826568</v>
      </c>
      <c r="K44" s="4">
        <f>RANK(J44,'Universal Aggregate Worksheet'!V7:V67,1)</f>
        <v>53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0.45367412140575081</v>
      </c>
      <c r="K45" s="4">
        <f>RANK(J45,'Universal Aggregate Worksheet'!J7:J67,0)</f>
        <v>45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0.77700348432055744</v>
      </c>
      <c r="K46" s="4">
        <f>RANK(J46,'Universal Aggregate Worksheet'!K7:K67,0)</f>
        <v>49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9.3418259023354558E-2</v>
      </c>
      <c r="G47" s="33"/>
      <c r="H47" s="65"/>
      <c r="I47" s="4" t="s">
        <v>181</v>
      </c>
      <c r="J47" s="13">
        <f>C25</f>
        <v>0.8631921824104235</v>
      </c>
      <c r="K47" s="4">
        <f>RANK(J47,'Universal Aggregate Worksheet'!L7:L67,1)</f>
        <v>49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0.18265682656826568</v>
      </c>
      <c r="G48" s="29"/>
      <c r="H48" s="65"/>
      <c r="I48" s="4" t="s">
        <v>205</v>
      </c>
      <c r="J48" s="6">
        <f>B31</f>
        <v>0.18333333333333332</v>
      </c>
      <c r="K48" s="4">
        <f>RANK(J48,'Universal Aggregate Worksheet'!AC7:AC67,0)</f>
        <v>60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0.39393939393939392</v>
      </c>
      <c r="K49" s="4">
        <f>RANK(J49,'Universal Aggregate Worksheet'!AD7:AD67,1)</f>
        <v>52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2.4774774774774775E-2</v>
      </c>
      <c r="K50" s="4">
        <f>RANK(J50,'Universal Aggregate Worksheet'!AI7:AI67,0)</f>
        <v>54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7.4037512339585387E-2</v>
      </c>
      <c r="G51" s="10">
        <f>C35/F11</f>
        <v>6.219151036525173E-2</v>
      </c>
      <c r="H51" s="65"/>
      <c r="I51" s="12" t="s">
        <v>221</v>
      </c>
      <c r="J51" s="10">
        <f>F41</f>
        <v>0.12716763005780346</v>
      </c>
      <c r="K51" s="4">
        <f>RANK(J51,'Universal Aggregate Worksheet'!AJ7:AJ67,1)</f>
        <v>49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0.24907749077490776</v>
      </c>
      <c r="G52" s="86">
        <f>(B12-B9)/F9</f>
        <v>0.32484076433121017</v>
      </c>
      <c r="H52" s="65"/>
      <c r="I52" s="12" t="s">
        <v>222</v>
      </c>
      <c r="J52" s="87">
        <f>F43</f>
        <v>0.12738853503184713</v>
      </c>
      <c r="K52" s="4">
        <f>RANK(J52,'Universal Aggregate Worksheet'!AE7:AE67,0)</f>
        <v>15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0.12177121771217712</v>
      </c>
      <c r="K53" s="4">
        <f>RANK(J53,'Universal Aggregate Worksheet'!AF7:AF67,1)</f>
        <v>42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0.11702127659574468</v>
      </c>
      <c r="K54" s="4">
        <f>RANK(J54,'Universal Aggregate Worksheet'!AG7:AG67,0)</f>
        <v>41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27.361839847463816</v>
      </c>
      <c r="G55" s="7"/>
      <c r="H55" s="65"/>
      <c r="I55" s="12" t="s">
        <v>225</v>
      </c>
      <c r="J55" s="87">
        <f>G44</f>
        <v>0.15568862275449102</v>
      </c>
      <c r="K55" s="4">
        <f>RANK(J55,'Universal Aggregate Worksheet'!AH7:AH67,1)</f>
        <v>49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28.488996471911079</v>
      </c>
      <c r="G56" s="7"/>
      <c r="H56" s="65"/>
      <c r="I56" s="12" t="s">
        <v>227</v>
      </c>
      <c r="J56" s="10">
        <f>F51</f>
        <v>7.4037512339585387E-2</v>
      </c>
      <c r="K56" s="4">
        <f>RANK(J56,'Universal Aggregate Worksheet'!AK7:AK67,1)</f>
        <v>57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-1.1271566244472631</v>
      </c>
      <c r="G57" s="7"/>
      <c r="H57" s="65"/>
      <c r="I57" s="12" t="s">
        <v>226</v>
      </c>
      <c r="J57" s="10">
        <f>G51</f>
        <v>6.219151036525173E-2</v>
      </c>
      <c r="K57" s="4">
        <f>RANK(J57,'Universal Aggregate Worksheet'!AL7:AL67,0)</f>
        <v>27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0.24907749077490776</v>
      </c>
      <c r="K58" s="4">
        <f>RANK(J58,'Universal Aggregate Worksheet'!AM7:AM67,0)</f>
        <v>59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0.32484076433121017</v>
      </c>
      <c r="K59" s="4">
        <f>RANK(J59,'Universal Aggregate Worksheet'!AN7:AN67,1)</f>
        <v>40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27.361839847463816</v>
      </c>
      <c r="K60" s="4">
        <f>RANK(J60,'Universal Aggregate Worksheet'!AO7:AO67,0)</f>
        <v>48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28.488996471911079</v>
      </c>
      <c r="K61" s="4">
        <f>RANK(J61,'Universal Aggregate Worksheet'!AP7:AP67,1)</f>
        <v>37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-1.1271566244472631</v>
      </c>
      <c r="K62" s="4">
        <f>RANK(J62,'Universal Aggregate Worksheet'!AQ7:AQ67,0)</f>
        <v>45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68"/>
  <sheetViews>
    <sheetView zoomScaleNormal="100" workbookViewId="0">
      <pane xSplit="1" topLeftCell="B1" activePane="topRight" state="frozen"/>
      <selection activeCell="I5" sqref="I5:K52"/>
      <selection pane="topRight" activeCell="A3" sqref="A3"/>
    </sheetView>
  </sheetViews>
  <sheetFormatPr defaultRowHeight="15"/>
  <cols>
    <col min="1" max="1" width="15.85546875" bestFit="1" customWidth="1"/>
    <col min="2" max="43" width="15.7109375" customWidth="1"/>
  </cols>
  <sheetData>
    <row r="1" spans="1:43">
      <c r="A1" s="3" t="s">
        <v>134</v>
      </c>
    </row>
    <row r="2" spans="1:43">
      <c r="A2" s="64">
        <v>2011</v>
      </c>
    </row>
    <row r="3" spans="1:43" ht="15.75" thickBot="1"/>
    <row r="4" spans="1:43" ht="15.75" thickBot="1">
      <c r="B4" s="103" t="s">
        <v>187</v>
      </c>
      <c r="C4" s="104"/>
      <c r="D4" s="104"/>
      <c r="E4" s="104"/>
      <c r="F4" s="104"/>
      <c r="G4" s="104"/>
      <c r="H4" s="104"/>
      <c r="I4" s="105"/>
      <c r="J4" s="103" t="s">
        <v>188</v>
      </c>
      <c r="K4" s="104"/>
      <c r="L4" s="105"/>
      <c r="M4" s="103" t="s">
        <v>189</v>
      </c>
      <c r="N4" s="106"/>
      <c r="O4" s="106"/>
      <c r="P4" s="106"/>
      <c r="Q4" s="106"/>
      <c r="R4" s="106"/>
      <c r="S4" s="106"/>
      <c r="T4" s="107"/>
      <c r="U4" s="103" t="s">
        <v>192</v>
      </c>
      <c r="V4" s="107"/>
      <c r="W4" s="103" t="s">
        <v>190</v>
      </c>
      <c r="X4" s="106"/>
      <c r="Y4" s="106"/>
      <c r="Z4" s="106"/>
      <c r="AA4" s="106"/>
      <c r="AB4" s="106"/>
      <c r="AC4" s="103" t="s">
        <v>193</v>
      </c>
      <c r="AD4" s="104"/>
      <c r="AE4" s="104"/>
      <c r="AF4" s="104"/>
      <c r="AG4" s="104"/>
      <c r="AH4" s="104"/>
      <c r="AI4" s="104"/>
      <c r="AJ4" s="104"/>
      <c r="AK4" s="104"/>
      <c r="AL4" s="105"/>
      <c r="AM4" s="103" t="s">
        <v>237</v>
      </c>
      <c r="AN4" s="105"/>
      <c r="AO4" s="104" t="s">
        <v>191</v>
      </c>
      <c r="AP4" s="106"/>
      <c r="AQ4" s="107"/>
    </row>
    <row r="5" spans="1:43">
      <c r="B5" s="48"/>
      <c r="C5" s="22"/>
      <c r="D5" s="22"/>
      <c r="E5" s="22"/>
      <c r="F5" s="22"/>
      <c r="G5" s="22"/>
      <c r="H5" s="22"/>
      <c r="I5" s="49"/>
      <c r="J5" s="48"/>
      <c r="K5" s="22"/>
      <c r="L5" s="49"/>
      <c r="M5" s="48"/>
      <c r="N5" s="22"/>
      <c r="O5" s="22"/>
      <c r="P5" s="22"/>
      <c r="Q5" s="22"/>
      <c r="R5" s="22"/>
      <c r="S5" s="22"/>
      <c r="T5" s="49"/>
      <c r="W5" s="48"/>
      <c r="X5" s="22"/>
      <c r="Y5" s="22"/>
      <c r="Z5" s="22"/>
      <c r="AA5" s="22"/>
      <c r="AB5" s="49"/>
      <c r="AC5" s="48"/>
      <c r="AD5" s="22"/>
      <c r="AE5" s="22"/>
      <c r="AF5" s="22"/>
      <c r="AG5" s="22"/>
      <c r="AH5" s="22"/>
      <c r="AI5" s="22"/>
      <c r="AJ5" s="22"/>
      <c r="AK5" s="22"/>
      <c r="AL5" s="49"/>
      <c r="AM5" s="48"/>
      <c r="AN5" s="49"/>
      <c r="AO5" s="48"/>
      <c r="AP5" s="22"/>
      <c r="AQ5" s="49"/>
    </row>
    <row r="6" spans="1:43" s="1" customFormat="1" ht="75">
      <c r="A6" s="36"/>
      <c r="B6" s="50" t="s">
        <v>162</v>
      </c>
      <c r="C6" s="37" t="s">
        <v>163</v>
      </c>
      <c r="D6" s="37" t="s">
        <v>177</v>
      </c>
      <c r="E6" s="37" t="s">
        <v>164</v>
      </c>
      <c r="F6" s="37" t="s">
        <v>160</v>
      </c>
      <c r="G6" s="37" t="s">
        <v>161</v>
      </c>
      <c r="H6" s="37" t="s">
        <v>178</v>
      </c>
      <c r="I6" s="51" t="s">
        <v>165</v>
      </c>
      <c r="J6" s="50" t="s">
        <v>179</v>
      </c>
      <c r="K6" s="37" t="s">
        <v>180</v>
      </c>
      <c r="L6" s="51" t="s">
        <v>181</v>
      </c>
      <c r="M6" s="50" t="s">
        <v>166</v>
      </c>
      <c r="N6" s="37" t="s">
        <v>167</v>
      </c>
      <c r="O6" s="37" t="s">
        <v>168</v>
      </c>
      <c r="P6" s="37" t="s">
        <v>169</v>
      </c>
      <c r="Q6" s="37" t="s">
        <v>170</v>
      </c>
      <c r="R6" s="37" t="s">
        <v>171</v>
      </c>
      <c r="S6" s="37" t="s">
        <v>172</v>
      </c>
      <c r="T6" s="51" t="s">
        <v>173</v>
      </c>
      <c r="U6" s="37" t="s">
        <v>182</v>
      </c>
      <c r="V6" s="37" t="s">
        <v>183</v>
      </c>
      <c r="W6" s="50" t="s">
        <v>110</v>
      </c>
      <c r="X6" s="37" t="s">
        <v>133</v>
      </c>
      <c r="Y6" s="37" t="s">
        <v>135</v>
      </c>
      <c r="Z6" s="37" t="s">
        <v>136</v>
      </c>
      <c r="AA6" s="37" t="s">
        <v>137</v>
      </c>
      <c r="AB6" s="51" t="s">
        <v>138</v>
      </c>
      <c r="AC6" s="50" t="s">
        <v>185</v>
      </c>
      <c r="AD6" s="37" t="s">
        <v>184</v>
      </c>
      <c r="AE6" s="88" t="s">
        <v>230</v>
      </c>
      <c r="AF6" s="88" t="s">
        <v>231</v>
      </c>
      <c r="AG6" s="88" t="s">
        <v>232</v>
      </c>
      <c r="AH6" s="88" t="s">
        <v>233</v>
      </c>
      <c r="AI6" s="88" t="s">
        <v>234</v>
      </c>
      <c r="AJ6" s="88" t="s">
        <v>235</v>
      </c>
      <c r="AK6" s="88" t="s">
        <v>227</v>
      </c>
      <c r="AL6" s="90" t="s">
        <v>236</v>
      </c>
      <c r="AM6" s="50" t="s">
        <v>228</v>
      </c>
      <c r="AN6" s="90" t="s">
        <v>229</v>
      </c>
      <c r="AO6" s="50" t="s">
        <v>174</v>
      </c>
      <c r="AP6" s="37" t="s">
        <v>175</v>
      </c>
      <c r="AQ6" s="51" t="s">
        <v>176</v>
      </c>
    </row>
    <row r="7" spans="1:43">
      <c r="A7" s="46" t="s">
        <v>10</v>
      </c>
      <c r="B7" s="52">
        <f>Cornell!F9</f>
        <v>631</v>
      </c>
      <c r="C7" s="8">
        <f>Cornell!F10</f>
        <v>607</v>
      </c>
      <c r="D7" s="8">
        <f>B7-C7</f>
        <v>24</v>
      </c>
      <c r="E7" s="8">
        <f>Cornell!F11</f>
        <v>1238</v>
      </c>
      <c r="F7" s="10">
        <f>Cornell!F12</f>
        <v>37.035950110051353</v>
      </c>
      <c r="G7" s="10">
        <f>Cornell!F13</f>
        <v>35.627292736610414</v>
      </c>
      <c r="H7" s="10">
        <f>F7-G7</f>
        <v>1.4086573734409384</v>
      </c>
      <c r="I7" s="53">
        <f>Cornell!F14</f>
        <v>72.663242846661774</v>
      </c>
      <c r="J7" s="60">
        <f>Cornell!B20</f>
        <v>0.47201946472019463</v>
      </c>
      <c r="K7" s="6">
        <f>Cornell!B25</f>
        <v>0.86338797814207646</v>
      </c>
      <c r="L7" s="61">
        <f>Cornell!C25</f>
        <v>0.79117647058823526</v>
      </c>
      <c r="M7" s="58">
        <f>Cornell!F28</f>
        <v>1.1204437400950871</v>
      </c>
      <c r="N7" s="10">
        <f>Cornell!F31</f>
        <v>0.68304278922345485</v>
      </c>
      <c r="O7" s="6">
        <f>Cornell!F34</f>
        <v>0.31354031117397452</v>
      </c>
      <c r="P7" s="6">
        <f>Cornell!F36</f>
        <v>0.51432250580046401</v>
      </c>
      <c r="Q7" s="10">
        <f>Cornell!F29</f>
        <v>0.84184514003294897</v>
      </c>
      <c r="R7" s="10">
        <f>Cornell!F32</f>
        <v>0.47446457990115321</v>
      </c>
      <c r="S7" s="6">
        <f>Cornell!F35</f>
        <v>0.28049902152641881</v>
      </c>
      <c r="T7" s="61">
        <f>Cornell!F37</f>
        <v>0.49769097222222225</v>
      </c>
      <c r="U7" s="61">
        <f>Cornell!F47</f>
        <v>0.18383518225039619</v>
      </c>
      <c r="V7" s="61">
        <f>Cornell!F48</f>
        <v>0.10873146622734761</v>
      </c>
      <c r="W7" s="58">
        <f>Cornell!F17</f>
        <v>34.231378763866879</v>
      </c>
      <c r="X7" s="10">
        <f>Cornell!F23</f>
        <v>35.905026148361124</v>
      </c>
      <c r="Y7" s="10">
        <f>Cornell!F18</f>
        <v>23.064250411861615</v>
      </c>
      <c r="Z7" s="10">
        <f>Cornell!F24</f>
        <v>23.188968146717407</v>
      </c>
      <c r="AA7" s="10">
        <f>Cornell!F19</f>
        <v>11.167128352005264</v>
      </c>
      <c r="AB7" s="53">
        <f>Cornell!F25</f>
        <v>12.716058001643717</v>
      </c>
      <c r="AC7" s="60">
        <f>Cornell!B31</f>
        <v>0.41428571428571431</v>
      </c>
      <c r="AD7" s="6">
        <f>Cornell!C31</f>
        <v>0.3</v>
      </c>
      <c r="AE7" s="87">
        <f>Cornell!F43</f>
        <v>0.11093502377179081</v>
      </c>
      <c r="AF7" s="87">
        <f>Cornell!G43</f>
        <v>8.2372322899505759E-2</v>
      </c>
      <c r="AG7" s="87">
        <f>Cornell!F44</f>
        <v>0.13425925925925927</v>
      </c>
      <c r="AH7" s="87">
        <f>Cornell!G44</f>
        <v>0.10714285714285714</v>
      </c>
      <c r="AI7" s="87">
        <f>Cornell!F40</f>
        <v>4.1018387553041019E-2</v>
      </c>
      <c r="AJ7" s="87">
        <f>Cornell!F41</f>
        <v>9.7847358121330719E-2</v>
      </c>
      <c r="AK7" s="87">
        <f>Cornell!F51</f>
        <v>4.2003231017770599E-2</v>
      </c>
      <c r="AL7" s="87">
        <f>Cornell!G51</f>
        <v>5.8158319870759291E-2</v>
      </c>
      <c r="AM7" s="87">
        <f>Cornell!F52</f>
        <v>0.24382207578253706</v>
      </c>
      <c r="AN7" s="87">
        <f>Cornell!G52</f>
        <v>0.34072900158478603</v>
      </c>
      <c r="AO7" s="58">
        <f>Cornell!F55</f>
        <v>28.146190868010667</v>
      </c>
      <c r="AP7" s="58">
        <f>Cornell!F56</f>
        <v>26.573910733131068</v>
      </c>
      <c r="AQ7" s="58">
        <f>Cornell!F57</f>
        <v>1.5722801348795983</v>
      </c>
    </row>
    <row r="8" spans="1:43">
      <c r="A8" s="46" t="s">
        <v>13</v>
      </c>
      <c r="B8" s="52">
        <f>Denver!F9</f>
        <v>595</v>
      </c>
      <c r="C8" s="8">
        <f>Denver!F10</f>
        <v>543</v>
      </c>
      <c r="D8" s="8">
        <f>B8-C8</f>
        <v>52</v>
      </c>
      <c r="E8" s="8">
        <f>Denver!F11</f>
        <v>1138</v>
      </c>
      <c r="F8" s="10">
        <f>Denver!F12</f>
        <v>34.576271186440678</v>
      </c>
      <c r="G8" s="10">
        <f>Denver!F13</f>
        <v>31.554479418886199</v>
      </c>
      <c r="H8" s="10">
        <f>F8-G8</f>
        <v>3.021791767554479</v>
      </c>
      <c r="I8" s="53">
        <f>Denver!F14</f>
        <v>66.130750605326881</v>
      </c>
      <c r="J8" s="60">
        <f>Denver!B20</f>
        <v>0.56872037914691942</v>
      </c>
      <c r="K8" s="6">
        <f>Denver!B25</f>
        <v>0.85430463576158944</v>
      </c>
      <c r="L8" s="61">
        <f>Denver!C25</f>
        <v>0.83280757097791802</v>
      </c>
      <c r="M8" s="58">
        <f>Denver!F28</f>
        <v>1.1226890756302521</v>
      </c>
      <c r="N8" s="10">
        <f>Denver!F31</f>
        <v>0.69243697478991595</v>
      </c>
      <c r="O8" s="6">
        <f>Denver!F34</f>
        <v>0.33234580838323352</v>
      </c>
      <c r="P8" s="6">
        <f>Denver!F36</f>
        <v>0.53885194174757278</v>
      </c>
      <c r="Q8" s="10">
        <f>Denver!F29</f>
        <v>1.0626151012891345</v>
      </c>
      <c r="R8" s="10">
        <f>Denver!F32</f>
        <v>0.61141804788213627</v>
      </c>
      <c r="S8" s="6">
        <f>Denver!F35</f>
        <v>0.25131022530329289</v>
      </c>
      <c r="T8" s="61">
        <f>Denver!F37</f>
        <v>0.43676506024096384</v>
      </c>
      <c r="U8" s="61">
        <f>Denver!F47</f>
        <v>0.19831932773109243</v>
      </c>
      <c r="V8" s="61">
        <f>Denver!F48</f>
        <v>0.13443830570902393</v>
      </c>
      <c r="W8" s="58">
        <f>Denver!F17</f>
        <v>36.30252100840336</v>
      </c>
      <c r="X8" s="10">
        <f>Denver!F23</f>
        <v>37.956041458646993</v>
      </c>
      <c r="Y8" s="10">
        <f>Denver!F18</f>
        <v>26.151012891344383</v>
      </c>
      <c r="Z8" s="10">
        <f>Denver!F24</f>
        <v>26.216373894719329</v>
      </c>
      <c r="AA8" s="10">
        <f>Denver!F19</f>
        <v>10.151508117058977</v>
      </c>
      <c r="AB8" s="53">
        <f>Denver!F25</f>
        <v>11.739667563927664</v>
      </c>
      <c r="AC8" s="60">
        <f>Denver!B31</f>
        <v>0.41333333333333333</v>
      </c>
      <c r="AD8" s="6">
        <f>Denver!C31</f>
        <v>0.36</v>
      </c>
      <c r="AE8" s="87">
        <f>Denver!F43</f>
        <v>0.12605042016806722</v>
      </c>
      <c r="AF8" s="87">
        <f>Denver!G43</f>
        <v>9.2081031307550645E-2</v>
      </c>
      <c r="AG8" s="87">
        <f>Denver!F44</f>
        <v>0.14351851851851852</v>
      </c>
      <c r="AH8" s="87">
        <f>Denver!G44</f>
        <v>0.12676056338028169</v>
      </c>
      <c r="AI8" s="87">
        <f>Denver!F40</f>
        <v>4.6407185628742513E-2</v>
      </c>
      <c r="AJ8" s="87">
        <f>Denver!F41</f>
        <v>8.6655112651646451E-2</v>
      </c>
      <c r="AK8" s="87">
        <f>Denver!F51</f>
        <v>4.8330404217926184E-2</v>
      </c>
      <c r="AL8" s="87">
        <f>Denver!G51</f>
        <v>7.3813708260105443E-2</v>
      </c>
      <c r="AM8" s="87">
        <f>Denver!F52</f>
        <v>0.34990791896869244</v>
      </c>
      <c r="AN8" s="87">
        <f>Denver!G52</f>
        <v>0.32941176470588235</v>
      </c>
      <c r="AO8" s="58">
        <f>Denver!F55</f>
        <v>28.227836960422032</v>
      </c>
      <c r="AP8" s="58">
        <f>Denver!F56</f>
        <v>26.658898449213655</v>
      </c>
      <c r="AQ8" s="58">
        <f>Denver!F57</f>
        <v>1.5689385112083762</v>
      </c>
    </row>
    <row r="9" spans="1:43">
      <c r="A9" s="47" t="s">
        <v>51</v>
      </c>
      <c r="B9" s="54">
        <f>Syracuse!F9</f>
        <v>613</v>
      </c>
      <c r="C9" s="38">
        <f>Syracuse!F10</f>
        <v>559</v>
      </c>
      <c r="D9" s="8">
        <f>B9-C9</f>
        <v>54</v>
      </c>
      <c r="E9" s="38">
        <f>Syracuse!F11</f>
        <v>1172</v>
      </c>
      <c r="F9" s="13">
        <f>Syracuse!F12</f>
        <v>35.726080621660998</v>
      </c>
      <c r="G9" s="13">
        <f>Syracuse!F13</f>
        <v>32.578921806702283</v>
      </c>
      <c r="H9" s="10">
        <f>F9-G9</f>
        <v>3.1471588149587149</v>
      </c>
      <c r="I9" s="55">
        <f>Syracuse!F14</f>
        <v>68.305002428363281</v>
      </c>
      <c r="J9" s="62">
        <f>Syracuse!B20</f>
        <v>0.48314606741573035</v>
      </c>
      <c r="K9" s="23">
        <f>Syracuse!B25</f>
        <v>0.91755319148936165</v>
      </c>
      <c r="L9" s="63">
        <f>Syracuse!C25</f>
        <v>0.81104651162790697</v>
      </c>
      <c r="M9" s="59">
        <f>Syracuse!F28</f>
        <v>1.0081566068515497</v>
      </c>
      <c r="N9" s="13">
        <f>Syracuse!F31</f>
        <v>0.59869494290375203</v>
      </c>
      <c r="O9" s="23">
        <f>Syracuse!F34</f>
        <v>0.30205339805825243</v>
      </c>
      <c r="P9" s="23">
        <f>Syracuse!F36</f>
        <v>0.50863487738419622</v>
      </c>
      <c r="Q9" s="13">
        <f>Syracuse!F29</f>
        <v>0.85867620751341678</v>
      </c>
      <c r="R9" s="13">
        <f>Syracuse!F32</f>
        <v>0.49373881932021468</v>
      </c>
      <c r="S9" s="23">
        <f>Syracuse!F35</f>
        <v>0.25138958333333333</v>
      </c>
      <c r="T9" s="63">
        <f>Syracuse!F37</f>
        <v>0.43719927536231884</v>
      </c>
      <c r="U9" s="63">
        <f>Syracuse!F47</f>
        <v>0.1729200652528548</v>
      </c>
      <c r="V9" s="63">
        <f>Syracuse!F48</f>
        <v>9.4812164579606437E-2</v>
      </c>
      <c r="W9" s="59">
        <f>Syracuse!F17</f>
        <v>29.853181076672104</v>
      </c>
      <c r="X9" s="13">
        <f>Syracuse!F23</f>
        <v>31.024627402368221</v>
      </c>
      <c r="Y9" s="13">
        <f>Syracuse!F18</f>
        <v>21.109123434704831</v>
      </c>
      <c r="Z9" s="13">
        <f>Syracuse!F24</f>
        <v>20.255538649123899</v>
      </c>
      <c r="AA9" s="13">
        <f>Syracuse!F19</f>
        <v>8.7440576419672738</v>
      </c>
      <c r="AB9" s="55">
        <f>Syracuse!F25</f>
        <v>10.769088753244322</v>
      </c>
      <c r="AC9" s="62">
        <f>Syracuse!B31</f>
        <v>0.28333333333333333</v>
      </c>
      <c r="AD9" s="23">
        <f>Syracuse!C31</f>
        <v>0.18333333333333332</v>
      </c>
      <c r="AE9" s="86">
        <f>Syracuse!F43</f>
        <v>9.7879282218597069E-2</v>
      </c>
      <c r="AF9" s="86">
        <f>Syracuse!G43</f>
        <v>0.1073345259391771</v>
      </c>
      <c r="AG9" s="86">
        <f>Syracuse!F44</f>
        <v>9.2896174863387984E-2</v>
      </c>
      <c r="AH9" s="86">
        <f>Syracuse!G44</f>
        <v>9.3220338983050849E-2</v>
      </c>
      <c r="AI9" s="86">
        <f>Syracuse!F40</f>
        <v>2.7508090614886731E-2</v>
      </c>
      <c r="AJ9" s="86">
        <f>Syracuse!F41</f>
        <v>0.125</v>
      </c>
      <c r="AK9" s="86">
        <f>Syracuse!F51</f>
        <v>5.3754266211604097E-2</v>
      </c>
      <c r="AL9" s="86">
        <f>Syracuse!G51</f>
        <v>5.8020477815699661E-2</v>
      </c>
      <c r="AM9" s="86">
        <f>Syracuse!F52</f>
        <v>0.28264758497316639</v>
      </c>
      <c r="AN9" s="86">
        <f>Syracuse!G52</f>
        <v>0.300163132137031</v>
      </c>
      <c r="AO9" s="59">
        <f>Syracuse!F55</f>
        <v>29.49090570524147</v>
      </c>
      <c r="AP9" s="59">
        <f>Syracuse!F56</f>
        <v>26.820716030966611</v>
      </c>
      <c r="AQ9" s="59">
        <f>Syracuse!F57</f>
        <v>2.6701896742748588</v>
      </c>
    </row>
    <row r="10" spans="1:43">
      <c r="A10" s="47" t="s">
        <v>36</v>
      </c>
      <c r="B10" s="54">
        <f>'Notre Dame'!F9</f>
        <v>431</v>
      </c>
      <c r="C10" s="38">
        <f>'Notre Dame'!F10</f>
        <v>418</v>
      </c>
      <c r="D10" s="8">
        <f>B10-C10</f>
        <v>13</v>
      </c>
      <c r="E10" s="38">
        <f>'Notre Dame'!F11</f>
        <v>849</v>
      </c>
      <c r="F10" s="13">
        <f>'Notre Dame'!F12</f>
        <v>30.749108204518429</v>
      </c>
      <c r="G10" s="13">
        <f>'Notre Dame'!F13</f>
        <v>29.821640903686085</v>
      </c>
      <c r="H10" s="10">
        <f>F10-G10</f>
        <v>0.92746730083234397</v>
      </c>
      <c r="I10" s="55">
        <f>'Notre Dame'!F14</f>
        <v>60.570749108204517</v>
      </c>
      <c r="J10" s="62">
        <f>'Notre Dame'!B20</f>
        <v>0.55474452554744524</v>
      </c>
      <c r="K10" s="23">
        <f>'Notre Dame'!B25</f>
        <v>0.89516129032258063</v>
      </c>
      <c r="L10" s="63">
        <f>'Notre Dame'!C25</f>
        <v>0.88518518518518519</v>
      </c>
      <c r="M10" s="59">
        <f>'Notre Dame'!F28</f>
        <v>1.1438515081206497</v>
      </c>
      <c r="N10" s="13">
        <f>'Notre Dame'!F31</f>
        <v>0.6728538283062645</v>
      </c>
      <c r="O10" s="23">
        <f>'Notre Dame'!F34</f>
        <v>0.27181338742393507</v>
      </c>
      <c r="P10" s="23">
        <f>'Notre Dame'!F36</f>
        <v>0.46208275862068965</v>
      </c>
      <c r="Q10" s="13">
        <f>'Notre Dame'!F29</f>
        <v>0.98325358851674638</v>
      </c>
      <c r="R10" s="13">
        <f>'Notre Dame'!F32</f>
        <v>0.55502392344497609</v>
      </c>
      <c r="S10" s="23">
        <f>'Notre Dame'!F35</f>
        <v>0.22587591240875912</v>
      </c>
      <c r="T10" s="63">
        <f>'Notre Dame'!F37</f>
        <v>0.4001508620689655</v>
      </c>
      <c r="U10" s="63">
        <f>'Notre Dame'!F47</f>
        <v>0.15081206496519722</v>
      </c>
      <c r="V10" s="63">
        <f>'Notre Dame'!F48</f>
        <v>0.10047846889952153</v>
      </c>
      <c r="W10" s="59">
        <f>'Notre Dame'!F17</f>
        <v>30.626450116009281</v>
      </c>
      <c r="X10" s="13">
        <f>'Notre Dame'!F23</f>
        <v>31.526216031442839</v>
      </c>
      <c r="Y10" s="13">
        <f>'Notre Dame'!F18</f>
        <v>22.009569377990431</v>
      </c>
      <c r="Z10" s="13">
        <f>'Notre Dame'!F24</f>
        <v>20.809098509183489</v>
      </c>
      <c r="AA10" s="13">
        <f>'Notre Dame'!F19</f>
        <v>8.6168807380188497</v>
      </c>
      <c r="AB10" s="55">
        <f>'Notre Dame'!F25</f>
        <v>10.71711752225935</v>
      </c>
      <c r="AC10" s="62">
        <f>'Notre Dame'!B31</f>
        <v>0.3</v>
      </c>
      <c r="AD10" s="23">
        <f>'Notre Dame'!C31</f>
        <v>0.18518518518518517</v>
      </c>
      <c r="AE10" s="86">
        <f>'Notre Dame'!F43</f>
        <v>9.2807424593967514E-2</v>
      </c>
      <c r="AF10" s="86">
        <f>'Notre Dame'!G43</f>
        <v>6.4593301435406703E-2</v>
      </c>
      <c r="AG10" s="86">
        <f>'Notre Dame'!F44</f>
        <v>9.0909090909090912E-2</v>
      </c>
      <c r="AH10" s="86">
        <f>'Notre Dame'!G44</f>
        <v>5.434782608695652E-2</v>
      </c>
      <c r="AI10" s="86">
        <f>'Notre Dame'!F40</f>
        <v>2.434077079107505E-2</v>
      </c>
      <c r="AJ10" s="86">
        <f>'Notre Dame'!F41</f>
        <v>6.569343065693431E-2</v>
      </c>
      <c r="AK10" s="86">
        <f>'Notre Dame'!F51</f>
        <v>3.2979976442873968E-2</v>
      </c>
      <c r="AL10" s="86">
        <f>'Notre Dame'!G51</f>
        <v>4.7114252061248529E-2</v>
      </c>
      <c r="AM10" s="86">
        <f>'Notre Dame'!F52</f>
        <v>0.3349282296650718</v>
      </c>
      <c r="AN10" s="86">
        <f>'Notre Dame'!G52</f>
        <v>0.36658932714617171</v>
      </c>
      <c r="AO10" s="59">
        <f>'Notre Dame'!F55</f>
        <v>29.930914563739037</v>
      </c>
      <c r="AP10" s="59">
        <f>'Notre Dame'!F56</f>
        <v>27.077660644675706</v>
      </c>
      <c r="AQ10" s="59">
        <f>'Notre Dame'!F57</f>
        <v>2.8532539190633308</v>
      </c>
    </row>
    <row r="11" spans="1:43">
      <c r="A11" s="46" t="s">
        <v>16</v>
      </c>
      <c r="B11" s="52">
        <f>Duke!F9</f>
        <v>678</v>
      </c>
      <c r="C11" s="8">
        <f>Duke!F10</f>
        <v>659</v>
      </c>
      <c r="D11" s="8">
        <f>B11-C11</f>
        <v>19</v>
      </c>
      <c r="E11" s="8">
        <f>Duke!F11</f>
        <v>1337</v>
      </c>
      <c r="F11" s="10">
        <f>Duke!F12</f>
        <v>35.660749506903358</v>
      </c>
      <c r="G11" s="10">
        <f>Duke!F13</f>
        <v>34.661406969099275</v>
      </c>
      <c r="H11" s="10">
        <f>F11-G11</f>
        <v>0.99934253780408255</v>
      </c>
      <c r="I11" s="53">
        <f>Duke!F14</f>
        <v>70.322156476002633</v>
      </c>
      <c r="J11" s="60">
        <f>Duke!B20</f>
        <v>0.51914893617021274</v>
      </c>
      <c r="K11" s="6">
        <f>Duke!B25</f>
        <v>0.84702549575070818</v>
      </c>
      <c r="L11" s="61">
        <f>Duke!C25</f>
        <v>0.78627968337730869</v>
      </c>
      <c r="M11" s="58">
        <f>Duke!F28</f>
        <v>1.0412979351032448</v>
      </c>
      <c r="N11" s="10">
        <f>Duke!F31</f>
        <v>0.65191740412979349</v>
      </c>
      <c r="O11" s="6">
        <f>Duke!F34</f>
        <v>0.34680311614730874</v>
      </c>
      <c r="P11" s="6">
        <f>Duke!F36</f>
        <v>0.55394343891402709</v>
      </c>
      <c r="Q11" s="10">
        <f>Duke!F29</f>
        <v>0.95902883156297425</v>
      </c>
      <c r="R11" s="10">
        <f>Duke!F32</f>
        <v>0.57359635811836118</v>
      </c>
      <c r="S11" s="6">
        <f>Duke!F35</f>
        <v>0.28006803797468355</v>
      </c>
      <c r="T11" s="61">
        <f>Duke!F37</f>
        <v>0.46826190476190482</v>
      </c>
      <c r="U11" s="61">
        <f>Duke!F47</f>
        <v>0.17404129793510326</v>
      </c>
      <c r="V11" s="61">
        <f>Duke!F48</f>
        <v>0.14871016691957512</v>
      </c>
      <c r="W11" s="58">
        <f>Duke!F17</f>
        <v>35.398230088495573</v>
      </c>
      <c r="X11" s="10">
        <f>Duke!F23</f>
        <v>36.459811708936847</v>
      </c>
      <c r="Y11" s="10">
        <f>Duke!F18</f>
        <v>26.251896813353564</v>
      </c>
      <c r="Z11" s="10">
        <f>Duke!F24</f>
        <v>25.87692336120913</v>
      </c>
      <c r="AA11" s="10">
        <f>Duke!F19</f>
        <v>9.146333275142009</v>
      </c>
      <c r="AB11" s="53">
        <f>Duke!F25</f>
        <v>10.582888347727717</v>
      </c>
      <c r="AC11" s="60">
        <f>Duke!B31</f>
        <v>0.32222222222222224</v>
      </c>
      <c r="AD11" s="6">
        <f>Duke!C31</f>
        <v>0.32758620689655171</v>
      </c>
      <c r="AE11" s="87">
        <f>Duke!F43</f>
        <v>0.13274336283185842</v>
      </c>
      <c r="AF11" s="87">
        <f>Duke!G43</f>
        <v>8.8012139605462822E-2</v>
      </c>
      <c r="AG11" s="87">
        <f>Duke!F44</f>
        <v>0.12083333333333333</v>
      </c>
      <c r="AH11" s="87">
        <f>Duke!G44</f>
        <v>0.10982658959537572</v>
      </c>
      <c r="AI11" s="87">
        <f>Duke!F40</f>
        <v>4.1076487252124649E-2</v>
      </c>
      <c r="AJ11" s="87">
        <f>Duke!F41</f>
        <v>9.1772151898734181E-2</v>
      </c>
      <c r="AK11" s="87">
        <f>Duke!F51</f>
        <v>4.6372475691847423E-2</v>
      </c>
      <c r="AL11" s="87">
        <f>Duke!G51</f>
        <v>6.9558713537771127E-2</v>
      </c>
      <c r="AM11" s="87">
        <f>Duke!F52</f>
        <v>0.31107738998482548</v>
      </c>
      <c r="AN11" s="87">
        <f>Duke!G52</f>
        <v>0.29793510324483774</v>
      </c>
      <c r="AO11" s="58">
        <f>Duke!F55</f>
        <v>28.708450771507255</v>
      </c>
      <c r="AP11" s="58">
        <f>Duke!F56</f>
        <v>27.06159895248652</v>
      </c>
      <c r="AQ11" s="58">
        <f>Duke!F57</f>
        <v>1.6468518190207355</v>
      </c>
    </row>
    <row r="12" spans="1:43">
      <c r="A12" s="46" t="s">
        <v>56</v>
      </c>
      <c r="B12" s="52">
        <f>Virginia!F9</f>
        <v>620</v>
      </c>
      <c r="C12" s="8">
        <f>Virginia!F10</f>
        <v>575</v>
      </c>
      <c r="D12" s="8">
        <f>B12-C12</f>
        <v>45</v>
      </c>
      <c r="E12" s="8">
        <f>Virginia!F11</f>
        <v>1195</v>
      </c>
      <c r="F12" s="10">
        <f>Virginia!F12</f>
        <v>38.429752066115704</v>
      </c>
      <c r="G12" s="10">
        <f>Virginia!F13</f>
        <v>35.640495867768593</v>
      </c>
      <c r="H12" s="10">
        <f>F12-G12</f>
        <v>2.7892561983471111</v>
      </c>
      <c r="I12" s="53">
        <f>Virginia!F14</f>
        <v>74.070247933884303</v>
      </c>
      <c r="J12" s="60">
        <f>Virginia!B20</f>
        <v>0.4975609756097561</v>
      </c>
      <c r="K12" s="6">
        <f>Virginia!B25</f>
        <v>0.89830508474576276</v>
      </c>
      <c r="L12" s="61">
        <f>Virginia!C25</f>
        <v>0.81381381381381379</v>
      </c>
      <c r="M12" s="58">
        <f>Virginia!F28</f>
        <v>1.0241935483870968</v>
      </c>
      <c r="N12" s="10">
        <f>Virginia!F31</f>
        <v>0.59838709677419355</v>
      </c>
      <c r="O12" s="6">
        <f>Virginia!F34</f>
        <v>0.33044409448818901</v>
      </c>
      <c r="P12" s="6">
        <f>Virginia!F36</f>
        <v>0.56558490566037745</v>
      </c>
      <c r="Q12" s="10">
        <f>Virginia!F29</f>
        <v>1.0069565217391305</v>
      </c>
      <c r="R12" s="10">
        <f>Virginia!F32</f>
        <v>0.58608695652173914</v>
      </c>
      <c r="S12" s="6">
        <f>Virginia!F35</f>
        <v>0.27576856649395509</v>
      </c>
      <c r="T12" s="61">
        <f>Virginia!F37</f>
        <v>0.47379821958456969</v>
      </c>
      <c r="U12" s="61">
        <f>Virginia!F47</f>
        <v>0.17903225806451614</v>
      </c>
      <c r="V12" s="61">
        <f>Virginia!F48</f>
        <v>0.14260869565217391</v>
      </c>
      <c r="W12" s="58">
        <f>Virginia!F17</f>
        <v>32.741935483870968</v>
      </c>
      <c r="X12" s="10">
        <f>Virginia!F23</f>
        <v>34.009806842080437</v>
      </c>
      <c r="Y12" s="10">
        <f>Virginia!F18</f>
        <v>27.478260869565219</v>
      </c>
      <c r="Z12" s="10">
        <f>Virginia!F24</f>
        <v>24.603015813757093</v>
      </c>
      <c r="AA12" s="10">
        <f>Virginia!F19</f>
        <v>5.2636746143057493</v>
      </c>
      <c r="AB12" s="53">
        <f>Virginia!F25</f>
        <v>9.4067910283233438</v>
      </c>
      <c r="AC12" s="60">
        <f>Virginia!B31</f>
        <v>0.53061224489795922</v>
      </c>
      <c r="AD12" s="6">
        <f>Virginia!C31</f>
        <v>0.2</v>
      </c>
      <c r="AE12" s="87">
        <f>Virginia!F43</f>
        <v>7.9032258064516123E-2</v>
      </c>
      <c r="AF12" s="87">
        <f>Virginia!G43</f>
        <v>8.6956521739130432E-2</v>
      </c>
      <c r="AG12" s="87">
        <f>Virginia!F44</f>
        <v>0.12807881773399016</v>
      </c>
      <c r="AH12" s="87">
        <f>Virginia!G44</f>
        <v>6.3291139240506333E-2</v>
      </c>
      <c r="AI12" s="87">
        <f>Virginia!F40</f>
        <v>4.0944881889763779E-2</v>
      </c>
      <c r="AJ12" s="87">
        <f>Virginia!F41</f>
        <v>8.6355785837651119E-2</v>
      </c>
      <c r="AK12" s="87">
        <f>Virginia!F51</f>
        <v>4.5188284518828455E-2</v>
      </c>
      <c r="AL12" s="87">
        <f>Virginia!G51</f>
        <v>4.7698744769874478E-2</v>
      </c>
      <c r="AM12" s="87">
        <f>Virginia!F52</f>
        <v>0.31130434782608696</v>
      </c>
      <c r="AN12" s="87">
        <f>Virginia!G52</f>
        <v>0.2709677419354839</v>
      </c>
      <c r="AO12" s="58">
        <f>Virginia!F55</f>
        <v>31.605495565417154</v>
      </c>
      <c r="AP12" s="58">
        <f>Virginia!F56</f>
        <v>26.834067647075791</v>
      </c>
      <c r="AQ12" s="58">
        <f>Virginia!F57</f>
        <v>4.771427918341363</v>
      </c>
    </row>
    <row r="13" spans="1:43">
      <c r="A13" s="46" t="s">
        <v>25</v>
      </c>
      <c r="B13" s="52">
        <f>'Johns Hopkins'!F9</f>
        <v>565</v>
      </c>
      <c r="C13" s="8">
        <f>'Johns Hopkins'!F10</f>
        <v>466</v>
      </c>
      <c r="D13" s="8">
        <f>B13-C13</f>
        <v>99</v>
      </c>
      <c r="E13" s="8">
        <f>'Johns Hopkins'!F11</f>
        <v>1031</v>
      </c>
      <c r="F13" s="10">
        <f>'Johns Hopkins'!F12</f>
        <v>35.020661157024797</v>
      </c>
      <c r="G13" s="10">
        <f>'Johns Hopkins'!F13</f>
        <v>28.884297520661157</v>
      </c>
      <c r="H13" s="10">
        <f>F13-G13</f>
        <v>6.1363636363636402</v>
      </c>
      <c r="I13" s="53">
        <f>'Johns Hopkins'!F14</f>
        <v>63.904958677685954</v>
      </c>
      <c r="J13" s="60">
        <f>'Johns Hopkins'!B20</f>
        <v>0.64857142857142858</v>
      </c>
      <c r="K13" s="6">
        <f>'Johns Hopkins'!B25</f>
        <v>0.85865724381625441</v>
      </c>
      <c r="L13" s="61">
        <f>'Johns Hopkins'!C25</f>
        <v>0.81848184818481851</v>
      </c>
      <c r="M13" s="58">
        <f>'Johns Hopkins'!F28</f>
        <v>1</v>
      </c>
      <c r="N13" s="10">
        <f>'Johns Hopkins'!F31</f>
        <v>0.58053097345132743</v>
      </c>
      <c r="O13" s="6">
        <f>'Johns Hopkins'!F34</f>
        <v>0.32479115044247786</v>
      </c>
      <c r="P13" s="6">
        <f>'Johns Hopkins'!F36</f>
        <v>0.55947256097560982</v>
      </c>
      <c r="Q13" s="10">
        <f>'Johns Hopkins'!F29</f>
        <v>0.99356223175965663</v>
      </c>
      <c r="R13" s="10">
        <f>'Johns Hopkins'!F32</f>
        <v>0.57296137339055797</v>
      </c>
      <c r="S13" s="6">
        <f>'Johns Hopkins'!F35</f>
        <v>0.25882505399568034</v>
      </c>
      <c r="T13" s="61">
        <f>'Johns Hopkins'!F37</f>
        <v>0.44882397003745317</v>
      </c>
      <c r="U13" s="61">
        <f>'Johns Hopkins'!F47</f>
        <v>0.17522123893805311</v>
      </c>
      <c r="V13" s="61">
        <f>'Johns Hopkins'!F48</f>
        <v>0.14592274678111589</v>
      </c>
      <c r="W13" s="58">
        <f>'Johns Hopkins'!F17</f>
        <v>31.858407079646017</v>
      </c>
      <c r="X13" s="10">
        <f>'Johns Hopkins'!F23</f>
        <v>32.599167095339453</v>
      </c>
      <c r="Y13" s="10">
        <f>'Johns Hopkins'!F18</f>
        <v>24.892703862660944</v>
      </c>
      <c r="Z13" s="10">
        <f>'Johns Hopkins'!F24</f>
        <v>24.16200208414644</v>
      </c>
      <c r="AA13" s="10">
        <f>'Johns Hopkins'!F19</f>
        <v>6.965703216985073</v>
      </c>
      <c r="AB13" s="53">
        <f>'Johns Hopkins'!F25</f>
        <v>8.437165011193013</v>
      </c>
      <c r="AC13" s="60">
        <f>'Johns Hopkins'!B31</f>
        <v>0.34426229508196721</v>
      </c>
      <c r="AD13" s="6">
        <f>'Johns Hopkins'!C31</f>
        <v>0.39130434782608697</v>
      </c>
      <c r="AE13" s="87">
        <f>'Johns Hopkins'!F43</f>
        <v>0.1079646017699115</v>
      </c>
      <c r="AF13" s="87">
        <f>'Johns Hopkins'!G43</f>
        <v>9.8712446351931327E-2</v>
      </c>
      <c r="AG13" s="87">
        <f>'Johns Hopkins'!F44</f>
        <v>0.11666666666666667</v>
      </c>
      <c r="AH13" s="87">
        <f>'Johns Hopkins'!G44</f>
        <v>0.15517241379310345</v>
      </c>
      <c r="AI13" s="87">
        <f>'Johns Hopkins'!F40</f>
        <v>3.7168141592920353E-2</v>
      </c>
      <c r="AJ13" s="87">
        <f>'Johns Hopkins'!F41</f>
        <v>9.9352051835853133E-2</v>
      </c>
      <c r="AK13" s="87">
        <f>'Johns Hopkins'!F51</f>
        <v>4.8496605237633363E-2</v>
      </c>
      <c r="AL13" s="87">
        <f>'Johns Hopkins'!G51</f>
        <v>7.1774975751697376E-2</v>
      </c>
      <c r="AM13" s="87">
        <f>'Johns Hopkins'!F52</f>
        <v>0.32403433476394849</v>
      </c>
      <c r="AN13" s="87">
        <f>'Johns Hopkins'!G52</f>
        <v>0.26194690265486725</v>
      </c>
      <c r="AO13" s="58">
        <f>'Johns Hopkins'!F55</f>
        <v>29.154182154597652</v>
      </c>
      <c r="AP13" s="58">
        <f>'Johns Hopkins'!F56</f>
        <v>27.239797861042021</v>
      </c>
      <c r="AQ13" s="58">
        <f>'Johns Hopkins'!F57</f>
        <v>1.9143842935556314</v>
      </c>
    </row>
    <row r="14" spans="1:43">
      <c r="A14" s="46" t="s">
        <v>31</v>
      </c>
      <c r="B14" s="52">
        <f>Maryland!F9</f>
        <v>531</v>
      </c>
      <c r="C14" s="8">
        <f>Maryland!F10</f>
        <v>435</v>
      </c>
      <c r="D14" s="8">
        <f>B14-C14</f>
        <v>96</v>
      </c>
      <c r="E14" s="8">
        <f>Maryland!F11</f>
        <v>966</v>
      </c>
      <c r="F14" s="10">
        <f>Maryland!F12</f>
        <v>32.887741935483874</v>
      </c>
      <c r="G14" s="10">
        <f>Maryland!F13</f>
        <v>26.941935483870971</v>
      </c>
      <c r="H14" s="10">
        <f>F14-G14</f>
        <v>5.9458064516129028</v>
      </c>
      <c r="I14" s="53">
        <f>Maryland!F14</f>
        <v>59.829677419354844</v>
      </c>
      <c r="J14" s="60">
        <f>Maryland!B20</f>
        <v>0.61337209302325579</v>
      </c>
      <c r="K14" s="6">
        <f>Maryland!B25</f>
        <v>0.90109890109890112</v>
      </c>
      <c r="L14" s="61">
        <f>Maryland!C25</f>
        <v>0.8290909090909091</v>
      </c>
      <c r="M14" s="58">
        <f>Maryland!F28</f>
        <v>1.0075329566854991</v>
      </c>
      <c r="N14" s="10">
        <f>Maryland!F31</f>
        <v>0.64783427495291901</v>
      </c>
      <c r="O14" s="6">
        <f>Maryland!F34</f>
        <v>0.32835514018691586</v>
      </c>
      <c r="P14" s="6">
        <f>Maryland!F36</f>
        <v>0.51066860465116271</v>
      </c>
      <c r="Q14" s="10">
        <f>Maryland!F29</f>
        <v>1.0229885057471264</v>
      </c>
      <c r="R14" s="10">
        <f>Maryland!F32</f>
        <v>0.61609195402298855</v>
      </c>
      <c r="S14" s="6">
        <f>Maryland!F35</f>
        <v>0.25918651685393257</v>
      </c>
      <c r="T14" s="61">
        <f>Maryland!F37</f>
        <v>0.43036567164179101</v>
      </c>
      <c r="U14" s="61">
        <f>Maryland!F47</f>
        <v>0.2071563088512241</v>
      </c>
      <c r="V14" s="61">
        <f>Maryland!F48</f>
        <v>0.12643678160919541</v>
      </c>
      <c r="W14" s="58">
        <f>Maryland!F17</f>
        <v>32.7683615819209</v>
      </c>
      <c r="X14" s="10">
        <f>Maryland!F23</f>
        <v>32.197110739432148</v>
      </c>
      <c r="Y14" s="10">
        <f>Maryland!F18</f>
        <v>25.977011494252871</v>
      </c>
      <c r="Z14" s="10">
        <f>Maryland!F24</f>
        <v>24.902722219564826</v>
      </c>
      <c r="AA14" s="10">
        <f>Maryland!F19</f>
        <v>6.7913500876680288</v>
      </c>
      <c r="AB14" s="53">
        <f>Maryland!F25</f>
        <v>7.2943885198673222</v>
      </c>
      <c r="AC14" s="60">
        <f>Maryland!B31</f>
        <v>0.27027027027027029</v>
      </c>
      <c r="AD14" s="6">
        <f>Maryland!C31</f>
        <v>0.25</v>
      </c>
      <c r="AE14" s="87">
        <f>Maryland!F43</f>
        <v>6.9679849340866296E-2</v>
      </c>
      <c r="AF14" s="87">
        <f>Maryland!G43</f>
        <v>0.12873563218390804</v>
      </c>
      <c r="AG14" s="87">
        <f>Maryland!F44</f>
        <v>5.7471264367816091E-2</v>
      </c>
      <c r="AH14" s="87">
        <f>Maryland!G44</f>
        <v>0.12389380530973451</v>
      </c>
      <c r="AI14" s="87">
        <f>Maryland!F40</f>
        <v>1.8691588785046728E-2</v>
      </c>
      <c r="AJ14" s="87">
        <f>Maryland!F41</f>
        <v>0.12584269662921349</v>
      </c>
      <c r="AK14" s="87">
        <f>Maryland!F51</f>
        <v>6.1076604554865424E-2</v>
      </c>
      <c r="AL14" s="87">
        <f>Maryland!G51</f>
        <v>4.3478260869565216E-2</v>
      </c>
      <c r="AM14" s="87">
        <f>Maryland!F52</f>
        <v>0.35632183908045978</v>
      </c>
      <c r="AN14" s="87">
        <f>Maryland!G52</f>
        <v>0.32015065913370999</v>
      </c>
      <c r="AO14" s="58">
        <f>Maryland!F55</f>
        <v>29.519165107373627</v>
      </c>
      <c r="AP14" s="58">
        <f>Maryland!F56</f>
        <v>28.367701807711661</v>
      </c>
      <c r="AQ14" s="58">
        <f>Maryland!F57</f>
        <v>1.151463299661966</v>
      </c>
    </row>
    <row r="15" spans="1:43">
      <c r="A15" s="46" t="s">
        <v>49</v>
      </c>
      <c r="B15" s="52">
        <f>'Stony Brook'!F9</f>
        <v>473</v>
      </c>
      <c r="C15" s="8">
        <f>'Stony Brook'!F10</f>
        <v>420</v>
      </c>
      <c r="D15" s="8">
        <f>B15-C15</f>
        <v>53</v>
      </c>
      <c r="E15" s="8">
        <f>'Stony Brook'!F11</f>
        <v>893</v>
      </c>
      <c r="F15" s="10">
        <f>'Stony Brook'!F12</f>
        <v>33.655499555292025</v>
      </c>
      <c r="G15" s="10">
        <f>'Stony Brook'!F13</f>
        <v>29.884375926474949</v>
      </c>
      <c r="H15" s="10">
        <f>F15-G15</f>
        <v>3.771123628817076</v>
      </c>
      <c r="I15" s="53">
        <f>'Stony Brook'!F14</f>
        <v>63.53987548176697</v>
      </c>
      <c r="J15" s="60">
        <f>'Stony Brook'!B20</f>
        <v>0.57817109144542778</v>
      </c>
      <c r="K15" s="6">
        <f>'Stony Brook'!B25</f>
        <v>0.89711934156378603</v>
      </c>
      <c r="L15" s="61">
        <f>'Stony Brook'!C25</f>
        <v>0.86507936507936511</v>
      </c>
      <c r="M15" s="58">
        <f>'Stony Brook'!F28</f>
        <v>1.0570824524312896</v>
      </c>
      <c r="N15" s="10">
        <f>'Stony Brook'!F31</f>
        <v>0.65327695560253696</v>
      </c>
      <c r="O15" s="6">
        <f>'Stony Brook'!F34</f>
        <v>0.34733999999999998</v>
      </c>
      <c r="P15" s="6">
        <f>'Stony Brook'!F36</f>
        <v>0.56203883495145623</v>
      </c>
      <c r="Q15" s="10">
        <f>'Stony Brook'!F29</f>
        <v>0.98333333333333328</v>
      </c>
      <c r="R15" s="10">
        <f>'Stony Brook'!F32</f>
        <v>0.61428571428571432</v>
      </c>
      <c r="S15" s="6">
        <f>'Stony Brook'!F35</f>
        <v>0.29944794188861984</v>
      </c>
      <c r="T15" s="61">
        <f>'Stony Brook'!F37</f>
        <v>0.47934883720930233</v>
      </c>
      <c r="U15" s="61">
        <f>'Stony Brook'!F47</f>
        <v>0.20718816067653276</v>
      </c>
      <c r="V15" s="61">
        <f>'Stony Brook'!F48</f>
        <v>0.18095238095238095</v>
      </c>
      <c r="W15" s="58">
        <f>'Stony Brook'!F17</f>
        <v>36.363636363636367</v>
      </c>
      <c r="X15" s="10">
        <f>'Stony Brook'!F23</f>
        <v>36.177987944263812</v>
      </c>
      <c r="Y15" s="10">
        <f>'Stony Brook'!F18</f>
        <v>28.809523809523807</v>
      </c>
      <c r="Z15" s="10">
        <f>'Stony Brook'!F24</f>
        <v>29.566745774910885</v>
      </c>
      <c r="AA15" s="10">
        <f>'Stony Brook'!F19</f>
        <v>7.5541125541125602</v>
      </c>
      <c r="AB15" s="53">
        <f>'Stony Brook'!F25</f>
        <v>6.6112421693529271</v>
      </c>
      <c r="AC15" s="60">
        <f>'Stony Brook'!B31</f>
        <v>0.27777777777777779</v>
      </c>
      <c r="AD15" s="6">
        <f>'Stony Brook'!C31</f>
        <v>0.35555555555555557</v>
      </c>
      <c r="AE15" s="87">
        <f>'Stony Brook'!F43</f>
        <v>7.6109936575052856E-2</v>
      </c>
      <c r="AF15" s="87">
        <f>'Stony Brook'!G43</f>
        <v>0.10714285714285714</v>
      </c>
      <c r="AG15" s="87">
        <f>'Stony Brook'!F44</f>
        <v>5.8139534883720929E-2</v>
      </c>
      <c r="AH15" s="87">
        <f>'Stony Brook'!G44</f>
        <v>0.13223140495867769</v>
      </c>
      <c r="AI15" s="87">
        <f>'Stony Brook'!F40</f>
        <v>0.02</v>
      </c>
      <c r="AJ15" s="87">
        <f>'Stony Brook'!F41</f>
        <v>0.10895883777239709</v>
      </c>
      <c r="AK15" s="87">
        <f>'Stony Brook'!F51</f>
        <v>5.2631578947368418E-2</v>
      </c>
      <c r="AL15" s="87">
        <f>'Stony Brook'!G51</f>
        <v>4.1433370660694288E-2</v>
      </c>
      <c r="AM15" s="87">
        <f>'Stony Brook'!F52</f>
        <v>0.3261904761904762</v>
      </c>
      <c r="AN15" s="87">
        <f>'Stony Brook'!G52</f>
        <v>0.28964059196617337</v>
      </c>
      <c r="AO15" s="58">
        <f>'Stony Brook'!F55</f>
        <v>27.57365012558429</v>
      </c>
      <c r="AP15" s="58">
        <f>'Stony Brook'!F56</f>
        <v>28.016199653920246</v>
      </c>
      <c r="AQ15" s="58">
        <f>'Stony Brook'!F57</f>
        <v>-0.44254952833595596</v>
      </c>
    </row>
    <row r="16" spans="1:43">
      <c r="A16" s="46" t="s">
        <v>7</v>
      </c>
      <c r="B16" s="52">
        <f>Bucknell!F9</f>
        <v>581</v>
      </c>
      <c r="C16" s="8">
        <f>Bucknell!F10</f>
        <v>551</v>
      </c>
      <c r="D16" s="8">
        <f>B16-C16</f>
        <v>30</v>
      </c>
      <c r="E16" s="8">
        <f>Bucknell!F11</f>
        <v>1132</v>
      </c>
      <c r="F16" s="10">
        <f>Bucknell!F12</f>
        <v>33.951789627465303</v>
      </c>
      <c r="G16" s="10">
        <f>Bucknell!F13</f>
        <v>32.198685171658141</v>
      </c>
      <c r="H16" s="10">
        <f>F16-G16</f>
        <v>1.7531044558071613</v>
      </c>
      <c r="I16" s="53">
        <f>Bucknell!F14</f>
        <v>66.150474799123444</v>
      </c>
      <c r="J16" s="60">
        <f>Bucknell!B20</f>
        <v>0.50704225352112675</v>
      </c>
      <c r="K16" s="6">
        <f>Bucknell!B25</f>
        <v>0.84567901234567899</v>
      </c>
      <c r="L16" s="61">
        <f>Bucknell!C25</f>
        <v>0.76380368098159512</v>
      </c>
      <c r="M16" s="58">
        <f>Bucknell!F28</f>
        <v>1.044750430292599</v>
      </c>
      <c r="N16" s="10">
        <f>Bucknell!F31</f>
        <v>0.62994836488812389</v>
      </c>
      <c r="O16" s="6">
        <f>Bucknell!F34</f>
        <v>0.29654859967051073</v>
      </c>
      <c r="P16" s="6">
        <f>Bucknell!F36</f>
        <v>0.49181693989071046</v>
      </c>
      <c r="Q16" s="10">
        <f>Bucknell!F29</f>
        <v>0.7931034482758621</v>
      </c>
      <c r="R16" s="10">
        <f>Bucknell!F32</f>
        <v>0.48094373865698731</v>
      </c>
      <c r="S16" s="6">
        <f>Bucknell!F35</f>
        <v>0.29061327231121281</v>
      </c>
      <c r="T16" s="61">
        <f>Bucknell!F37</f>
        <v>0.47923773584905655</v>
      </c>
      <c r="U16" s="61">
        <f>Bucknell!F47</f>
        <v>0.16695352839931152</v>
      </c>
      <c r="V16" s="61">
        <f>Bucknell!F48</f>
        <v>0.15789473684210525</v>
      </c>
      <c r="W16" s="58">
        <f>Bucknell!F17</f>
        <v>30.120481927710845</v>
      </c>
      <c r="X16" s="10">
        <f>Bucknell!F23</f>
        <v>28.867492169634236</v>
      </c>
      <c r="Y16" s="10">
        <f>Bucknell!F18</f>
        <v>22.323049001814883</v>
      </c>
      <c r="Z16" s="10">
        <f>Bucknell!F24</f>
        <v>22.401426932582272</v>
      </c>
      <c r="AA16" s="10">
        <f>Bucknell!F19</f>
        <v>7.7974329258959614</v>
      </c>
      <c r="AB16" s="53">
        <f>Bucknell!F25</f>
        <v>6.4660652370519642</v>
      </c>
      <c r="AC16" s="60">
        <f>Bucknell!B31</f>
        <v>0.36231884057971014</v>
      </c>
      <c r="AD16" s="6">
        <f>Bucknell!C31</f>
        <v>0.2857142857142857</v>
      </c>
      <c r="AE16" s="87">
        <f>Bucknell!F43</f>
        <v>0.11876075731497418</v>
      </c>
      <c r="AF16" s="87">
        <f>Bucknell!G43</f>
        <v>8.8929219600725959E-2</v>
      </c>
      <c r="AG16" s="87">
        <f>Bucknell!F44</f>
        <v>0.14285714285714285</v>
      </c>
      <c r="AH16" s="87">
        <f>Bucknell!G44</f>
        <v>0.11382113821138211</v>
      </c>
      <c r="AI16" s="87">
        <f>Bucknell!F40</f>
        <v>4.118616144975288E-2</v>
      </c>
      <c r="AJ16" s="87">
        <f>Bucknell!F41</f>
        <v>0.11212814645308924</v>
      </c>
      <c r="AK16" s="87">
        <f>Bucknell!F51</f>
        <v>4.8586572438162542E-2</v>
      </c>
      <c r="AL16" s="87">
        <f>Bucknell!G51</f>
        <v>6.5371024734982339E-2</v>
      </c>
      <c r="AM16" s="87">
        <f>Bucknell!F52</f>
        <v>0.25771324863883849</v>
      </c>
      <c r="AN16" s="87">
        <f>Bucknell!G52</f>
        <v>0.32874354561101549</v>
      </c>
      <c r="AO16" s="58">
        <f>Bucknell!F55</f>
        <v>28.199378538518832</v>
      </c>
      <c r="AP16" s="58">
        <f>Bucknell!F56</f>
        <v>29.082998898219671</v>
      </c>
      <c r="AQ16" s="58">
        <f>Bucknell!F57</f>
        <v>-0.88362035970083852</v>
      </c>
    </row>
    <row r="17" spans="1:43">
      <c r="A17" s="46" t="s">
        <v>22</v>
      </c>
      <c r="B17" s="52">
        <f>Hofstra!F9</f>
        <v>515</v>
      </c>
      <c r="C17" s="8">
        <f>Hofstra!F10</f>
        <v>438</v>
      </c>
      <c r="D17" s="8">
        <f>B17-C17</f>
        <v>77</v>
      </c>
      <c r="E17" s="8">
        <f>Hofstra!F11</f>
        <v>953</v>
      </c>
      <c r="F17" s="10">
        <f>Hofstra!F12</f>
        <v>32.1875</v>
      </c>
      <c r="G17" s="10">
        <f>Hofstra!F13</f>
        <v>27.375</v>
      </c>
      <c r="H17" s="10">
        <f>F17-G17</f>
        <v>4.8125</v>
      </c>
      <c r="I17" s="53">
        <f>Hofstra!F14</f>
        <v>59.5625</v>
      </c>
      <c r="J17" s="60">
        <f>Hofstra!B20</f>
        <v>0.62420382165605093</v>
      </c>
      <c r="K17" s="6">
        <f>Hofstra!B25</f>
        <v>0.90252707581227432</v>
      </c>
      <c r="L17" s="61">
        <f>Hofstra!C25</f>
        <v>0.85665529010238906</v>
      </c>
      <c r="M17" s="58">
        <f>Hofstra!F28</f>
        <v>1</v>
      </c>
      <c r="N17" s="10">
        <f>Hofstra!F31</f>
        <v>0.59223300970873782</v>
      </c>
      <c r="O17" s="6">
        <f>Hofstra!F34</f>
        <v>0.31619611650485441</v>
      </c>
      <c r="P17" s="6">
        <f>Hofstra!F36</f>
        <v>0.53390491803278695</v>
      </c>
      <c r="Q17" s="10">
        <f>Hofstra!F29</f>
        <v>1.0410958904109588</v>
      </c>
      <c r="R17" s="10">
        <f>Hofstra!F32</f>
        <v>0.5639269406392694</v>
      </c>
      <c r="S17" s="6">
        <f>Hofstra!F35</f>
        <v>0.23539035087719296</v>
      </c>
      <c r="T17" s="61">
        <f>Hofstra!F37</f>
        <v>0.43456680161943317</v>
      </c>
      <c r="U17" s="61">
        <f>Hofstra!F47</f>
        <v>0.20388349514563106</v>
      </c>
      <c r="V17" s="61">
        <f>Hofstra!F48</f>
        <v>0.14840182648401826</v>
      </c>
      <c r="W17" s="58">
        <f>Hofstra!F17</f>
        <v>30.873786407766989</v>
      </c>
      <c r="X17" s="10">
        <f>Hofstra!F23</f>
        <v>31.174180342091187</v>
      </c>
      <c r="Y17" s="10">
        <f>Hofstra!F18</f>
        <v>23.972602739726025</v>
      </c>
      <c r="Z17" s="10">
        <f>Hofstra!F24</f>
        <v>25.195028280767925</v>
      </c>
      <c r="AA17" s="10">
        <f>Hofstra!F19</f>
        <v>6.9011836680409644</v>
      </c>
      <c r="AB17" s="53">
        <f>Hofstra!F25</f>
        <v>5.979152061323262</v>
      </c>
      <c r="AC17" s="60">
        <f>Hofstra!B31</f>
        <v>0.43396226415094341</v>
      </c>
      <c r="AD17" s="6">
        <f>Hofstra!C31</f>
        <v>0.26415094339622641</v>
      </c>
      <c r="AE17" s="87">
        <f>Hofstra!F43</f>
        <v>0.1029126213592233</v>
      </c>
      <c r="AF17" s="87">
        <f>Hofstra!G43</f>
        <v>0.12100456621004566</v>
      </c>
      <c r="AG17" s="87">
        <f>Hofstra!F44</f>
        <v>0.14465408805031446</v>
      </c>
      <c r="AH17" s="87">
        <f>Hofstra!G44</f>
        <v>0.13333333333333333</v>
      </c>
      <c r="AI17" s="87">
        <f>Hofstra!F40</f>
        <v>4.4660194174757278E-2</v>
      </c>
      <c r="AJ17" s="87">
        <f>Hofstra!F41</f>
        <v>0.1162280701754386</v>
      </c>
      <c r="AK17" s="87">
        <f>Hofstra!F51</f>
        <v>6.190975865687303E-2</v>
      </c>
      <c r="AL17" s="87">
        <f>Hofstra!G51</f>
        <v>5.9811122770199371E-2</v>
      </c>
      <c r="AM17" s="87">
        <f>Hofstra!F52</f>
        <v>0.32420091324200911</v>
      </c>
      <c r="AN17" s="87">
        <f>Hofstra!G52</f>
        <v>0.28349514563106798</v>
      </c>
      <c r="AO17" s="58">
        <f>Hofstra!F55</f>
        <v>26.925392708063935</v>
      </c>
      <c r="AP17" s="58">
        <f>Hofstra!F56</f>
        <v>27.604582240719974</v>
      </c>
      <c r="AQ17" s="58">
        <f>Hofstra!F57</f>
        <v>-0.67918953265603932</v>
      </c>
    </row>
    <row r="18" spans="1:43" s="32" customFormat="1">
      <c r="A18" s="46" t="s">
        <v>44</v>
      </c>
      <c r="B18" s="52">
        <f>'Robert Morris'!F9</f>
        <v>545</v>
      </c>
      <c r="C18" s="8">
        <f>'Robert Morris'!F10</f>
        <v>548</v>
      </c>
      <c r="D18" s="8">
        <f>B18-C18</f>
        <v>-3</v>
      </c>
      <c r="E18" s="8">
        <f>'Robert Morris'!F11</f>
        <v>1093</v>
      </c>
      <c r="F18" s="10">
        <f>'Robert Morris'!F12</f>
        <v>36.06286186931348</v>
      </c>
      <c r="G18" s="10">
        <f>'Robert Morris'!F13</f>
        <v>36.261373035566585</v>
      </c>
      <c r="H18" s="10">
        <f>F18-G18</f>
        <v>-0.19851116625310539</v>
      </c>
      <c r="I18" s="53">
        <f>'Robert Morris'!F14</f>
        <v>72.324234904880058</v>
      </c>
      <c r="J18" s="60">
        <f>'Robert Morris'!B20</f>
        <v>0.47355769230769229</v>
      </c>
      <c r="K18" s="6">
        <f>'Robert Morris'!B25</f>
        <v>0.83505154639175261</v>
      </c>
      <c r="L18" s="61">
        <f>'Robert Morris'!C25</f>
        <v>0.79715302491103202</v>
      </c>
      <c r="M18" s="58">
        <f>'Robert Morris'!F28</f>
        <v>1.108256880733945</v>
      </c>
      <c r="N18" s="10">
        <f>'Robert Morris'!F31</f>
        <v>0.72477064220183485</v>
      </c>
      <c r="O18" s="6">
        <f>'Robert Morris'!F34</f>
        <v>0.3520993377483444</v>
      </c>
      <c r="P18" s="6">
        <f>'Robert Morris'!F36</f>
        <v>0.53839999999999999</v>
      </c>
      <c r="Q18" s="10">
        <f>'Robert Morris'!F29</f>
        <v>1.1113138686131387</v>
      </c>
      <c r="R18" s="10">
        <f>'Robert Morris'!F32</f>
        <v>0.58211678832116787</v>
      </c>
      <c r="S18" s="6">
        <f>'Robert Morris'!F35</f>
        <v>0.27723645320197043</v>
      </c>
      <c r="T18" s="61">
        <f>'Robert Morris'!F37</f>
        <v>0.52926959247648897</v>
      </c>
      <c r="U18" s="61">
        <f>'Robert Morris'!F47</f>
        <v>0.20733944954128442</v>
      </c>
      <c r="V18" s="61">
        <f>'Robert Morris'!F48</f>
        <v>0.16058394160583941</v>
      </c>
      <c r="W18" s="58">
        <f>'Robert Morris'!F17</f>
        <v>37.981651376146793</v>
      </c>
      <c r="X18" s="10">
        <f>'Robert Morris'!F23</f>
        <v>35.520693145566305</v>
      </c>
      <c r="Y18" s="10">
        <f>'Robert Morris'!F18</f>
        <v>29.56204379562044</v>
      </c>
      <c r="Z18" s="10">
        <f>'Robert Morris'!F24</f>
        <v>30.282280550025558</v>
      </c>
      <c r="AA18" s="10">
        <f>'Robert Morris'!F19</f>
        <v>8.4196075805263533</v>
      </c>
      <c r="AB18" s="53">
        <f>'Robert Morris'!F25</f>
        <v>5.2384125955407477</v>
      </c>
      <c r="AC18" s="60">
        <f>'Robert Morris'!B31</f>
        <v>0.51063829787234039</v>
      </c>
      <c r="AD18" s="6">
        <f>'Robert Morris'!C31</f>
        <v>0.41891891891891891</v>
      </c>
      <c r="AE18" s="87">
        <f>'Robert Morris'!F43</f>
        <v>8.6238532110091748E-2</v>
      </c>
      <c r="AF18" s="87">
        <f>'Robert Morris'!G43</f>
        <v>0.13503649635036497</v>
      </c>
      <c r="AG18" s="87">
        <f>'Robert Morris'!F44</f>
        <v>0.11594202898550725</v>
      </c>
      <c r="AH18" s="87">
        <f>'Robert Morris'!G44</f>
        <v>0.19135802469135801</v>
      </c>
      <c r="AI18" s="87">
        <f>'Robert Morris'!F40</f>
        <v>3.9735099337748346E-2</v>
      </c>
      <c r="AJ18" s="87">
        <f>'Robert Morris'!F41</f>
        <v>0.12151067323481117</v>
      </c>
      <c r="AK18" s="87">
        <f>'Robert Morris'!F51</f>
        <v>6.8618481244281798E-2</v>
      </c>
      <c r="AL18" s="87">
        <f>'Robert Morris'!G51</f>
        <v>4.3915827996340348E-2</v>
      </c>
      <c r="AM18" s="87">
        <f>'Robert Morris'!F52</f>
        <v>0.28649635036496351</v>
      </c>
      <c r="AN18" s="87">
        <f>'Robert Morris'!G52</f>
        <v>0.34495412844036699</v>
      </c>
      <c r="AO18" s="58">
        <f>'Robert Morris'!F55</f>
        <v>27.625337036525551</v>
      </c>
      <c r="AP18" s="58">
        <f>'Robert Morris'!F56</f>
        <v>29.804287115557379</v>
      </c>
      <c r="AQ18" s="58">
        <f>'Robert Morris'!F57</f>
        <v>-2.1789500790318286</v>
      </c>
    </row>
    <row r="19" spans="1:43">
      <c r="A19" s="46" t="s">
        <v>2</v>
      </c>
      <c r="B19" s="52">
        <f>Army!F9</f>
        <v>506</v>
      </c>
      <c r="C19" s="8">
        <f>Army!F10</f>
        <v>505</v>
      </c>
      <c r="D19" s="8">
        <f>B19-C19</f>
        <v>1</v>
      </c>
      <c r="E19" s="8">
        <f>Army!F11</f>
        <v>1011</v>
      </c>
      <c r="F19" s="10">
        <f>Army!F12</f>
        <v>33.733333333333334</v>
      </c>
      <c r="G19" s="10">
        <f>Army!F13</f>
        <v>33.666666666666664</v>
      </c>
      <c r="H19" s="10">
        <f>F19-G19</f>
        <v>6.6666666666669983E-2</v>
      </c>
      <c r="I19" s="53">
        <f>Army!F14</f>
        <v>67.400000000000006</v>
      </c>
      <c r="J19" s="60">
        <f>Army!B20</f>
        <v>0.45565749235474007</v>
      </c>
      <c r="K19" s="6">
        <f>Army!B25</f>
        <v>0.82770270270270274</v>
      </c>
      <c r="L19" s="61">
        <f>Army!C25</f>
        <v>0.77898550724637683</v>
      </c>
      <c r="M19" s="58">
        <f>Army!F28</f>
        <v>0.89525691699604748</v>
      </c>
      <c r="N19" s="10">
        <f>Army!F31</f>
        <v>0.57114624505928857</v>
      </c>
      <c r="O19" s="6">
        <f>Army!F34</f>
        <v>0.34400883002207511</v>
      </c>
      <c r="P19" s="6">
        <f>Army!F36</f>
        <v>0.53922491349480972</v>
      </c>
      <c r="Q19" s="10">
        <f>Army!F29</f>
        <v>0.94059405940594054</v>
      </c>
      <c r="R19" s="10">
        <f>Army!F32</f>
        <v>0.52079207920792081</v>
      </c>
      <c r="S19" s="6">
        <f>Army!F35</f>
        <v>0.26456421052631579</v>
      </c>
      <c r="T19" s="61">
        <f>Army!F37</f>
        <v>0.47782509505703419</v>
      </c>
      <c r="U19" s="61">
        <f>Army!F47</f>
        <v>0.17588932806324112</v>
      </c>
      <c r="V19" s="61">
        <f>Army!F48</f>
        <v>0.12673267326732673</v>
      </c>
      <c r="W19" s="58">
        <f>Army!F17</f>
        <v>30.039525691699602</v>
      </c>
      <c r="X19" s="10">
        <f>Army!F23</f>
        <v>29.123611312800623</v>
      </c>
      <c r="Y19" s="10">
        <f>Army!F18</f>
        <v>23.762376237623762</v>
      </c>
      <c r="Z19" s="10">
        <f>Army!F24</f>
        <v>24.290884172982988</v>
      </c>
      <c r="AA19" s="10">
        <f>Army!F19</f>
        <v>6.2771494540758397</v>
      </c>
      <c r="AB19" s="53">
        <f>Army!F25</f>
        <v>4.832727139817635</v>
      </c>
      <c r="AC19" s="60">
        <f>Army!B31</f>
        <v>0.38297872340425532</v>
      </c>
      <c r="AD19" s="6">
        <f>Army!C31</f>
        <v>0.41379310344827586</v>
      </c>
      <c r="AE19" s="87">
        <f>Army!F43</f>
        <v>9.2885375494071151E-2</v>
      </c>
      <c r="AF19" s="87">
        <f>Army!G43</f>
        <v>0.11485148514851486</v>
      </c>
      <c r="AG19" s="87">
        <f>Army!F44</f>
        <v>0.11842105263157894</v>
      </c>
      <c r="AH19" s="87">
        <f>Army!G44</f>
        <v>0.2</v>
      </c>
      <c r="AI19" s="87">
        <f>Army!F40</f>
        <v>3.9735099337748346E-2</v>
      </c>
      <c r="AJ19" s="87">
        <f>Army!F41</f>
        <v>0.12210526315789473</v>
      </c>
      <c r="AK19" s="87">
        <f>Army!F51</f>
        <v>6.1325420375865483E-2</v>
      </c>
      <c r="AL19" s="87">
        <f>Army!G51</f>
        <v>4.9455984174085067E-2</v>
      </c>
      <c r="AM19" s="87">
        <f>Army!F52</f>
        <v>0.28316831683168314</v>
      </c>
      <c r="AN19" s="87">
        <f>Army!G52</f>
        <v>0.27075098814229248</v>
      </c>
      <c r="AO19" s="58">
        <f>Army!F55</f>
        <v>27.682687657143788</v>
      </c>
      <c r="AP19" s="58">
        <f>Army!F56</f>
        <v>28.749756588594515</v>
      </c>
      <c r="AQ19" s="58">
        <f>Army!F57</f>
        <v>-1.0670689314507271</v>
      </c>
    </row>
    <row r="20" spans="1:43">
      <c r="A20" s="47" t="s">
        <v>55</v>
      </c>
      <c r="B20" s="54">
        <f>Villanova!F9</f>
        <v>507</v>
      </c>
      <c r="C20" s="38">
        <f>Villanova!F10</f>
        <v>460</v>
      </c>
      <c r="D20" s="8">
        <f>B20-C20</f>
        <v>47</v>
      </c>
      <c r="E20" s="38">
        <f>Villanova!F11</f>
        <v>967</v>
      </c>
      <c r="F20" s="13">
        <f>Villanova!F12</f>
        <v>31.613406079501168</v>
      </c>
      <c r="G20" s="13">
        <f>Villanova!F13</f>
        <v>28.68277474668745</v>
      </c>
      <c r="H20" s="10">
        <f>F20-G20</f>
        <v>2.9306313328137179</v>
      </c>
      <c r="I20" s="55">
        <f>Villanova!F14</f>
        <v>60.296180826188618</v>
      </c>
      <c r="J20" s="62">
        <f>Villanova!B20</f>
        <v>0.55813953488372092</v>
      </c>
      <c r="K20" s="23">
        <f>Villanova!B25</f>
        <v>0.85357142857142854</v>
      </c>
      <c r="L20" s="63">
        <f>Villanova!C25</f>
        <v>0.86891385767790263</v>
      </c>
      <c r="M20" s="59">
        <f>Villanova!F28</f>
        <v>1.0552268244575937</v>
      </c>
      <c r="N20" s="13">
        <f>Villanova!F31</f>
        <v>0.66469428007889542</v>
      </c>
      <c r="O20" s="23">
        <f>Villanova!F34</f>
        <v>0.31122242990654209</v>
      </c>
      <c r="P20" s="23">
        <f>Villanova!F36</f>
        <v>0.4940771513353116</v>
      </c>
      <c r="Q20" s="13">
        <f>Villanova!F29</f>
        <v>0.99347826086956526</v>
      </c>
      <c r="R20" s="13">
        <f>Villanova!F32</f>
        <v>0.55869565217391304</v>
      </c>
      <c r="S20" s="23">
        <f>Villanova!F35</f>
        <v>0.30234573304157553</v>
      </c>
      <c r="T20" s="63">
        <f>Villanova!F37</f>
        <v>0.53763424124513626</v>
      </c>
      <c r="U20" s="63">
        <f>Villanova!F47</f>
        <v>0.19132149901380671</v>
      </c>
      <c r="V20" s="63">
        <f>Villanova!F48</f>
        <v>0.18478260869565216</v>
      </c>
      <c r="W20" s="59">
        <f>Villanova!F17</f>
        <v>31.952662721893493</v>
      </c>
      <c r="X20" s="13">
        <f>Villanova!F23</f>
        <v>33.368711317043662</v>
      </c>
      <c r="Y20" s="13">
        <f>Villanova!F18</f>
        <v>28.913043478260867</v>
      </c>
      <c r="Z20" s="13">
        <f>Villanova!F24</f>
        <v>28.807612787219117</v>
      </c>
      <c r="AA20" s="13">
        <f>Villanova!F19</f>
        <v>3.0396192436326253</v>
      </c>
      <c r="AB20" s="55">
        <f>Villanova!F25</f>
        <v>4.5610985298245446</v>
      </c>
      <c r="AC20" s="62">
        <f>Villanova!B31</f>
        <v>0.2857142857142857</v>
      </c>
      <c r="AD20" s="23">
        <f>Villanova!C31</f>
        <v>0.37142857142857144</v>
      </c>
      <c r="AE20" s="86">
        <f>Villanova!F43</f>
        <v>0.15187376725838264</v>
      </c>
      <c r="AF20" s="86">
        <f>Villanova!G43</f>
        <v>0.15217391304347827</v>
      </c>
      <c r="AG20" s="86">
        <f>Villanova!F44</f>
        <v>0.13580246913580246</v>
      </c>
      <c r="AH20" s="86">
        <f>Villanova!G44</f>
        <v>0.19548872180451127</v>
      </c>
      <c r="AI20" s="86">
        <f>Villanova!F40</f>
        <v>4.1121495327102804E-2</v>
      </c>
      <c r="AJ20" s="86">
        <f>Villanova!F41</f>
        <v>0.15317286652078774</v>
      </c>
      <c r="AK20" s="86">
        <f>Villanova!F51</f>
        <v>7.2388831437435366E-2</v>
      </c>
      <c r="AL20" s="87">
        <f>Villanova!G51</f>
        <v>8.583247156153051E-2</v>
      </c>
      <c r="AM20" s="86">
        <f>Villanova!F52</f>
        <v>0.26956521739130435</v>
      </c>
      <c r="AN20" s="86">
        <f>Villanova!G52</f>
        <v>0.34516765285996054</v>
      </c>
      <c r="AO20" s="59">
        <f>Villanova!F55</f>
        <v>28.401955733648265</v>
      </c>
      <c r="AP20" s="59">
        <f>Villanova!F56</f>
        <v>26.690330260981526</v>
      </c>
      <c r="AQ20" s="59">
        <f>Villanova!F57</f>
        <v>1.7116254726667393</v>
      </c>
    </row>
    <row r="21" spans="1:43">
      <c r="A21" s="46" t="s">
        <v>41</v>
      </c>
      <c r="B21" s="52">
        <f>Princeton!F9</f>
        <v>325</v>
      </c>
      <c r="C21" s="8">
        <f>Princeton!F10</f>
        <v>376</v>
      </c>
      <c r="D21" s="8">
        <f>B21-C21</f>
        <v>-51</v>
      </c>
      <c r="E21" s="8">
        <f>Princeton!F11</f>
        <v>701</v>
      </c>
      <c r="F21" s="10">
        <f>Princeton!F12</f>
        <v>26.584867075664622</v>
      </c>
      <c r="G21" s="10">
        <f>Princeton!F13</f>
        <v>30.756646216768917</v>
      </c>
      <c r="H21" s="10">
        <f>F21-G21</f>
        <v>-4.1717791411042953</v>
      </c>
      <c r="I21" s="53">
        <f>Princeton!F14</f>
        <v>57.34151329243354</v>
      </c>
      <c r="J21" s="60">
        <f>Princeton!B20</f>
        <v>0.40654205607476634</v>
      </c>
      <c r="K21" s="6">
        <f>Princeton!B25</f>
        <v>0.87735849056603776</v>
      </c>
      <c r="L21" s="61">
        <f>Princeton!C25</f>
        <v>0.88340807174887892</v>
      </c>
      <c r="M21" s="58">
        <f>Princeton!F28</f>
        <v>1.1784615384615384</v>
      </c>
      <c r="N21" s="10">
        <f>Princeton!F31</f>
        <v>0.64</v>
      </c>
      <c r="O21" s="6">
        <f>Princeton!F34</f>
        <v>0.22889556135770237</v>
      </c>
      <c r="P21" s="6">
        <f>Princeton!F36</f>
        <v>0.42147596153846156</v>
      </c>
      <c r="Q21" s="10">
        <f>Princeton!F29</f>
        <v>1.0824468085106382</v>
      </c>
      <c r="R21" s="10">
        <f>Princeton!F32</f>
        <v>0.63563829787234039</v>
      </c>
      <c r="S21" s="6">
        <f>Princeton!F35</f>
        <v>0.23178869778869776</v>
      </c>
      <c r="T21" s="61">
        <f>Princeton!F37</f>
        <v>0.3947196652719665</v>
      </c>
      <c r="U21" s="61">
        <f>Princeton!F47</f>
        <v>0.12307692307692308</v>
      </c>
      <c r="V21" s="61">
        <f>Princeton!F48</f>
        <v>0.13563829787234041</v>
      </c>
      <c r="W21" s="58">
        <f>Princeton!F17</f>
        <v>26.153846153846157</v>
      </c>
      <c r="X21" s="10">
        <f>Princeton!F23</f>
        <v>28.186587382246593</v>
      </c>
      <c r="Y21" s="10">
        <f>Princeton!F18</f>
        <v>24.468085106382979</v>
      </c>
      <c r="Z21" s="10">
        <f>Princeton!F24</f>
        <v>23.629837193466624</v>
      </c>
      <c r="AA21" s="10">
        <f>Princeton!F19</f>
        <v>1.6857610474631777</v>
      </c>
      <c r="AB21" s="53">
        <f>Princeton!F25</f>
        <v>4.5567501887799686</v>
      </c>
      <c r="AC21" s="60">
        <f>Princeton!B31</f>
        <v>0.22916666666666666</v>
      </c>
      <c r="AD21" s="6">
        <f>Princeton!C31</f>
        <v>0.35897435897435898</v>
      </c>
      <c r="AE21" s="87">
        <f>Princeton!F43</f>
        <v>0.14769230769230771</v>
      </c>
      <c r="AF21" s="87">
        <f>Princeton!G43</f>
        <v>0.10372340425531915</v>
      </c>
      <c r="AG21" s="87">
        <f>Princeton!F44</f>
        <v>0.12941176470588237</v>
      </c>
      <c r="AH21" s="87">
        <f>Princeton!G44</f>
        <v>0.15217391304347827</v>
      </c>
      <c r="AI21" s="87">
        <f>Princeton!F40</f>
        <v>2.8720626631853787E-2</v>
      </c>
      <c r="AJ21" s="87">
        <f>Princeton!F41</f>
        <v>9.5823095823095825E-2</v>
      </c>
      <c r="AK21" s="87">
        <f>Princeton!F51</f>
        <v>6.1340941512125532E-2</v>
      </c>
      <c r="AL21" s="87">
        <f>Princeton!G51</f>
        <v>6.9900142653352357E-2</v>
      </c>
      <c r="AM21" s="87">
        <f>Princeton!F52</f>
        <v>0.39095744680851063</v>
      </c>
      <c r="AN21" s="87">
        <f>Princeton!G52</f>
        <v>0.37846153846153846</v>
      </c>
      <c r="AO21" s="58">
        <f>Princeton!F55</f>
        <v>29.30224942697242</v>
      </c>
      <c r="AP21" s="58">
        <f>Princeton!F56</f>
        <v>25.863029428902269</v>
      </c>
      <c r="AQ21" s="58">
        <f>Princeton!F57</f>
        <v>3.4392199980701506</v>
      </c>
    </row>
    <row r="22" spans="1:43">
      <c r="A22" s="46" t="s">
        <v>15</v>
      </c>
      <c r="B22" s="52">
        <f>Drexel!F9</f>
        <v>449</v>
      </c>
      <c r="C22" s="8">
        <f>Drexel!F10</f>
        <v>431</v>
      </c>
      <c r="D22" s="8">
        <f>B22-C22</f>
        <v>18</v>
      </c>
      <c r="E22" s="8">
        <f>Drexel!F11</f>
        <v>880</v>
      </c>
      <c r="F22" s="10">
        <f>Drexel!F12</f>
        <v>31.153512575888985</v>
      </c>
      <c r="G22" s="10">
        <f>Drexel!F13</f>
        <v>29.904596704249784</v>
      </c>
      <c r="H22" s="10">
        <f>F22-G22</f>
        <v>1.2489158716392019</v>
      </c>
      <c r="I22" s="53">
        <f>Drexel!F14</f>
        <v>61.058109280138773</v>
      </c>
      <c r="J22" s="60">
        <f>Drexel!B20</f>
        <v>0.52366863905325445</v>
      </c>
      <c r="K22" s="6">
        <f>Drexel!B25</f>
        <v>0.83265306122448979</v>
      </c>
      <c r="L22" s="61">
        <f>Drexel!C25</f>
        <v>0.88209606986899558</v>
      </c>
      <c r="M22" s="58">
        <f>Drexel!F28</f>
        <v>1.0311804008908685</v>
      </c>
      <c r="N22" s="10">
        <f>Drexel!F31</f>
        <v>0.68151447661469933</v>
      </c>
      <c r="O22" s="6">
        <f>Drexel!F34</f>
        <v>0.35242332613390936</v>
      </c>
      <c r="P22" s="6">
        <f>Drexel!F36</f>
        <v>0.53324183006535952</v>
      </c>
      <c r="Q22" s="10">
        <f>Drexel!F29</f>
        <v>1.1322505800464038</v>
      </c>
      <c r="R22" s="10">
        <f>Drexel!F32</f>
        <v>0.69373549883990715</v>
      </c>
      <c r="S22" s="23">
        <f>Drexel!F35</f>
        <v>0.27355942622950818</v>
      </c>
      <c r="T22" s="61">
        <f>Drexel!F37</f>
        <v>0.44647826086956516</v>
      </c>
      <c r="U22" s="61">
        <f>Drexel!F47</f>
        <v>0.21158129175946547</v>
      </c>
      <c r="V22" s="61">
        <f>Drexel!F48</f>
        <v>0.1740139211136891</v>
      </c>
      <c r="W22" s="58">
        <f>Drexel!F17</f>
        <v>35.189309576837417</v>
      </c>
      <c r="X22" s="10">
        <f>Drexel!F23</f>
        <v>34.504183788374796</v>
      </c>
      <c r="Y22" s="10">
        <f>Drexel!F18</f>
        <v>30.162412993039446</v>
      </c>
      <c r="Z22" s="10">
        <f>Drexel!F24</f>
        <v>30.370682886890279</v>
      </c>
      <c r="AA22" s="10">
        <f>Drexel!F19</f>
        <v>5.0268965837979707</v>
      </c>
      <c r="AB22" s="53">
        <f>Drexel!F25</f>
        <v>4.133500901484517</v>
      </c>
      <c r="AC22" s="60">
        <f>Drexel!B31</f>
        <v>0.45614035087719296</v>
      </c>
      <c r="AD22" s="6">
        <f>Drexel!C31</f>
        <v>0.21568627450980393</v>
      </c>
      <c r="AE22" s="87">
        <f>Drexel!F43</f>
        <v>0.12694877505567928</v>
      </c>
      <c r="AF22" s="87">
        <f>Drexel!G43</f>
        <v>0.11832946635730858</v>
      </c>
      <c r="AG22" s="87">
        <f>Drexel!F44</f>
        <v>0.16455696202531644</v>
      </c>
      <c r="AH22" s="87">
        <f>Drexel!G44</f>
        <v>8.461538461538462E-2</v>
      </c>
      <c r="AI22" s="87">
        <f>Drexel!F40</f>
        <v>5.6155507559395246E-2</v>
      </c>
      <c r="AJ22" s="87">
        <f>Drexel!F41</f>
        <v>0.10450819672131148</v>
      </c>
      <c r="AK22" s="87">
        <f>Drexel!F51</f>
        <v>5.7954545454545453E-2</v>
      </c>
      <c r="AL22" s="87">
        <f>Drexel!G51</f>
        <v>6.5909090909090903E-2</v>
      </c>
      <c r="AM22" s="87">
        <f>Drexel!F52</f>
        <v>0.39211136890951276</v>
      </c>
      <c r="AN22" s="87">
        <f>Drexel!G52</f>
        <v>0.32962138084632514</v>
      </c>
      <c r="AO22" s="58">
        <f>Drexel!F55</f>
        <v>28.104329775092918</v>
      </c>
      <c r="AP22" s="58">
        <f>Drexel!F56</f>
        <v>28.426625939503861</v>
      </c>
      <c r="AQ22" s="58">
        <f>Drexel!F57</f>
        <v>-0.32229616441094322</v>
      </c>
    </row>
    <row r="23" spans="1:43">
      <c r="A23" s="46" t="s">
        <v>17</v>
      </c>
      <c r="B23" s="52">
        <f>Fairfield!F9</f>
        <v>445</v>
      </c>
      <c r="C23" s="8">
        <f>Fairfield!F10</f>
        <v>511</v>
      </c>
      <c r="D23" s="8">
        <f>B23-C23</f>
        <v>-66</v>
      </c>
      <c r="E23" s="8">
        <f>Fairfield!F11</f>
        <v>956</v>
      </c>
      <c r="F23" s="10">
        <f>Fairfield!F12</f>
        <v>27.790788446526154</v>
      </c>
      <c r="G23" s="10">
        <f>Fairfield!F13</f>
        <v>31.912568306010929</v>
      </c>
      <c r="H23" s="10">
        <f>F23-G23</f>
        <v>-4.121779859484775</v>
      </c>
      <c r="I23" s="53">
        <f>Fairfield!F14</f>
        <v>59.703356752537083</v>
      </c>
      <c r="J23" s="60">
        <f>Fairfield!B20</f>
        <v>0.37179487179487181</v>
      </c>
      <c r="K23" s="6">
        <f>Fairfield!B25</f>
        <v>0.84</v>
      </c>
      <c r="L23" s="61">
        <f>Fairfield!C25</f>
        <v>0.89138576779026213</v>
      </c>
      <c r="M23" s="58">
        <f>Fairfield!F28</f>
        <v>1.2292134831460675</v>
      </c>
      <c r="N23" s="10">
        <f>Fairfield!F31</f>
        <v>0.64719101123595502</v>
      </c>
      <c r="O23" s="6">
        <f>Fairfield!F34</f>
        <v>0.24315356489945159</v>
      </c>
      <c r="P23" s="6">
        <f>Fairfield!F36</f>
        <v>0.46182291666666675</v>
      </c>
      <c r="Q23" s="10">
        <f>Fairfield!F29</f>
        <v>1.1135029354207437</v>
      </c>
      <c r="R23" s="10">
        <f>Fairfield!F32</f>
        <v>0.6046966731898239</v>
      </c>
      <c r="S23" s="6">
        <f>Fairfield!F35</f>
        <v>0.231115992970123</v>
      </c>
      <c r="T23" s="61">
        <f>Fairfield!F37</f>
        <v>0.42558252427184462</v>
      </c>
      <c r="U23" s="61">
        <f>Fairfield!F47</f>
        <v>0.16629213483146069</v>
      </c>
      <c r="V23" s="61">
        <f>Fairfield!F48</f>
        <v>0.14677103718199608</v>
      </c>
      <c r="W23" s="58">
        <f>Fairfield!F17</f>
        <v>28.764044943820227</v>
      </c>
      <c r="X23" s="10">
        <f>Fairfield!F23</f>
        <v>28.989582041962844</v>
      </c>
      <c r="Y23" s="10">
        <f>Fairfield!F18</f>
        <v>25.244618395303327</v>
      </c>
      <c r="Z23" s="10">
        <f>Fairfield!F24</f>
        <v>24.908470750710055</v>
      </c>
      <c r="AA23" s="10">
        <f>Fairfield!F19</f>
        <v>3.5194265485169005</v>
      </c>
      <c r="AB23" s="53">
        <f>Fairfield!F25</f>
        <v>4.0811112912527889</v>
      </c>
      <c r="AC23" s="60">
        <f>Fairfield!B31</f>
        <v>0.48076923076923078</v>
      </c>
      <c r="AD23" s="6">
        <f>Fairfield!C31</f>
        <v>0.24193548387096775</v>
      </c>
      <c r="AE23" s="87">
        <f>Fairfield!F43</f>
        <v>0.11685393258426967</v>
      </c>
      <c r="AF23" s="87">
        <f>Fairfield!G43</f>
        <v>0.12133072407045009</v>
      </c>
      <c r="AG23" s="87">
        <f>Fairfield!F44</f>
        <v>0.1953125</v>
      </c>
      <c r="AH23" s="87">
        <f>Fairfield!G44</f>
        <v>0.11627906976744186</v>
      </c>
      <c r="AI23" s="87">
        <f>Fairfield!F40</f>
        <v>4.5703839122486288E-2</v>
      </c>
      <c r="AJ23" s="87">
        <f>Fairfield!F41</f>
        <v>0.10896309314586995</v>
      </c>
      <c r="AK23" s="87">
        <f>Fairfield!F51</f>
        <v>6.6945606694560664E-2</v>
      </c>
      <c r="AL23" s="87">
        <f>Fairfield!G51</f>
        <v>5.5439330543933053E-2</v>
      </c>
      <c r="AM23" s="87">
        <f>Fairfield!F52</f>
        <v>0.35225048923679059</v>
      </c>
      <c r="AN23" s="87">
        <f>Fairfield!G52</f>
        <v>0.3595505617977528</v>
      </c>
      <c r="AO23" s="58">
        <f>Fairfield!F55</f>
        <v>28.680284364646521</v>
      </c>
      <c r="AP23" s="58">
        <f>Fairfield!F56</f>
        <v>27.656316200847993</v>
      </c>
      <c r="AQ23" s="58">
        <f>Fairfield!F57</f>
        <v>1.0239681637985285</v>
      </c>
    </row>
    <row r="24" spans="1:43" s="32" customFormat="1">
      <c r="A24" s="46" t="s">
        <v>35</v>
      </c>
      <c r="B24" s="52">
        <f>'North Carolina'!F9</f>
        <v>535</v>
      </c>
      <c r="C24" s="8">
        <f>'North Carolina'!F10</f>
        <v>474</v>
      </c>
      <c r="D24" s="8">
        <f>B24-C24</f>
        <v>61</v>
      </c>
      <c r="E24" s="8">
        <f>'North Carolina'!F11</f>
        <v>1009</v>
      </c>
      <c r="F24" s="10">
        <f>'North Carolina'!F12</f>
        <v>33.298755186721991</v>
      </c>
      <c r="G24" s="10">
        <f>'North Carolina'!F13</f>
        <v>29.502074688796682</v>
      </c>
      <c r="H24" s="10">
        <f>F24-G24</f>
        <v>3.7966804979253084</v>
      </c>
      <c r="I24" s="53">
        <f>'North Carolina'!F14</f>
        <v>62.800829875518673</v>
      </c>
      <c r="J24" s="60">
        <f>'North Carolina'!B20</f>
        <v>0.57660167130919215</v>
      </c>
      <c r="K24" s="6">
        <f>'North Carolina'!B25</f>
        <v>0.88652482269503541</v>
      </c>
      <c r="L24" s="61">
        <f>'North Carolina'!C25</f>
        <v>0.8413793103448276</v>
      </c>
      <c r="M24" s="58">
        <f>'North Carolina'!F28</f>
        <v>1.0859813084112149</v>
      </c>
      <c r="N24" s="10">
        <f>'North Carolina'!F31</f>
        <v>0.63738317757009344</v>
      </c>
      <c r="O24" s="6">
        <f>'North Carolina'!F34</f>
        <v>0.29404302925989673</v>
      </c>
      <c r="P24" s="6">
        <f>'North Carolina'!F36</f>
        <v>0.50099413489736067</v>
      </c>
      <c r="Q24" s="10">
        <f>'North Carolina'!F29</f>
        <v>0.99578059071729963</v>
      </c>
      <c r="R24" s="10">
        <f>'North Carolina'!F32</f>
        <v>0.61392405063291144</v>
      </c>
      <c r="S24" s="6">
        <f>'North Carolina'!F35</f>
        <v>0.30368220338983049</v>
      </c>
      <c r="T24" s="61">
        <f>'North Carolina'!F37</f>
        <v>0.49257044673539518</v>
      </c>
      <c r="U24" s="61">
        <f>'North Carolina'!F47</f>
        <v>0.17757009345794392</v>
      </c>
      <c r="V24" s="61">
        <f>'North Carolina'!F48</f>
        <v>0.15189873417721519</v>
      </c>
      <c r="W24" s="58">
        <f>'North Carolina'!F17</f>
        <v>31.401869158878505</v>
      </c>
      <c r="X24" s="10">
        <f>'North Carolina'!F23</f>
        <v>31.89362845375226</v>
      </c>
      <c r="Y24" s="10">
        <f>'North Carolina'!F18</f>
        <v>29.746835443037973</v>
      </c>
      <c r="Z24" s="10">
        <f>'North Carolina'!F24</f>
        <v>27.965096097852079</v>
      </c>
      <c r="AA24" s="10">
        <f>'North Carolina'!F19</f>
        <v>1.6550337158405313</v>
      </c>
      <c r="AB24" s="53">
        <f>'North Carolina'!F25</f>
        <v>3.928532355900181</v>
      </c>
      <c r="AC24" s="60">
        <f>'North Carolina'!B31</f>
        <v>0.33333333333333331</v>
      </c>
      <c r="AD24" s="6">
        <f>'North Carolina'!C31</f>
        <v>0.30434782608695654</v>
      </c>
      <c r="AE24" s="87">
        <f>'North Carolina'!F43</f>
        <v>9.5327102803738323E-2</v>
      </c>
      <c r="AF24" s="87">
        <f>'North Carolina'!G43</f>
        <v>9.7046413502109699E-2</v>
      </c>
      <c r="AG24" s="87">
        <f>'North Carolina'!F44</f>
        <v>0.10119047619047619</v>
      </c>
      <c r="AH24" s="87">
        <f>'North Carolina'!G44</f>
        <v>9.9290780141843976E-2</v>
      </c>
      <c r="AI24" s="87">
        <f>'North Carolina'!F40</f>
        <v>2.9259896729776247E-2</v>
      </c>
      <c r="AJ24" s="87">
        <f>'North Carolina'!F41</f>
        <v>9.7457627118644072E-2</v>
      </c>
      <c r="AK24" s="87">
        <f>'North Carolina'!F51</f>
        <v>4.9554013875123884E-2</v>
      </c>
      <c r="AL24" s="87">
        <f>'North Carolina'!G51</f>
        <v>5.550049554013875E-2</v>
      </c>
      <c r="AM24" s="87">
        <f>'North Carolina'!F52</f>
        <v>0.31645569620253167</v>
      </c>
      <c r="AN24" s="87">
        <f>'North Carolina'!G52</f>
        <v>0.3233644859813084</v>
      </c>
      <c r="AO24" s="58">
        <f>'North Carolina'!F55</f>
        <v>30.10136311896877</v>
      </c>
      <c r="AP24" s="58">
        <f>'North Carolina'!F56</f>
        <v>27.443398777061443</v>
      </c>
      <c r="AQ24" s="58">
        <f>'North Carolina'!F57</f>
        <v>2.6579643419073271</v>
      </c>
    </row>
    <row r="25" spans="1:43">
      <c r="A25" s="46" t="s">
        <v>38</v>
      </c>
      <c r="B25" s="52">
        <f>Pennsylvania!F9</f>
        <v>442</v>
      </c>
      <c r="C25" s="8">
        <f>Pennsylvania!F10</f>
        <v>492</v>
      </c>
      <c r="D25" s="8">
        <f>B25-C25</f>
        <v>-50</v>
      </c>
      <c r="E25" s="8">
        <f>Pennsylvania!F11</f>
        <v>934</v>
      </c>
      <c r="F25" s="10">
        <f>Pennsylvania!F12</f>
        <v>28.810429114611622</v>
      </c>
      <c r="G25" s="10">
        <f>Pennsylvania!F13</f>
        <v>32.069527430744159</v>
      </c>
      <c r="H25" s="10">
        <f>F25-G25</f>
        <v>-3.2590983161325369</v>
      </c>
      <c r="I25" s="53">
        <f>Pennsylvania!F14</f>
        <v>60.879956545355782</v>
      </c>
      <c r="J25" s="60">
        <f>Pennsylvania!B20</f>
        <v>0.42715231788079472</v>
      </c>
      <c r="K25" s="6">
        <f>Pennsylvania!B25</f>
        <v>0.84697508896797158</v>
      </c>
      <c r="L25" s="61">
        <f>Pennsylvania!C25</f>
        <v>0.88405797101449279</v>
      </c>
      <c r="M25" s="58">
        <f>Pennsylvania!F28</f>
        <v>1.090497737556561</v>
      </c>
      <c r="N25" s="10">
        <f>Pennsylvania!F31</f>
        <v>0.59728506787330315</v>
      </c>
      <c r="O25" s="6">
        <f>Pennsylvania!F34</f>
        <v>0.26038381742738587</v>
      </c>
      <c r="P25" s="6">
        <f>Pennsylvania!F36</f>
        <v>0.47539772727272728</v>
      </c>
      <c r="Q25" s="10">
        <f>Pennsylvania!F29</f>
        <v>0.87601626016260159</v>
      </c>
      <c r="R25" s="10">
        <f>Pennsylvania!F32</f>
        <v>0.50406504065040647</v>
      </c>
      <c r="S25" s="6">
        <f>Pennsylvania!F35</f>
        <v>0.29816009280742461</v>
      </c>
      <c r="T25" s="61">
        <f>Pennsylvania!F37</f>
        <v>0.51817338709677419</v>
      </c>
      <c r="U25" s="61">
        <f>Pennsylvania!F47</f>
        <v>0.14027149321266968</v>
      </c>
      <c r="V25" s="61">
        <f>Pennsylvania!F48</f>
        <v>0.13821138211382114</v>
      </c>
      <c r="W25" s="58">
        <f>Pennsylvania!F17</f>
        <v>27.828054298642535</v>
      </c>
      <c r="X25" s="10">
        <f>Pennsylvania!F23</f>
        <v>28.832991349152607</v>
      </c>
      <c r="Y25" s="10">
        <f>Pennsylvania!F18</f>
        <v>25.406504065040654</v>
      </c>
      <c r="Z25" s="10">
        <f>Pennsylvania!F24</f>
        <v>24.904849041991895</v>
      </c>
      <c r="AA25" s="10">
        <f>Pennsylvania!F19</f>
        <v>2.4215502336018808</v>
      </c>
      <c r="AB25" s="53">
        <f>Pennsylvania!F25</f>
        <v>3.9281423071607122</v>
      </c>
      <c r="AC25" s="60">
        <f>Pennsylvania!B31</f>
        <v>0.32608695652173914</v>
      </c>
      <c r="AD25" s="6">
        <f>Pennsylvania!C31</f>
        <v>0.328125</v>
      </c>
      <c r="AE25" s="87">
        <f>Pennsylvania!F43</f>
        <v>0.10407239819004525</v>
      </c>
      <c r="AF25" s="87">
        <f>Pennsylvania!G43</f>
        <v>0.13008130081300814</v>
      </c>
      <c r="AG25" s="87">
        <f>Pennsylvania!F44</f>
        <v>0.12195121951219512</v>
      </c>
      <c r="AH25" s="87">
        <f>Pennsylvania!G44</f>
        <v>0.16800000000000001</v>
      </c>
      <c r="AI25" s="87">
        <f>Pennsylvania!F40</f>
        <v>3.1120331950207469E-2</v>
      </c>
      <c r="AJ25" s="87">
        <f>Pennsylvania!F41</f>
        <v>0.14849187935034802</v>
      </c>
      <c r="AK25" s="87">
        <f>Pennsylvania!F51</f>
        <v>7.0663811563169171E-2</v>
      </c>
      <c r="AL25" s="87">
        <f>Pennsylvania!G51</f>
        <v>5.353319057815846E-2</v>
      </c>
      <c r="AM25" s="87">
        <f>Pennsylvania!F52</f>
        <v>0.25</v>
      </c>
      <c r="AN25" s="87">
        <f>Pennsylvania!G52</f>
        <v>0.3190045248868778</v>
      </c>
      <c r="AO25" s="58">
        <f>Pennsylvania!F55</f>
        <v>28.868399347276618</v>
      </c>
      <c r="AP25" s="58">
        <f>Pennsylvania!F56</f>
        <v>26.901684043217607</v>
      </c>
      <c r="AQ25" s="58">
        <f>Pennsylvania!F57</f>
        <v>1.9667153040590115</v>
      </c>
    </row>
    <row r="26" spans="1:43">
      <c r="A26" s="46" t="s">
        <v>37</v>
      </c>
      <c r="B26" s="52">
        <f>'Ohio State'!F9</f>
        <v>540</v>
      </c>
      <c r="C26" s="8">
        <f>'Ohio State'!F10</f>
        <v>531</v>
      </c>
      <c r="D26" s="8">
        <f>B26-C26</f>
        <v>9</v>
      </c>
      <c r="E26" s="8">
        <f>'Ohio State'!F11</f>
        <v>1071</v>
      </c>
      <c r="F26" s="10">
        <f>'Ohio State'!F12</f>
        <v>33.445161290322581</v>
      </c>
      <c r="G26" s="10">
        <f>'Ohio State'!F13</f>
        <v>32.887741935483874</v>
      </c>
      <c r="H26" s="10">
        <f>F26-G26</f>
        <v>0.55741935483870719</v>
      </c>
      <c r="I26" s="53">
        <f>'Ohio State'!F14</f>
        <v>66.332903225806461</v>
      </c>
      <c r="J26" s="60">
        <f>'Ohio State'!B20</f>
        <v>0.48377581120943952</v>
      </c>
      <c r="K26" s="6">
        <f>'Ohio State'!B25</f>
        <v>0.86292834890965731</v>
      </c>
      <c r="L26" s="61">
        <f>'Ohio State'!C25</f>
        <v>0.82371794871794868</v>
      </c>
      <c r="M26" s="58">
        <f>'Ohio State'!F28</f>
        <v>0.95</v>
      </c>
      <c r="N26" s="10">
        <f>'Ohio State'!F31</f>
        <v>0.57962962962962961</v>
      </c>
      <c r="O26" s="6">
        <f>'Ohio State'!F34</f>
        <v>0.29824756335282654</v>
      </c>
      <c r="P26" s="6">
        <f>'Ohio State'!F36</f>
        <v>0.48882108626198084</v>
      </c>
      <c r="Q26" s="10">
        <f>'Ohio State'!F29</f>
        <v>0.91902071563088517</v>
      </c>
      <c r="R26" s="10">
        <f>'Ohio State'!F32</f>
        <v>0.51412429378531077</v>
      </c>
      <c r="S26" s="6">
        <f>'Ohio State'!F35</f>
        <v>0.26879303278688521</v>
      </c>
      <c r="T26" s="61">
        <f>'Ohio State'!F37</f>
        <v>0.48047985347985345</v>
      </c>
      <c r="U26" s="61">
        <f>'Ohio State'!F47</f>
        <v>0.14444444444444443</v>
      </c>
      <c r="V26" s="61">
        <f>'Ohio State'!F48</f>
        <v>0.12617702448210924</v>
      </c>
      <c r="W26" s="58">
        <f>'Ohio State'!F17</f>
        <v>27.777777777777779</v>
      </c>
      <c r="X26" s="10">
        <f>'Ohio State'!F23</f>
        <v>27.657693134153991</v>
      </c>
      <c r="Y26" s="10">
        <f>'Ohio State'!F18</f>
        <v>24.293785310734464</v>
      </c>
      <c r="Z26" s="10">
        <f>'Ohio State'!F24</f>
        <v>24.043405466633541</v>
      </c>
      <c r="AA26" s="10">
        <f>'Ohio State'!F19</f>
        <v>3.4839924670433149</v>
      </c>
      <c r="AB26" s="53">
        <f>'Ohio State'!F25</f>
        <v>3.6142876675204505</v>
      </c>
      <c r="AC26" s="60">
        <f>'Ohio State'!B31</f>
        <v>0.26</v>
      </c>
      <c r="AD26" s="6">
        <f>'Ohio State'!C31</f>
        <v>0.26</v>
      </c>
      <c r="AE26" s="87">
        <f>'Ohio State'!F43</f>
        <v>9.2592592592592587E-2</v>
      </c>
      <c r="AF26" s="87">
        <f>'Ohio State'!G43</f>
        <v>9.4161958568738227E-2</v>
      </c>
      <c r="AG26" s="87">
        <f>'Ohio State'!F44</f>
        <v>8.666666666666667E-2</v>
      </c>
      <c r="AH26" s="87">
        <f>'Ohio State'!G44</f>
        <v>0.10077519379844961</v>
      </c>
      <c r="AI26" s="87">
        <f>'Ohio State'!F40</f>
        <v>2.5341130604288498E-2</v>
      </c>
      <c r="AJ26" s="87">
        <f>'Ohio State'!F41</f>
        <v>0.10245901639344263</v>
      </c>
      <c r="AK26" s="87">
        <f>'Ohio State'!F51</f>
        <v>4.8552754435107377E-2</v>
      </c>
      <c r="AL26" s="87">
        <f>'Ohio State'!G51</f>
        <v>5.0420168067226892E-2</v>
      </c>
      <c r="AM26" s="87">
        <f>'Ohio State'!F52</f>
        <v>0.2711864406779661</v>
      </c>
      <c r="AN26" s="87">
        <f>'Ohio State'!G52</f>
        <v>0.30185185185185187</v>
      </c>
      <c r="AO26" s="58">
        <f>'Ohio State'!F55</f>
        <v>28.593078503217694</v>
      </c>
      <c r="AP26" s="58">
        <f>'Ohio State'!F56</f>
        <v>27.99418786102121</v>
      </c>
      <c r="AQ26" s="58">
        <f>'Ohio State'!F57</f>
        <v>0.59889064219648347</v>
      </c>
    </row>
    <row r="27" spans="1:43">
      <c r="A27" s="46" t="s">
        <v>59</v>
      </c>
      <c r="B27" s="52">
        <f>Yale!F9</f>
        <v>524</v>
      </c>
      <c r="C27" s="8">
        <f>Yale!F10</f>
        <v>436</v>
      </c>
      <c r="D27" s="8">
        <f>B27-C27</f>
        <v>88</v>
      </c>
      <c r="E27" s="8">
        <f>Yale!F11</f>
        <v>960</v>
      </c>
      <c r="F27" s="10">
        <f>Yale!F12</f>
        <v>37.020900794818957</v>
      </c>
      <c r="G27" s="10">
        <f>Yale!F13</f>
        <v>30.803650279658523</v>
      </c>
      <c r="H27" s="10">
        <f>F27-G27</f>
        <v>6.2172505151604334</v>
      </c>
      <c r="I27" s="53">
        <f>Yale!F14</f>
        <v>67.824551074477483</v>
      </c>
      <c r="J27" s="60">
        <f>Yale!B20</f>
        <v>0.65909090909090906</v>
      </c>
      <c r="K27" s="6">
        <f>Yale!B25</f>
        <v>0.86142322097378277</v>
      </c>
      <c r="L27" s="61">
        <f>Yale!C25</f>
        <v>0.81632653061224492</v>
      </c>
      <c r="M27" s="58">
        <f>Yale!F28</f>
        <v>1.0114503816793894</v>
      </c>
      <c r="N27" s="10">
        <f>Yale!F31</f>
        <v>0.60496183206106868</v>
      </c>
      <c r="O27" s="6">
        <f>Yale!F34</f>
        <v>0.29403584905660379</v>
      </c>
      <c r="P27" s="6">
        <f>Yale!F36</f>
        <v>0.49160567823343848</v>
      </c>
      <c r="Q27" s="10">
        <f>Yale!F29</f>
        <v>0.98853211009174313</v>
      </c>
      <c r="R27" s="10">
        <f>Yale!F32</f>
        <v>0.5321100917431193</v>
      </c>
      <c r="S27" s="6">
        <f>Yale!F35</f>
        <v>0.25251508120649652</v>
      </c>
      <c r="T27" s="61">
        <f>Yale!F37</f>
        <v>0.46911206896551727</v>
      </c>
      <c r="U27" s="61">
        <f>Yale!F47</f>
        <v>0.13358778625954199</v>
      </c>
      <c r="V27" s="61">
        <f>Yale!F48</f>
        <v>0.13761467889908258</v>
      </c>
      <c r="W27" s="58">
        <f>Yale!F17</f>
        <v>29.198473282442748</v>
      </c>
      <c r="X27" s="10">
        <f>Yale!F23</f>
        <v>29.180802523490588</v>
      </c>
      <c r="Y27" s="10">
        <f>Yale!F18</f>
        <v>24.311926605504588</v>
      </c>
      <c r="Z27" s="10">
        <f>Yale!F24</f>
        <v>26.022641493507294</v>
      </c>
      <c r="AA27" s="10">
        <f>Yale!F19</f>
        <v>4.8865466769381598</v>
      </c>
      <c r="AB27" s="53">
        <f>Yale!F25</f>
        <v>3.1581610299832938</v>
      </c>
      <c r="AC27" s="60">
        <f>Yale!B31</f>
        <v>0.32075471698113206</v>
      </c>
      <c r="AD27" s="6">
        <f>Yale!C31</f>
        <v>0.23076923076923078</v>
      </c>
      <c r="AE27" s="87">
        <f>Yale!F43</f>
        <v>0.10114503816793893</v>
      </c>
      <c r="AF27" s="87">
        <f>Yale!G43</f>
        <v>0.11926605504587157</v>
      </c>
      <c r="AG27" s="87">
        <f>Yale!F44</f>
        <v>0.1111111111111111</v>
      </c>
      <c r="AH27" s="87">
        <f>Yale!G44</f>
        <v>0.11320754716981132</v>
      </c>
      <c r="AI27" s="87">
        <f>Yale!F40</f>
        <v>3.2075471698113207E-2</v>
      </c>
      <c r="AJ27" s="87">
        <f>Yale!F41</f>
        <v>0.12064965197215777</v>
      </c>
      <c r="AK27" s="87">
        <f>Yale!F51</f>
        <v>5.6250000000000001E-2</v>
      </c>
      <c r="AL27" s="87">
        <f>Yale!G51</f>
        <v>5.6250000000000001E-2</v>
      </c>
      <c r="AM27" s="87">
        <f>Yale!F52</f>
        <v>0.28899082568807338</v>
      </c>
      <c r="AN27" s="87">
        <f>Yale!G52</f>
        <v>0.31297709923664124</v>
      </c>
      <c r="AO27" s="58">
        <f>Yale!F55</f>
        <v>26.438067387391563</v>
      </c>
      <c r="AP27" s="58">
        <f>Yale!F56</f>
        <v>27.890046572545646</v>
      </c>
      <c r="AQ27" s="58">
        <f>Yale!F57</f>
        <v>-1.4519791851540838</v>
      </c>
    </row>
    <row r="28" spans="1:43">
      <c r="A28" s="47" t="s">
        <v>18</v>
      </c>
      <c r="B28" s="54">
        <f>Georgetown!F9</f>
        <v>510</v>
      </c>
      <c r="C28" s="38">
        <f>Georgetown!F10</f>
        <v>525</v>
      </c>
      <c r="D28" s="8">
        <f>B28-C28</f>
        <v>-15</v>
      </c>
      <c r="E28" s="38">
        <f>Georgetown!F11</f>
        <v>1035</v>
      </c>
      <c r="F28" s="13">
        <f>Georgetown!F12</f>
        <v>35.747663551401864</v>
      </c>
      <c r="G28" s="13">
        <f>Georgetown!F13</f>
        <v>36.799065420560744</v>
      </c>
      <c r="H28" s="10">
        <f>F28-G28</f>
        <v>-1.0514018691588802</v>
      </c>
      <c r="I28" s="55">
        <f>Georgetown!F14</f>
        <v>72.546728971962608</v>
      </c>
      <c r="J28" s="62">
        <f>Georgetown!B20</f>
        <v>0.51594202898550723</v>
      </c>
      <c r="K28" s="23">
        <f>Georgetown!B25</f>
        <v>0.81021897810218979</v>
      </c>
      <c r="L28" s="63">
        <f>Georgetown!C25</f>
        <v>0.81045751633986929</v>
      </c>
      <c r="M28" s="59">
        <f>Georgetown!F28</f>
        <v>1.0725490196078431</v>
      </c>
      <c r="N28" s="13">
        <f>Georgetown!F31</f>
        <v>0.64117647058823535</v>
      </c>
      <c r="O28" s="23">
        <f>Georgetown!F34</f>
        <v>0.27910237659963438</v>
      </c>
      <c r="P28" s="23">
        <f>Georgetown!F36</f>
        <v>0.46687767584097861</v>
      </c>
      <c r="Q28" s="13">
        <f>Georgetown!F29</f>
        <v>0.89714285714285713</v>
      </c>
      <c r="R28" s="13">
        <f>Georgetown!F32</f>
        <v>0.53714285714285714</v>
      </c>
      <c r="S28" s="23">
        <f>Georgetown!F35</f>
        <v>0.30998726114649677</v>
      </c>
      <c r="T28" s="63">
        <f>Georgetown!F37</f>
        <v>0.51774468085106384</v>
      </c>
      <c r="U28" s="63">
        <f>Georgetown!F47</f>
        <v>0.14509803921568629</v>
      </c>
      <c r="V28" s="63">
        <f>Georgetown!F48</f>
        <v>0.14476190476190476</v>
      </c>
      <c r="W28" s="59">
        <f>Georgetown!F17</f>
        <v>29.215686274509807</v>
      </c>
      <c r="X28" s="13">
        <f>Georgetown!F23</f>
        <v>29.761421835439815</v>
      </c>
      <c r="Y28" s="13">
        <f>Georgetown!F18</f>
        <v>27.428571428571431</v>
      </c>
      <c r="Z28" s="13">
        <f>Georgetown!F24</f>
        <v>26.634570463978886</v>
      </c>
      <c r="AA28" s="13">
        <f>Georgetown!F19</f>
        <v>1.7871148459383761</v>
      </c>
      <c r="AB28" s="55">
        <f>Georgetown!F25</f>
        <v>3.1268513714609298</v>
      </c>
      <c r="AC28" s="62">
        <f>Georgetown!B31</f>
        <v>0.30909090909090908</v>
      </c>
      <c r="AD28" s="23">
        <f>Georgetown!C31</f>
        <v>0.23076923076923078</v>
      </c>
      <c r="AE28" s="86">
        <f>Georgetown!F43</f>
        <v>0.10784313725490197</v>
      </c>
      <c r="AF28" s="86">
        <f>Georgetown!G43</f>
        <v>9.9047619047619051E-2</v>
      </c>
      <c r="AG28" s="86">
        <f>Georgetown!F44</f>
        <v>0.11409395973154363</v>
      </c>
      <c r="AH28" s="86">
        <f>Georgetown!G44</f>
        <v>8.3333333333333329E-2</v>
      </c>
      <c r="AI28" s="86">
        <f>Georgetown!F40</f>
        <v>3.1078610603290677E-2</v>
      </c>
      <c r="AJ28" s="86">
        <f>Georgetown!F41</f>
        <v>0.11040339702760085</v>
      </c>
      <c r="AK28" s="86">
        <f>Georgetown!F51</f>
        <v>5.2173913043478258E-2</v>
      </c>
      <c r="AL28" s="86">
        <f>Georgetown!G51</f>
        <v>5.6038647342995171E-2</v>
      </c>
      <c r="AM28" s="86">
        <f>Georgetown!F52</f>
        <v>0.26285714285714284</v>
      </c>
      <c r="AN28" s="86">
        <f>Georgetown!G52</f>
        <v>0.34901960784313724</v>
      </c>
      <c r="AO28" s="59">
        <f>Georgetown!F55</f>
        <v>29.141989623268952</v>
      </c>
      <c r="AP28" s="59">
        <f>Georgetown!F56</f>
        <v>27.36205704556189</v>
      </c>
      <c r="AQ28" s="59">
        <f>Georgetown!F57</f>
        <v>1.7799325777070614</v>
      </c>
    </row>
    <row r="29" spans="1:43">
      <c r="A29" s="46" t="s">
        <v>20</v>
      </c>
      <c r="B29" s="52">
        <f>Harvard!F9</f>
        <v>605</v>
      </c>
      <c r="C29" s="8">
        <f>Harvard!F10</f>
        <v>567</v>
      </c>
      <c r="D29" s="8">
        <f>B29-C29</f>
        <v>38</v>
      </c>
      <c r="E29" s="8">
        <f>Harvard!F11</f>
        <v>1172</v>
      </c>
      <c r="F29" s="10">
        <f>Harvard!F12</f>
        <v>37.519379844961243</v>
      </c>
      <c r="G29" s="10">
        <f>Harvard!F13</f>
        <v>35.162790697674417</v>
      </c>
      <c r="H29" s="10">
        <f>F29-G29</f>
        <v>2.3565891472868259</v>
      </c>
      <c r="I29" s="53">
        <f>Harvard!F14</f>
        <v>72.68217054263566</v>
      </c>
      <c r="J29" s="60">
        <f>Harvard!B20</f>
        <v>0.53968253968253965</v>
      </c>
      <c r="K29" s="6">
        <f>Harvard!B25</f>
        <v>0.81710914454277284</v>
      </c>
      <c r="L29" s="61">
        <f>Harvard!C25</f>
        <v>0.81268882175226587</v>
      </c>
      <c r="M29" s="58">
        <f>Harvard!F28</f>
        <v>1.0595041322314049</v>
      </c>
      <c r="N29" s="10">
        <f>Harvard!F31</f>
        <v>0.65123966942148759</v>
      </c>
      <c r="O29" s="6">
        <f>Harvard!F34</f>
        <v>0.27899843993759754</v>
      </c>
      <c r="P29" s="6">
        <f>Harvard!F36</f>
        <v>0.45390355329949245</v>
      </c>
      <c r="Q29" s="10">
        <f>Harvard!F29</f>
        <v>1.0158730158730158</v>
      </c>
      <c r="R29" s="10">
        <f>Harvard!F32</f>
        <v>0.58024691358024694</v>
      </c>
      <c r="S29" s="6">
        <f>Harvard!F35</f>
        <v>0.26679166666666665</v>
      </c>
      <c r="T29" s="61">
        <f>Harvard!F37</f>
        <v>0.46708814589665654</v>
      </c>
      <c r="U29" s="61">
        <f>Harvard!F47</f>
        <v>0.16033057851239668</v>
      </c>
      <c r="V29" s="61">
        <f>Harvard!F48</f>
        <v>0.13580246913580246</v>
      </c>
      <c r="W29" s="58">
        <f>Harvard!F17</f>
        <v>28.760330578512395</v>
      </c>
      <c r="X29" s="10">
        <f>Harvard!F23</f>
        <v>29.907559125674943</v>
      </c>
      <c r="Y29" s="10">
        <f>Harvard!F18</f>
        <v>26.631393298059962</v>
      </c>
      <c r="Z29" s="10">
        <f>Harvard!F24</f>
        <v>27.036278551747937</v>
      </c>
      <c r="AA29" s="10">
        <f>Harvard!F19</f>
        <v>2.1289372804524334</v>
      </c>
      <c r="AB29" s="53">
        <f>Harvard!F25</f>
        <v>2.871280573927006</v>
      </c>
      <c r="AC29" s="60">
        <f>Harvard!B31</f>
        <v>0.39344262295081966</v>
      </c>
      <c r="AD29" s="6">
        <f>Harvard!C31</f>
        <v>0.29090909090909089</v>
      </c>
      <c r="AE29" s="87">
        <f>Harvard!F43</f>
        <v>0.10082644628099173</v>
      </c>
      <c r="AF29" s="87">
        <f>Harvard!G43</f>
        <v>9.700176366843033E-2</v>
      </c>
      <c r="AG29" s="87">
        <f>Harvard!F44</f>
        <v>0.13793103448275862</v>
      </c>
      <c r="AH29" s="87">
        <f>Harvard!G44</f>
        <v>0.10596026490066225</v>
      </c>
      <c r="AI29" s="87">
        <f>Harvard!F40</f>
        <v>3.7441497659906398E-2</v>
      </c>
      <c r="AJ29" s="87">
        <f>Harvard!F41</f>
        <v>9.5486111111111105E-2</v>
      </c>
      <c r="AK29" s="87">
        <f>Harvard!F51</f>
        <v>4.8634812286689422E-2</v>
      </c>
      <c r="AL29" s="87">
        <f>Harvard!G51</f>
        <v>5.546075085324232E-2</v>
      </c>
      <c r="AM29" s="87">
        <f>Harvard!F52</f>
        <v>0.31393298059964725</v>
      </c>
      <c r="AN29" s="87">
        <f>Harvard!G52</f>
        <v>0.36363636363636365</v>
      </c>
      <c r="AO29" s="58">
        <f>Harvard!F55</f>
        <v>27.874602565204395</v>
      </c>
      <c r="AP29" s="58">
        <f>Harvard!F56</f>
        <v>26.803976646417762</v>
      </c>
      <c r="AQ29" s="58">
        <f>Harvard!F57</f>
        <v>1.0706259187866323</v>
      </c>
    </row>
    <row r="30" spans="1:43">
      <c r="A30" s="46" t="s">
        <v>32</v>
      </c>
      <c r="B30" s="52">
        <f>Massachusetts!F9</f>
        <v>529</v>
      </c>
      <c r="C30" s="8">
        <f>Massachusetts!F10</f>
        <v>505</v>
      </c>
      <c r="D30" s="8">
        <f>B30-C30</f>
        <v>24</v>
      </c>
      <c r="E30" s="8">
        <f>Massachusetts!F11</f>
        <v>1034</v>
      </c>
      <c r="F30" s="10">
        <f>Massachusetts!F12</f>
        <v>34.7645125958379</v>
      </c>
      <c r="G30" s="10">
        <f>Massachusetts!F13</f>
        <v>33.187294633077762</v>
      </c>
      <c r="H30" s="10">
        <f>F30-G30</f>
        <v>1.5772179627601375</v>
      </c>
      <c r="I30" s="53">
        <f>Massachusetts!F14</f>
        <v>67.951807228915669</v>
      </c>
      <c r="J30" s="60">
        <f>Massachusetts!B20</f>
        <v>0.51681957186544347</v>
      </c>
      <c r="K30" s="6">
        <f>Massachusetts!B25</f>
        <v>0.88652482269503541</v>
      </c>
      <c r="L30" s="61">
        <f>Massachusetts!C25</f>
        <v>0.75238095238095237</v>
      </c>
      <c r="M30" s="58">
        <f>Massachusetts!F28</f>
        <v>1.0680529300567108</v>
      </c>
      <c r="N30" s="10">
        <f>Massachusetts!F31</f>
        <v>0.67485822306238186</v>
      </c>
      <c r="O30" s="6">
        <f>Massachusetts!F34</f>
        <v>0.27139292035398233</v>
      </c>
      <c r="P30" s="6">
        <f>Massachusetts!F36</f>
        <v>0.42951540616246503</v>
      </c>
      <c r="Q30" s="10">
        <f>Massachusetts!F29</f>
        <v>0.91089108910891092</v>
      </c>
      <c r="R30" s="10">
        <f>Massachusetts!F32</f>
        <v>0.55841584158415847</v>
      </c>
      <c r="S30" s="6">
        <f>Massachusetts!F35</f>
        <v>0.28225434782608694</v>
      </c>
      <c r="T30" s="61">
        <f>Massachusetts!F37</f>
        <v>0.46041489361702126</v>
      </c>
      <c r="U30" s="61">
        <f>Massachusetts!F47</f>
        <v>0.16446124763705103</v>
      </c>
      <c r="V30" s="61">
        <f>Massachusetts!F48</f>
        <v>0.1306930693069307</v>
      </c>
      <c r="W30" s="58">
        <f>Massachusetts!F17</f>
        <v>28.166351606805296</v>
      </c>
      <c r="X30" s="10">
        <f>Massachusetts!F23</f>
        <v>28.434202359063651</v>
      </c>
      <c r="Y30" s="10">
        <f>Massachusetts!F18</f>
        <v>25.346534653465348</v>
      </c>
      <c r="Z30" s="10">
        <f>Massachusetts!F24</f>
        <v>26.710685906202571</v>
      </c>
      <c r="AA30" s="10">
        <f>Massachusetts!F19</f>
        <v>2.8198169533399486</v>
      </c>
      <c r="AB30" s="53">
        <f>Massachusetts!F25</f>
        <v>1.7235164528610802</v>
      </c>
      <c r="AC30" s="60">
        <f>Massachusetts!B31</f>
        <v>0.42</v>
      </c>
      <c r="AD30" s="6">
        <f>Massachusetts!C31</f>
        <v>0.21153846153846154</v>
      </c>
      <c r="AE30" s="87">
        <f>Massachusetts!F43</f>
        <v>9.4517958412098299E-2</v>
      </c>
      <c r="AF30" s="87">
        <f>Massachusetts!G43</f>
        <v>0.10297029702970296</v>
      </c>
      <c r="AG30" s="87">
        <f>Massachusetts!F44</f>
        <v>0.14093959731543623</v>
      </c>
      <c r="AH30" s="87">
        <f>Massachusetts!G44</f>
        <v>8.59375E-2</v>
      </c>
      <c r="AI30" s="87">
        <f>Massachusetts!F40</f>
        <v>3.7168141592920353E-2</v>
      </c>
      <c r="AJ30" s="87">
        <f>Massachusetts!F41</f>
        <v>0.11304347826086956</v>
      </c>
      <c r="AK30" s="87">
        <f>Massachusetts!F51</f>
        <v>5.1257253384912958E-2</v>
      </c>
      <c r="AL30" s="87">
        <f>Massachusetts!G51</f>
        <v>5.1257253384912958E-2</v>
      </c>
      <c r="AM30" s="87">
        <f>Massachusetts!F52</f>
        <v>0.30495049504950494</v>
      </c>
      <c r="AN30" s="87">
        <f>Massachusetts!G52</f>
        <v>0.3931947069943289</v>
      </c>
      <c r="AO30" s="58">
        <f>Massachusetts!F55</f>
        <v>26.853151305326712</v>
      </c>
      <c r="AP30" s="58">
        <f>Massachusetts!F56</f>
        <v>27.610601872114387</v>
      </c>
      <c r="AQ30" s="58">
        <f>Massachusetts!F57</f>
        <v>-0.75745056678767497</v>
      </c>
    </row>
    <row r="31" spans="1:43" s="32" customFormat="1">
      <c r="A31" s="46" t="s">
        <v>39</v>
      </c>
      <c r="B31" s="52">
        <f>'Penn State'!F9</f>
        <v>416</v>
      </c>
      <c r="C31" s="8">
        <f>'Penn State'!F10</f>
        <v>423</v>
      </c>
      <c r="D31" s="8">
        <f>B31-C31</f>
        <v>-7</v>
      </c>
      <c r="E31" s="8">
        <f>'Penn State'!F11</f>
        <v>839</v>
      </c>
      <c r="F31" s="10">
        <f>'Penn State'!F12</f>
        <v>29.347442680776012</v>
      </c>
      <c r="G31" s="10">
        <f>'Penn State'!F13</f>
        <v>29.841269841269838</v>
      </c>
      <c r="H31" s="10">
        <f>F31-G31</f>
        <v>-0.4938271604938258</v>
      </c>
      <c r="I31" s="53">
        <f>'Penn State'!F14</f>
        <v>59.188712522045854</v>
      </c>
      <c r="J31" s="60">
        <f>'Penn State'!B20</f>
        <v>0.50729927007299269</v>
      </c>
      <c r="K31" s="6">
        <f>'Penn State'!B25</f>
        <v>0.81069958847736623</v>
      </c>
      <c r="L31" s="61">
        <f>'Penn State'!C25</f>
        <v>0.85950413223140498</v>
      </c>
      <c r="M31" s="58">
        <f>'Penn State'!F28</f>
        <v>1.0961538461538463</v>
      </c>
      <c r="N31" s="10">
        <f>'Penn State'!F31</f>
        <v>0.66346153846153844</v>
      </c>
      <c r="O31" s="6">
        <f>'Penn State'!F34</f>
        <v>0.25803508771929823</v>
      </c>
      <c r="P31" s="6">
        <f>'Penn State'!F36</f>
        <v>0.42631884057971015</v>
      </c>
      <c r="Q31" s="10">
        <f>'Penn State'!F29</f>
        <v>1.1914893617021276</v>
      </c>
      <c r="R31" s="10">
        <f>'Penn State'!F32</f>
        <v>0.72104018912529555</v>
      </c>
      <c r="S31" s="6">
        <f>'Penn State'!F35</f>
        <v>0.22818650793650794</v>
      </c>
      <c r="T31" s="61">
        <f>'Penn State'!F37</f>
        <v>0.37706885245901639</v>
      </c>
      <c r="U31" s="61">
        <f>'Penn State'!F47</f>
        <v>0.11298076923076923</v>
      </c>
      <c r="V31" s="61">
        <f>'Penn State'!F48</f>
        <v>0.13238770685579196</v>
      </c>
      <c r="W31" s="58">
        <f>'Penn State'!F17</f>
        <v>27.403846153846157</v>
      </c>
      <c r="X31" s="10">
        <f>'Penn State'!F23</f>
        <v>28.105261927097036</v>
      </c>
      <c r="Y31" s="10">
        <f>'Penn State'!F18</f>
        <v>26.477541371158392</v>
      </c>
      <c r="Z31" s="10">
        <f>'Penn State'!F24</f>
        <v>26.447889016320406</v>
      </c>
      <c r="AA31" s="10">
        <f>'Penn State'!F19</f>
        <v>0.92630478268776528</v>
      </c>
      <c r="AB31" s="53">
        <f>'Penn State'!F25</f>
        <v>1.6573729107766297</v>
      </c>
      <c r="AC31" s="60">
        <f>'Penn State'!B31</f>
        <v>0.22641509433962265</v>
      </c>
      <c r="AD31" s="6">
        <f>'Penn State'!C31</f>
        <v>0.30508474576271188</v>
      </c>
      <c r="AE31" s="87">
        <f>'Penn State'!F43</f>
        <v>0.12740384615384615</v>
      </c>
      <c r="AF31" s="87">
        <f>'Penn State'!G43</f>
        <v>0.13947990543735225</v>
      </c>
      <c r="AG31" s="87">
        <f>'Penn State'!F44</f>
        <v>0.10526315789473684</v>
      </c>
      <c r="AH31" s="87">
        <f>'Penn State'!G44</f>
        <v>0.16071428571428573</v>
      </c>
      <c r="AI31" s="87">
        <f>'Penn State'!F40</f>
        <v>2.6315789473684209E-2</v>
      </c>
      <c r="AJ31" s="87">
        <f>'Penn State'!F41</f>
        <v>0.11706349206349206</v>
      </c>
      <c r="AK31" s="87">
        <f>'Penn State'!F51</f>
        <v>7.270560190703218E-2</v>
      </c>
      <c r="AL31" s="87">
        <f>'Penn State'!G51</f>
        <v>6.6746126340882006E-2</v>
      </c>
      <c r="AM31" s="87">
        <f>'Penn State'!F52</f>
        <v>0.45626477541371158</v>
      </c>
      <c r="AN31" s="87">
        <f>'Penn State'!G52</f>
        <v>0.38942307692307693</v>
      </c>
      <c r="AO31" s="58">
        <f>'Penn State'!F55</f>
        <v>28.330115775150553</v>
      </c>
      <c r="AP31" s="58">
        <f>'Penn State'!F56</f>
        <v>27.177544209753027</v>
      </c>
      <c r="AQ31" s="58">
        <f>'Penn State'!F57</f>
        <v>1.1525715653975261</v>
      </c>
    </row>
    <row r="32" spans="1:43">
      <c r="A32" s="46" t="s">
        <v>48</v>
      </c>
      <c r="B32" s="52">
        <f>Siena!F9</f>
        <v>690</v>
      </c>
      <c r="C32" s="8">
        <f>Siena!F10</f>
        <v>636</v>
      </c>
      <c r="D32" s="8">
        <f>B32-C32</f>
        <v>54</v>
      </c>
      <c r="E32" s="8">
        <f>Siena!F11</f>
        <v>1326</v>
      </c>
      <c r="F32" s="10">
        <f>Siena!F12</f>
        <v>38.333333333333336</v>
      </c>
      <c r="G32" s="10">
        <f>Siena!F13</f>
        <v>35.333333333333336</v>
      </c>
      <c r="H32" s="10">
        <f>F32-G32</f>
        <v>3</v>
      </c>
      <c r="I32" s="53">
        <f>Siena!F14</f>
        <v>73.666666666666671</v>
      </c>
      <c r="J32" s="60">
        <f>Siena!B20</f>
        <v>0.52594339622641506</v>
      </c>
      <c r="K32" s="6">
        <f>Siena!B25</f>
        <v>0.78692493946731235</v>
      </c>
      <c r="L32" s="61">
        <f>Siena!C25</f>
        <v>0.8443804034582133</v>
      </c>
      <c r="M32" s="58">
        <f>Siena!F28</f>
        <v>0.88115942028985506</v>
      </c>
      <c r="N32" s="10">
        <f>Siena!F31</f>
        <v>0.56521739130434778</v>
      </c>
      <c r="O32" s="6">
        <f>Siena!F34</f>
        <v>0.34842105263157896</v>
      </c>
      <c r="P32" s="6">
        <f>Siena!F36</f>
        <v>0.54317948717948716</v>
      </c>
      <c r="Q32" s="10">
        <f>Siena!F29</f>
        <v>1.0896226415094339</v>
      </c>
      <c r="R32" s="10">
        <f>Siena!F32</f>
        <v>0.62264150943396224</v>
      </c>
      <c r="S32" s="6">
        <f>Siena!F35</f>
        <v>0.24363059163059164</v>
      </c>
      <c r="T32" s="61">
        <f>Siena!F37</f>
        <v>0.42635353535353537</v>
      </c>
      <c r="U32" s="61">
        <f>Siena!F47</f>
        <v>0.17681159420289855</v>
      </c>
      <c r="V32" s="61">
        <f>Siena!F48</f>
        <v>0.13050314465408805</v>
      </c>
      <c r="W32" s="58">
        <f>Siena!F17</f>
        <v>29.855072463768117</v>
      </c>
      <c r="X32" s="10">
        <f>Siena!F23</f>
        <v>28.626429245575142</v>
      </c>
      <c r="Y32" s="10">
        <f>Siena!F18</f>
        <v>25.943396226415093</v>
      </c>
      <c r="Z32" s="10">
        <f>Siena!F24</f>
        <v>27.472942318104405</v>
      </c>
      <c r="AA32" s="10">
        <f>Siena!F19</f>
        <v>3.9116762373530243</v>
      </c>
      <c r="AB32" s="53">
        <f>Siena!F25</f>
        <v>1.1534869274707376</v>
      </c>
      <c r="AC32" s="60">
        <f>Siena!B31</f>
        <v>0.36144578313253012</v>
      </c>
      <c r="AD32" s="6">
        <f>Siena!C31</f>
        <v>0.21176470588235294</v>
      </c>
      <c r="AE32" s="87">
        <f>Siena!F43</f>
        <v>0.12028985507246377</v>
      </c>
      <c r="AF32" s="87">
        <f>Siena!G43</f>
        <v>0.13364779874213836</v>
      </c>
      <c r="AG32" s="87">
        <f>Siena!F44</f>
        <v>0.14563106796116504</v>
      </c>
      <c r="AH32" s="87">
        <f>Siena!G44</f>
        <v>0.10909090909090909</v>
      </c>
      <c r="AI32" s="87">
        <f>Siena!F40</f>
        <v>4.9342105263157895E-2</v>
      </c>
      <c r="AJ32" s="87">
        <f>Siena!F41</f>
        <v>0.12265512265512266</v>
      </c>
      <c r="AK32" s="87">
        <f>Siena!F51</f>
        <v>7.3152337858220215E-2</v>
      </c>
      <c r="AL32" s="87">
        <f>Siena!G51</f>
        <v>6.9381598793363503E-2</v>
      </c>
      <c r="AM32" s="87">
        <f>Siena!F52</f>
        <v>0.3632075471698113</v>
      </c>
      <c r="AN32" s="87">
        <f>Siena!G52</f>
        <v>0.26666666666666666</v>
      </c>
      <c r="AO32" s="58">
        <f>Siena!F55</f>
        <v>26.722886191286687</v>
      </c>
      <c r="AP32" s="58">
        <f>Siena!F56</f>
        <v>29.069480979844556</v>
      </c>
      <c r="AQ32" s="58">
        <f>Siena!F57</f>
        <v>-2.3465947885578693</v>
      </c>
    </row>
    <row r="33" spans="1:43">
      <c r="A33" s="46" t="s">
        <v>9</v>
      </c>
      <c r="B33" s="52">
        <f>Colgate!F9</f>
        <v>518</v>
      </c>
      <c r="C33" s="8">
        <f>Colgate!F10</f>
        <v>479</v>
      </c>
      <c r="D33" s="8">
        <f>B33-C33</f>
        <v>39</v>
      </c>
      <c r="E33" s="8">
        <f>Colgate!F11</f>
        <v>997</v>
      </c>
      <c r="F33" s="10">
        <f>Colgate!F12</f>
        <v>32.375</v>
      </c>
      <c r="G33" s="10">
        <f>Colgate!F13</f>
        <v>29.9375</v>
      </c>
      <c r="H33" s="10">
        <f>F33-G33</f>
        <v>2.4375</v>
      </c>
      <c r="I33" s="53">
        <f>Colgate!F14</f>
        <v>62.3125</v>
      </c>
      <c r="J33" s="60">
        <f>Colgate!B20</f>
        <v>0.54682779456193353</v>
      </c>
      <c r="K33" s="6">
        <f>Colgate!B25</f>
        <v>0.87457627118644066</v>
      </c>
      <c r="L33" s="61">
        <f>Colgate!C25</f>
        <v>0.85616438356164382</v>
      </c>
      <c r="M33" s="58">
        <f>Colgate!F28</f>
        <v>0.96718146718146714</v>
      </c>
      <c r="N33" s="10">
        <f>Colgate!F31</f>
        <v>0.56177606177606176</v>
      </c>
      <c r="O33" s="6">
        <f>Colgate!F34</f>
        <v>0.29074650698602794</v>
      </c>
      <c r="P33" s="6">
        <f>Colgate!F36</f>
        <v>0.50056357388316142</v>
      </c>
      <c r="Q33" s="10">
        <f>Colgate!F29</f>
        <v>1.0605427974947808</v>
      </c>
      <c r="R33" s="10">
        <f>Colgate!F32</f>
        <v>0.58872651356993733</v>
      </c>
      <c r="S33" s="6">
        <f>Colgate!F35</f>
        <v>0.26050787401574804</v>
      </c>
      <c r="T33" s="61">
        <f>Colgate!F37</f>
        <v>0.46928368794326236</v>
      </c>
      <c r="U33" s="61">
        <f>Colgate!F47</f>
        <v>0.12548262548262548</v>
      </c>
      <c r="V33" s="61">
        <f>Colgate!F48</f>
        <v>0.14196242171189979</v>
      </c>
      <c r="W33" s="58">
        <f>Colgate!F17</f>
        <v>27.413127413127413</v>
      </c>
      <c r="X33" s="10">
        <f>Colgate!F23</f>
        <v>28.068004974001255</v>
      </c>
      <c r="Y33" s="10">
        <f>Colgate!F18</f>
        <v>27.139874739039666</v>
      </c>
      <c r="Z33" s="10">
        <f>Colgate!F24</f>
        <v>26.96094381487293</v>
      </c>
      <c r="AA33" s="10">
        <f>Colgate!F19</f>
        <v>0.27325267408774678</v>
      </c>
      <c r="AB33" s="53">
        <f>Colgate!F25</f>
        <v>1.1070611591283246</v>
      </c>
      <c r="AC33" s="60">
        <f>Colgate!B31</f>
        <v>0.25531914893617019</v>
      </c>
      <c r="AD33" s="6">
        <f>Colgate!C31</f>
        <v>0.2978723404255319</v>
      </c>
      <c r="AE33" s="87">
        <f>Colgate!F43</f>
        <v>9.0733590733590733E-2</v>
      </c>
      <c r="AF33" s="87">
        <f>Colgate!G43</f>
        <v>9.8121085594989568E-2</v>
      </c>
      <c r="AG33" s="87">
        <f>Colgate!F44</f>
        <v>8.4507042253521125E-2</v>
      </c>
      <c r="AH33" s="87">
        <f>Colgate!G44</f>
        <v>0.1076923076923077</v>
      </c>
      <c r="AI33" s="87">
        <f>Colgate!F40</f>
        <v>2.3952095808383235E-2</v>
      </c>
      <c r="AJ33" s="87">
        <f>Colgate!F41</f>
        <v>9.2519685039370081E-2</v>
      </c>
      <c r="AK33" s="87">
        <f>Colgate!F51</f>
        <v>4.7141424272818457E-2</v>
      </c>
      <c r="AL33" s="87">
        <f>Colgate!G51</f>
        <v>4.8144433299899696E-2</v>
      </c>
      <c r="AM33" s="87">
        <f>Colgate!F52</f>
        <v>0.31732776617954073</v>
      </c>
      <c r="AN33" s="87">
        <f>Colgate!G52</f>
        <v>0.28764478764478763</v>
      </c>
      <c r="AO33" s="58">
        <f>Colgate!F55</f>
        <v>28.486195817736487</v>
      </c>
      <c r="AP33" s="58">
        <f>Colgate!F56</f>
        <v>27.22283601396785</v>
      </c>
      <c r="AQ33" s="58">
        <f>Colgate!F57</f>
        <v>1.2633598037686369</v>
      </c>
    </row>
    <row r="34" spans="1:43">
      <c r="A34" s="46" t="s">
        <v>28</v>
      </c>
      <c r="B34" s="52">
        <f>Loyola!F9</f>
        <v>426</v>
      </c>
      <c r="C34" s="8">
        <f>Loyola!F10</f>
        <v>392</v>
      </c>
      <c r="D34" s="8">
        <f>B34-C34</f>
        <v>34</v>
      </c>
      <c r="E34" s="8">
        <f>Loyola!F11</f>
        <v>818</v>
      </c>
      <c r="F34" s="10">
        <f>Loyola!F12</f>
        <v>32.150943396226417</v>
      </c>
      <c r="G34" s="10">
        <f>Loyola!F13</f>
        <v>29.584905660377359</v>
      </c>
      <c r="H34" s="10">
        <f>F34-G34</f>
        <v>2.5660377358490578</v>
      </c>
      <c r="I34" s="53">
        <f>Loyola!F14</f>
        <v>61.735849056603776</v>
      </c>
      <c r="J34" s="60">
        <f>Loyola!B20</f>
        <v>0.56554307116104874</v>
      </c>
      <c r="K34" s="6">
        <f>Loyola!B25</f>
        <v>0.87665198237885467</v>
      </c>
      <c r="L34" s="61">
        <f>Loyola!C25</f>
        <v>0.80645161290322576</v>
      </c>
      <c r="M34" s="58">
        <f>Loyola!F28</f>
        <v>1.0352112676056338</v>
      </c>
      <c r="N34" s="10">
        <f>Loyola!F31</f>
        <v>0.57981220657276999</v>
      </c>
      <c r="O34" s="6">
        <f>Loyola!F34</f>
        <v>0.26303174603174601</v>
      </c>
      <c r="P34" s="6">
        <f>Loyola!F36</f>
        <v>0.46962348178137653</v>
      </c>
      <c r="Q34" s="10">
        <f>Loyola!F29</f>
        <v>0.88775510204081631</v>
      </c>
      <c r="R34" s="10">
        <f>Loyola!F32</f>
        <v>0.53061224489795922</v>
      </c>
      <c r="S34" s="6">
        <f>Loyola!F35</f>
        <v>0.31035632183908046</v>
      </c>
      <c r="T34" s="61">
        <f>Loyola!F37</f>
        <v>0.51924999999999999</v>
      </c>
      <c r="U34" s="61">
        <f>Loyola!F47</f>
        <v>0.14553990610328638</v>
      </c>
      <c r="V34" s="61">
        <f>Loyola!F48</f>
        <v>0.11989795918367346</v>
      </c>
      <c r="W34" s="58">
        <f>Loyola!F17</f>
        <v>25.821596244131456</v>
      </c>
      <c r="X34" s="10">
        <f>Loyola!F23</f>
        <v>26.194344006496873</v>
      </c>
      <c r="Y34" s="10">
        <f>Loyola!F18</f>
        <v>27.040816326530614</v>
      </c>
      <c r="Z34" s="10">
        <f>Loyola!F24</f>
        <v>25.764189303560912</v>
      </c>
      <c r="AA34" s="10">
        <f>Loyola!F19</f>
        <v>-1.2192200823991577</v>
      </c>
      <c r="AB34" s="53">
        <f>Loyola!F25</f>
        <v>0.43015470293596181</v>
      </c>
      <c r="AC34" s="60">
        <f>Loyola!B31</f>
        <v>0.42</v>
      </c>
      <c r="AD34" s="6">
        <f>Loyola!C31</f>
        <v>0.25531914893617019</v>
      </c>
      <c r="AE34" s="87">
        <f>Loyola!F43</f>
        <v>0.11737089201877934</v>
      </c>
      <c r="AF34" s="87">
        <f>Loyola!G43</f>
        <v>0.11989795918367346</v>
      </c>
      <c r="AG34" s="87">
        <f>Loyola!F44</f>
        <v>0.19090909090909092</v>
      </c>
      <c r="AH34" s="87">
        <f>Loyola!G44</f>
        <v>0.11320754716981132</v>
      </c>
      <c r="AI34" s="87">
        <f>Loyola!F40</f>
        <v>4.7619047619047616E-2</v>
      </c>
      <c r="AJ34" s="87">
        <f>Loyola!F41</f>
        <v>0.13505747126436782</v>
      </c>
      <c r="AK34" s="87">
        <f>Loyola!F51</f>
        <v>6.3569682151589244E-2</v>
      </c>
      <c r="AL34" s="87">
        <f>Loyola!G51</f>
        <v>7.090464547677261E-2</v>
      </c>
      <c r="AM34" s="87">
        <f>Loyola!F52</f>
        <v>0.26020408163265307</v>
      </c>
      <c r="AN34" s="87">
        <f>Loyola!G52</f>
        <v>0.32159624413145538</v>
      </c>
      <c r="AO34" s="58">
        <f>Loyola!F55</f>
        <v>29.70058644047436</v>
      </c>
      <c r="AP34" s="58">
        <f>Loyola!F56</f>
        <v>27.476530099331121</v>
      </c>
      <c r="AQ34" s="58">
        <f>Loyola!F57</f>
        <v>2.224056341143239</v>
      </c>
    </row>
    <row r="35" spans="1:43">
      <c r="A35" s="46" t="s">
        <v>33</v>
      </c>
      <c r="B35" s="52">
        <f>'Mount St. Marys'!F9</f>
        <v>517</v>
      </c>
      <c r="C35" s="8">
        <f>'Mount St. Marys'!F10</f>
        <v>485</v>
      </c>
      <c r="D35" s="8">
        <f>B35-C35</f>
        <v>32</v>
      </c>
      <c r="E35" s="8">
        <f>'Mount St. Marys'!F11</f>
        <v>1002</v>
      </c>
      <c r="F35" s="10">
        <f>'Mount St. Marys'!F12</f>
        <v>34.304672380425771</v>
      </c>
      <c r="G35" s="10">
        <f>'Mount St. Marys'!F13</f>
        <v>32.181365772739838</v>
      </c>
      <c r="H35" s="10">
        <f>F35-G35</f>
        <v>2.123306607685933</v>
      </c>
      <c r="I35" s="53">
        <f>'Mount St. Marys'!F14</f>
        <v>66.486038153165609</v>
      </c>
      <c r="J35" s="60">
        <f>'Mount St. Marys'!B20</f>
        <v>0.57069408740359895</v>
      </c>
      <c r="K35" s="6">
        <f>'Mount St. Marys'!B25</f>
        <v>0.7661290322580645</v>
      </c>
      <c r="L35" s="61">
        <f>'Mount St. Marys'!C25</f>
        <v>0.81923076923076921</v>
      </c>
      <c r="M35" s="58">
        <f>'Mount St. Marys'!F28</f>
        <v>1.0483558994197293</v>
      </c>
      <c r="N35" s="10">
        <f>'Mount St. Marys'!F31</f>
        <v>0.61508704061895547</v>
      </c>
      <c r="O35" s="6">
        <f>'Mount St. Marys'!F34</f>
        <v>0.34164206642066425</v>
      </c>
      <c r="P35" s="6">
        <f>'Mount St. Marys'!F36</f>
        <v>0.58229559748427673</v>
      </c>
      <c r="Q35" s="10">
        <f>'Mount St. Marys'!F29</f>
        <v>1.1793814432989691</v>
      </c>
      <c r="R35" s="10">
        <f>'Mount St. Marys'!F32</f>
        <v>0.69278350515463916</v>
      </c>
      <c r="S35" s="6">
        <f>'Mount St. Marys'!F35</f>
        <v>0.28845629370629372</v>
      </c>
      <c r="T35" s="61">
        <f>'Mount St. Marys'!F37</f>
        <v>0.49106250000000007</v>
      </c>
      <c r="U35" s="61">
        <f>'Mount St. Marys'!F47</f>
        <v>0.1702127659574468</v>
      </c>
      <c r="V35" s="61">
        <f>'Mount St. Marys'!F48</f>
        <v>0.16494845360824742</v>
      </c>
      <c r="W35" s="58">
        <f>'Mount St. Marys'!F17</f>
        <v>35.009671179883945</v>
      </c>
      <c r="X35" s="10">
        <f>'Mount St. Marys'!F23</f>
        <v>32.815653004303478</v>
      </c>
      <c r="Y35" s="10">
        <f>'Mount St. Marys'!F18</f>
        <v>32.783505154639172</v>
      </c>
      <c r="Z35" s="10">
        <f>'Mount St. Marys'!F24</f>
        <v>32.388419911560909</v>
      </c>
      <c r="AA35" s="10">
        <f>'Mount St. Marys'!F19</f>
        <v>2.2261660252447726</v>
      </c>
      <c r="AB35" s="53">
        <f>'Mount St. Marys'!F25</f>
        <v>0.42723309274256849</v>
      </c>
      <c r="AC35" s="60">
        <f>'Mount St. Marys'!B31</f>
        <v>0.37037037037037035</v>
      </c>
      <c r="AD35" s="6">
        <f>'Mount St. Marys'!C31</f>
        <v>0.42</v>
      </c>
      <c r="AE35" s="87">
        <f>'Mount St. Marys'!F43</f>
        <v>0.10444874274661509</v>
      </c>
      <c r="AF35" s="87">
        <f>'Mount St. Marys'!G43</f>
        <v>0.10309278350515463</v>
      </c>
      <c r="AG35" s="87">
        <f>'Mount St. Marys'!F44</f>
        <v>0.11049723756906077</v>
      </c>
      <c r="AH35" s="87">
        <f>'Mount St. Marys'!G44</f>
        <v>0.13207547169811321</v>
      </c>
      <c r="AI35" s="87">
        <f>'Mount St. Marys'!F40</f>
        <v>3.6900369003690037E-2</v>
      </c>
      <c r="AJ35" s="87">
        <f>'Mount St. Marys'!F41</f>
        <v>8.7412587412587409E-2</v>
      </c>
      <c r="AK35" s="87">
        <f>'Mount St. Marys'!F51</f>
        <v>5.289421157684631E-2</v>
      </c>
      <c r="AL35" s="87">
        <f>'Mount St. Marys'!G51</f>
        <v>5.8882235528942117E-2</v>
      </c>
      <c r="AM35" s="87">
        <f>'Mount St. Marys'!F52</f>
        <v>0.3649484536082474</v>
      </c>
      <c r="AN35" s="87">
        <f>'Mount St. Marys'!G52</f>
        <v>0.26499032882011603</v>
      </c>
      <c r="AO35" s="58">
        <f>'Mount St. Marys'!F55</f>
        <v>28.643582327209863</v>
      </c>
      <c r="AP35" s="58">
        <f>'Mount St. Marys'!F56</f>
        <v>29.736736752257972</v>
      </c>
      <c r="AQ35" s="58">
        <f>'Mount St. Marys'!F57</f>
        <v>-1.0931544250481089</v>
      </c>
    </row>
    <row r="36" spans="1:43">
      <c r="A36" s="46" t="s">
        <v>52</v>
      </c>
      <c r="B36" s="52">
        <f>Towson!F9</f>
        <v>379</v>
      </c>
      <c r="C36" s="8">
        <f>Towson!F10</f>
        <v>398</v>
      </c>
      <c r="D36" s="8">
        <f>B36-C36</f>
        <v>-19</v>
      </c>
      <c r="E36" s="8">
        <f>Towson!F11</f>
        <v>777</v>
      </c>
      <c r="F36" s="10">
        <f>Towson!F12</f>
        <v>29.07928388746803</v>
      </c>
      <c r="G36" s="10">
        <f>Towson!F13</f>
        <v>30.537084398976983</v>
      </c>
      <c r="H36" s="10">
        <f>F36-G36</f>
        <v>-1.4578005115089532</v>
      </c>
      <c r="I36" s="53">
        <f>Towson!F14</f>
        <v>59.616368286445017</v>
      </c>
      <c r="J36" s="60">
        <f>Towson!B20</f>
        <v>0.45454545454545453</v>
      </c>
      <c r="K36" s="6">
        <f>Towson!B25</f>
        <v>0.84444444444444444</v>
      </c>
      <c r="L36" s="61">
        <f>Towson!C25</f>
        <v>0.82666666666666666</v>
      </c>
      <c r="M36" s="58">
        <f>Towson!F28</f>
        <v>1.1345646437994723</v>
      </c>
      <c r="N36" s="10">
        <f>Towson!F31</f>
        <v>0.64379947229551449</v>
      </c>
      <c r="O36" s="6">
        <f>Towson!F34</f>
        <v>0.2445767441860465</v>
      </c>
      <c r="P36" s="6">
        <f>Towson!F36</f>
        <v>0.43101639344262294</v>
      </c>
      <c r="Q36" s="10">
        <f>Towson!F29</f>
        <v>0.97487437185929648</v>
      </c>
      <c r="R36" s="10">
        <f>Towson!F32</f>
        <v>0.58040201005025127</v>
      </c>
      <c r="S36" s="6">
        <f>Towson!F35</f>
        <v>0.28179896907216495</v>
      </c>
      <c r="T36" s="61">
        <f>Towson!F37</f>
        <v>0.47332467532467531</v>
      </c>
      <c r="U36" s="61">
        <f>Towson!F47</f>
        <v>0.17150395778364116</v>
      </c>
      <c r="V36" s="61">
        <f>Towson!F48</f>
        <v>0.14572864321608039</v>
      </c>
      <c r="W36" s="58">
        <f>Towson!F17</f>
        <v>26.912928759894463</v>
      </c>
      <c r="X36" s="10">
        <f>Towson!F23</f>
        <v>26.136078842780254</v>
      </c>
      <c r="Y36" s="10">
        <f>Towson!F18</f>
        <v>26.884422110552762</v>
      </c>
      <c r="Z36" s="10">
        <f>Towson!F24</f>
        <v>25.824776727089322</v>
      </c>
      <c r="AA36" s="10">
        <f>Towson!F19</f>
        <v>2.8506649341700552E-2</v>
      </c>
      <c r="AB36" s="53">
        <f>Towson!F25</f>
        <v>0.31130211569093191</v>
      </c>
      <c r="AC36" s="60">
        <f>Towson!B31</f>
        <v>0.2857142857142857</v>
      </c>
      <c r="AD36" s="6">
        <f>Towson!C31</f>
        <v>0.31111111111111112</v>
      </c>
      <c r="AE36" s="87">
        <f>Towson!F43</f>
        <v>0.12928759894459102</v>
      </c>
      <c r="AF36" s="87">
        <f>Towson!G43</f>
        <v>0.11306532663316583</v>
      </c>
      <c r="AG36" s="87">
        <f>Towson!F44</f>
        <v>0.13725490196078433</v>
      </c>
      <c r="AH36" s="87">
        <f>Towson!G44</f>
        <v>0.13084112149532709</v>
      </c>
      <c r="AI36" s="87">
        <f>Towson!F40</f>
        <v>3.255813953488372E-2</v>
      </c>
      <c r="AJ36" s="87">
        <f>Towson!F41</f>
        <v>0.11597938144329897</v>
      </c>
      <c r="AK36" s="87">
        <f>Towson!F51</f>
        <v>6.8211068211068204E-2</v>
      </c>
      <c r="AL36" s="87">
        <f>Towson!G51</f>
        <v>6.8211068211068204E-2</v>
      </c>
      <c r="AM36" s="87">
        <f>Towson!F52</f>
        <v>0.31155778894472363</v>
      </c>
      <c r="AN36" s="87">
        <f>Towson!G52</f>
        <v>0.37467018469656993</v>
      </c>
      <c r="AO36" s="58">
        <f>Towson!F55</f>
        <v>29.459531642927082</v>
      </c>
      <c r="AP36" s="58">
        <f>Towson!F56</f>
        <v>28.701649556188855</v>
      </c>
      <c r="AQ36" s="58">
        <f>Towson!F57</f>
        <v>0.75788208673822766</v>
      </c>
    </row>
    <row r="37" spans="1:43">
      <c r="A37" s="46" t="s">
        <v>12</v>
      </c>
      <c r="B37" s="52">
        <f>Delaware!F9</f>
        <v>635</v>
      </c>
      <c r="C37" s="8">
        <f>Delaware!F10</f>
        <v>630</v>
      </c>
      <c r="D37" s="8">
        <f>B37-C37</f>
        <v>5</v>
      </c>
      <c r="E37" s="8">
        <f>Delaware!F11</f>
        <v>1265</v>
      </c>
      <c r="F37" s="10">
        <f>Delaware!F12</f>
        <v>35.188178249826827</v>
      </c>
      <c r="G37" s="10">
        <f>Delaware!F13</f>
        <v>34.911105980143155</v>
      </c>
      <c r="H37" s="10">
        <f>F37-G37</f>
        <v>0.27707226968367138</v>
      </c>
      <c r="I37" s="53">
        <f>Delaware!F14</f>
        <v>70.099284229969982</v>
      </c>
      <c r="J37" s="60">
        <f>Delaware!B20</f>
        <v>0.53</v>
      </c>
      <c r="K37" s="6">
        <f>Delaware!B25</f>
        <v>0.80939226519337015</v>
      </c>
      <c r="L37" s="61">
        <f>Delaware!C25</f>
        <v>0.83646112600536193</v>
      </c>
      <c r="M37" s="58">
        <f>Delaware!F28</f>
        <v>1.0141732283464566</v>
      </c>
      <c r="N37" s="10">
        <f>Delaware!F31</f>
        <v>0.58110236220472444</v>
      </c>
      <c r="O37" s="6">
        <f>Delaware!F34</f>
        <v>0.26527018633540372</v>
      </c>
      <c r="P37" s="6">
        <f>Delaware!F36</f>
        <v>0.46296476964769651</v>
      </c>
      <c r="Q37" s="10">
        <f>Delaware!F29</f>
        <v>0.89841269841269844</v>
      </c>
      <c r="R37" s="10">
        <f>Delaware!F32</f>
        <v>0.56031746031746033</v>
      </c>
      <c r="S37" s="6">
        <f>Delaware!F35</f>
        <v>0.31419611307420497</v>
      </c>
      <c r="T37" s="61">
        <f>Delaware!F37</f>
        <v>0.50378186968838534</v>
      </c>
      <c r="U37" s="61">
        <f>Delaware!F47</f>
        <v>0.16062992125984252</v>
      </c>
      <c r="V37" s="61">
        <f>Delaware!F48</f>
        <v>0.14761904761904762</v>
      </c>
      <c r="W37" s="58">
        <f>Delaware!F17</f>
        <v>26.456692913385826</v>
      </c>
      <c r="X37" s="10">
        <f>Delaware!F23</f>
        <v>26.282457306449079</v>
      </c>
      <c r="Y37" s="10">
        <f>Delaware!F18</f>
        <v>27.301587301587301</v>
      </c>
      <c r="Z37" s="10">
        <f>Delaware!F24</f>
        <v>26.776085079796424</v>
      </c>
      <c r="AA37" s="10">
        <f>Delaware!F19</f>
        <v>-0.84489438820147456</v>
      </c>
      <c r="AB37" s="53">
        <f>Delaware!F25</f>
        <v>-0.49362777334734531</v>
      </c>
      <c r="AC37" s="60">
        <f>Delaware!B31</f>
        <v>0.21428571428571427</v>
      </c>
      <c r="AD37" s="6">
        <f>Delaware!C31</f>
        <v>0.3125</v>
      </c>
      <c r="AE37" s="87">
        <f>Delaware!F43</f>
        <v>8.8188976377952755E-2</v>
      </c>
      <c r="AF37" s="87">
        <f>Delaware!G43</f>
        <v>0.12698412698412698</v>
      </c>
      <c r="AG37" s="87">
        <f>Delaware!F44</f>
        <v>7.1428571428571425E-2</v>
      </c>
      <c r="AH37" s="87">
        <f>Delaware!G44</f>
        <v>0.14534883720930233</v>
      </c>
      <c r="AI37" s="87">
        <f>Delaware!F40</f>
        <v>1.8633540372670808E-2</v>
      </c>
      <c r="AJ37" s="87">
        <f>Delaware!F41</f>
        <v>0.14134275618374559</v>
      </c>
      <c r="AK37" s="87">
        <f>Delaware!F51</f>
        <v>6.4031620553359689E-2</v>
      </c>
      <c r="AL37" s="87">
        <f>Delaware!G51</f>
        <v>4.5059288537549404E-2</v>
      </c>
      <c r="AM37" s="87">
        <f>Delaware!F52</f>
        <v>0.28730158730158728</v>
      </c>
      <c r="AN37" s="87">
        <f>Delaware!G52</f>
        <v>0.31653543307086612</v>
      </c>
      <c r="AO37" s="58">
        <f>Delaware!F55</f>
        <v>28.853767367167691</v>
      </c>
      <c r="AP37" s="58">
        <f>Delaware!F56</f>
        <v>28.057948648975682</v>
      </c>
      <c r="AQ37" s="58">
        <f>Delaware!F57</f>
        <v>0.79581871819200956</v>
      </c>
    </row>
    <row r="38" spans="1:43">
      <c r="A38" s="46" t="s">
        <v>43</v>
      </c>
      <c r="B38" s="52">
        <f>Quinnipiac!F9</f>
        <v>484</v>
      </c>
      <c r="C38" s="52">
        <f>Quinnipiac!F10</f>
        <v>512</v>
      </c>
      <c r="D38" s="8">
        <f>B38-C38</f>
        <v>-28</v>
      </c>
      <c r="E38" s="52">
        <f>Quinnipiac!F11</f>
        <v>996</v>
      </c>
      <c r="F38" s="58">
        <f>Quinnipiac!F12</f>
        <v>34.204946996466433</v>
      </c>
      <c r="G38" s="58">
        <f>Quinnipiac!F13</f>
        <v>36.183745583038871</v>
      </c>
      <c r="H38" s="10">
        <f>F38-G38</f>
        <v>-1.978798586572438</v>
      </c>
      <c r="I38" s="58">
        <f>Quinnipiac!F14</f>
        <v>70.388692579505303</v>
      </c>
      <c r="J38" s="60">
        <f>Quinnipiac!B20</f>
        <v>0.43731778425655976</v>
      </c>
      <c r="K38" s="60">
        <f>Quinnipiac!B25</f>
        <v>0.8290909090909091</v>
      </c>
      <c r="L38" s="60">
        <f>Quinnipiac!C25</f>
        <v>0.78308823529411764</v>
      </c>
      <c r="M38" s="58">
        <f>Quinnipiac!F28</f>
        <v>1.1033057851239669</v>
      </c>
      <c r="N38" s="58">
        <f>Quinnipiac!F31</f>
        <v>0.61570247933884292</v>
      </c>
      <c r="O38" s="60">
        <f>Quinnipiac!F34</f>
        <v>0.28651685393258425</v>
      </c>
      <c r="P38" s="60">
        <f>Quinnipiac!F36</f>
        <v>0.51342281879194629</v>
      </c>
      <c r="Q38" s="58">
        <f>Quinnipiac!F29</f>
        <v>0.91796875</v>
      </c>
      <c r="R38" s="58">
        <f>Quinnipiac!F32</f>
        <v>0.57421875</v>
      </c>
      <c r="S38" s="60">
        <f>Quinnipiac!F35</f>
        <v>0.32836382978723405</v>
      </c>
      <c r="T38" s="60">
        <f>Quinnipiac!F37</f>
        <v>0.52493537414965996</v>
      </c>
      <c r="U38" s="60">
        <f>Quinnipiac!F47</f>
        <v>0.17768595041322313</v>
      </c>
      <c r="V38" s="60">
        <f>Quinnipiac!F48</f>
        <v>0.1796875</v>
      </c>
      <c r="W38" s="58">
        <f>Quinnipiac!F17</f>
        <v>30.578512396694212</v>
      </c>
      <c r="X38" s="58">
        <f>Quinnipiac!F23</f>
        <v>28.391454343499493</v>
      </c>
      <c r="Y38" s="58">
        <f>Quinnipiac!F18</f>
        <v>28.90625</v>
      </c>
      <c r="Z38" s="58">
        <f>Quinnipiac!F24</f>
        <v>28.921992310990948</v>
      </c>
      <c r="AA38" s="58">
        <f>Quinnipiac!F19</f>
        <v>1.6722623966942116</v>
      </c>
      <c r="AB38" s="58">
        <f>Quinnipiac!F25</f>
        <v>-0.53053796749145476</v>
      </c>
      <c r="AC38" s="60">
        <f>Quinnipiac!B31</f>
        <v>0.37735849056603776</v>
      </c>
      <c r="AD38" s="60">
        <f>Quinnipiac!C31</f>
        <v>0.31506849315068491</v>
      </c>
      <c r="AE38" s="91">
        <f>Quinnipiac!F43</f>
        <v>0.10950413223140495</v>
      </c>
      <c r="AF38" s="91">
        <f>Quinnipiac!G43</f>
        <v>0.142578125</v>
      </c>
      <c r="AG38" s="91">
        <f>Quinnipiac!F44</f>
        <v>0.13513513513513514</v>
      </c>
      <c r="AH38" s="91">
        <f>Quinnipiac!G44</f>
        <v>0.1554054054054054</v>
      </c>
      <c r="AI38" s="91">
        <f>Quinnipiac!F40</f>
        <v>3.7453183520599252E-2</v>
      </c>
      <c r="AJ38" s="91">
        <f>Quinnipiac!F41</f>
        <v>0.15531914893617021</v>
      </c>
      <c r="AK38" s="91">
        <f>Quinnipiac!F51</f>
        <v>8.1325301204819275E-2</v>
      </c>
      <c r="AL38" s="91">
        <f>Quinnipiac!G51</f>
        <v>5.6224899598393573E-2</v>
      </c>
      <c r="AM38" s="91">
        <f>Quinnipiac!F52</f>
        <v>0.28515625</v>
      </c>
      <c r="AN38" s="91">
        <f>Quinnipiac!G52</f>
        <v>0.30991735537190085</v>
      </c>
      <c r="AO38" s="58">
        <f>Quinnipiac!F55</f>
        <v>28.282985829274718</v>
      </c>
      <c r="AP38" s="58">
        <f>Quinnipiac!F56</f>
        <v>30.020300922600587</v>
      </c>
      <c r="AQ38" s="58">
        <f>Quinnipiac!F57</f>
        <v>-1.7373150933258685</v>
      </c>
    </row>
    <row r="39" spans="1:43">
      <c r="A39" s="46" t="s">
        <v>14</v>
      </c>
      <c r="B39" s="52">
        <f>Detroit!F9</f>
        <v>552</v>
      </c>
      <c r="C39" s="52">
        <f>Detroit!F10</f>
        <v>626</v>
      </c>
      <c r="D39" s="8">
        <f>B39-C39</f>
        <v>-74</v>
      </c>
      <c r="E39" s="52">
        <f>Detroit!F11</f>
        <v>1178</v>
      </c>
      <c r="F39" s="58">
        <f>Detroit!F12</f>
        <v>34.339035769828925</v>
      </c>
      <c r="G39" s="58">
        <f>Detroit!F13</f>
        <v>38.942457231726287</v>
      </c>
      <c r="H39" s="10">
        <f>F39-G39</f>
        <v>-4.6034214618973621</v>
      </c>
      <c r="I39" s="58">
        <f>Detroit!F14</f>
        <v>73.281493001555219</v>
      </c>
      <c r="J39" s="60">
        <f>Detroit!B20</f>
        <v>0.41160220994475138</v>
      </c>
      <c r="K39" s="60">
        <f>Detroit!B25</f>
        <v>0.72807017543859653</v>
      </c>
      <c r="L39" s="60">
        <f>Detroit!C25</f>
        <v>0.80937499999999996</v>
      </c>
      <c r="M39" s="58">
        <f>Detroit!F28</f>
        <v>0.99818840579710144</v>
      </c>
      <c r="N39" s="58">
        <f>Detroit!F31</f>
        <v>0.59601449275362317</v>
      </c>
      <c r="O39" s="60">
        <f>Detroit!F34</f>
        <v>0.277994555353902</v>
      </c>
      <c r="P39" s="60">
        <f>Detroit!F36</f>
        <v>0.46557750759878425</v>
      </c>
      <c r="Q39" s="58">
        <f>Detroit!F29</f>
        <v>0.92971246006389774</v>
      </c>
      <c r="R39" s="58">
        <f>Detroit!F32</f>
        <v>0.55591054313099042</v>
      </c>
      <c r="S39" s="60">
        <f>Detroit!F35</f>
        <v>0.29209965635738833</v>
      </c>
      <c r="T39" s="60">
        <f>Detroit!F37</f>
        <v>0.4885114942528736</v>
      </c>
      <c r="U39" s="60">
        <f>Detroit!F47</f>
        <v>0.1105072463768116</v>
      </c>
      <c r="V39" s="60">
        <f>Detroit!F48</f>
        <v>0.15974440894568689</v>
      </c>
      <c r="W39" s="58">
        <f>Detroit!F17</f>
        <v>26.992753623188403</v>
      </c>
      <c r="X39" s="58">
        <f>Detroit!F23</f>
        <v>25.346189100233875</v>
      </c>
      <c r="Y39" s="58">
        <f>Detroit!F18</f>
        <v>26.198083067092654</v>
      </c>
      <c r="Z39" s="58">
        <f>Detroit!F24</f>
        <v>26.155881605861808</v>
      </c>
      <c r="AA39" s="58">
        <f>Detroit!F19</f>
        <v>0.79467055609574899</v>
      </c>
      <c r="AB39" s="58">
        <f>Detroit!F25</f>
        <v>-0.80969250562793249</v>
      </c>
      <c r="AC39" s="60">
        <f>Detroit!B31</f>
        <v>0.31645569620253167</v>
      </c>
      <c r="AD39" s="60">
        <f>Detroit!C31</f>
        <v>0.28888888888888886</v>
      </c>
      <c r="AE39" s="91">
        <f>Detroit!F43</f>
        <v>0.1431159420289855</v>
      </c>
      <c r="AF39" s="91">
        <f>Detroit!G43</f>
        <v>0.14376996805111822</v>
      </c>
      <c r="AG39" s="91">
        <f>Detroit!F44</f>
        <v>0.16778523489932887</v>
      </c>
      <c r="AH39" s="91">
        <f>Detroit!G44</f>
        <v>0.15853658536585366</v>
      </c>
      <c r="AI39" s="91">
        <f>Detroit!F40</f>
        <v>4.5372050816696916E-2</v>
      </c>
      <c r="AJ39" s="91">
        <f>Detroit!F41</f>
        <v>0.15463917525773196</v>
      </c>
      <c r="AK39" s="91">
        <f>Detroit!F51</f>
        <v>8.3191850594227498E-2</v>
      </c>
      <c r="AL39" s="91">
        <f>Detroit!G51</f>
        <v>7.2156196943972836E-2</v>
      </c>
      <c r="AM39" s="91">
        <f>Detroit!F52</f>
        <v>0.29392971246006389</v>
      </c>
      <c r="AN39" s="91">
        <f>Detroit!G52</f>
        <v>0.32608695652173914</v>
      </c>
      <c r="AO39" s="58">
        <f>Detroit!F55</f>
        <v>28.344047021435067</v>
      </c>
      <c r="AP39" s="58">
        <f>Detroit!F56</f>
        <v>29.683892301979153</v>
      </c>
      <c r="AQ39" s="58">
        <f>Detroit!F57</f>
        <v>-1.3398452805440861</v>
      </c>
    </row>
    <row r="40" spans="1:43">
      <c r="A40" s="46" t="s">
        <v>0</v>
      </c>
      <c r="B40" s="52">
        <f>'Air Force'!F9</f>
        <v>443</v>
      </c>
      <c r="C40" s="8">
        <f>'Air Force'!F10</f>
        <v>443</v>
      </c>
      <c r="D40" s="8">
        <f>B40-C40</f>
        <v>0</v>
      </c>
      <c r="E40" s="8">
        <f>'Air Force'!F11</f>
        <v>886</v>
      </c>
      <c r="F40" s="10">
        <f>'Air Force'!F12</f>
        <v>34.07692307692308</v>
      </c>
      <c r="G40" s="10">
        <f>'Air Force'!F13</f>
        <v>34.07692307692308</v>
      </c>
      <c r="H40" s="10">
        <f>F40-G40</f>
        <v>0</v>
      </c>
      <c r="I40" s="53">
        <f>'Air Force'!F14</f>
        <v>68.15384615384616</v>
      </c>
      <c r="J40" s="60">
        <f>'Air Force'!B20</f>
        <v>0.5</v>
      </c>
      <c r="K40" s="6">
        <f>'Air Force'!B25</f>
        <v>0.84705882352941175</v>
      </c>
      <c r="L40" s="61">
        <f>'Air Force'!C25</f>
        <v>0.81203007518796988</v>
      </c>
      <c r="M40" s="58">
        <f>'Air Force'!F28</f>
        <v>1.0835214446952597</v>
      </c>
      <c r="N40" s="10">
        <f>'Air Force'!F31</f>
        <v>0.57562076749435664</v>
      </c>
      <c r="O40" s="6">
        <f>'Air Force'!F34</f>
        <v>0.25001250000000003</v>
      </c>
      <c r="P40" s="6">
        <f>'Air Force'!F36</f>
        <v>0.47061176470588234</v>
      </c>
      <c r="Q40" s="10">
        <f>'Air Force'!F29</f>
        <v>0.88713318284424381</v>
      </c>
      <c r="R40" s="10">
        <f>'Air Force'!F32</f>
        <v>0.49435665914221216</v>
      </c>
      <c r="S40" s="6">
        <f>'Air Force'!F35</f>
        <v>0.29558524173027989</v>
      </c>
      <c r="T40" s="61">
        <f>'Air Force'!F37</f>
        <v>0.53043378995433788</v>
      </c>
      <c r="U40" s="61">
        <f>'Air Force'!F47</f>
        <v>0.13318284424379231</v>
      </c>
      <c r="V40" s="61">
        <f>'Air Force'!F48</f>
        <v>0.15349887133182843</v>
      </c>
      <c r="W40" s="58">
        <f>'Air Force'!F17</f>
        <v>26.410835214446955</v>
      </c>
      <c r="X40" s="10">
        <f>'Air Force'!F23</f>
        <v>25.711393186059162</v>
      </c>
      <c r="Y40" s="10">
        <f>'Air Force'!F18</f>
        <v>25.282167042889391</v>
      </c>
      <c r="Z40" s="10">
        <f>'Air Force'!F24</f>
        <v>26.672958273918844</v>
      </c>
      <c r="AA40" s="10">
        <f>'Air Force'!F19</f>
        <v>1.1286681715575639</v>
      </c>
      <c r="AB40" s="53">
        <f>'Air Force'!F25</f>
        <v>-0.96156508785968242</v>
      </c>
      <c r="AC40" s="60">
        <f>'Air Force'!B31</f>
        <v>0.30508474576271188</v>
      </c>
      <c r="AD40" s="6">
        <f>'Air Force'!C31</f>
        <v>0.32608695652173914</v>
      </c>
      <c r="AE40" s="87">
        <f>'Air Force'!F43</f>
        <v>0.13318284424379231</v>
      </c>
      <c r="AF40" s="87">
        <f>'Air Force'!G43</f>
        <v>0.10383747178329571</v>
      </c>
      <c r="AG40" s="87">
        <f>'Air Force'!F44</f>
        <v>0.15384615384615385</v>
      </c>
      <c r="AH40" s="87">
        <f>'Air Force'!G44</f>
        <v>0.13392857142857142</v>
      </c>
      <c r="AI40" s="87">
        <f>'Air Force'!F40</f>
        <v>3.7499999999999999E-2</v>
      </c>
      <c r="AJ40" s="87">
        <f>'Air Force'!F41</f>
        <v>0.11704834605597965</v>
      </c>
      <c r="AK40" s="87">
        <f>'Air Force'!F51</f>
        <v>5.7562076749435663E-2</v>
      </c>
      <c r="AL40" s="87">
        <f>'Air Force'!G51</f>
        <v>6.9977426636568849E-2</v>
      </c>
      <c r="AM40" s="87">
        <f>'Air Force'!F52</f>
        <v>0.24153498871331827</v>
      </c>
      <c r="AN40" s="87">
        <f>'Air Force'!G52</f>
        <v>0.31151241534988711</v>
      </c>
      <c r="AO40" s="58">
        <f>'Air Force'!F55</f>
        <v>26.822843686723331</v>
      </c>
      <c r="AP40" s="58">
        <f>'Air Force'!F56</f>
        <v>28.631417707114817</v>
      </c>
      <c r="AQ40" s="58">
        <f>'Air Force'!F57</f>
        <v>-1.808574020391486</v>
      </c>
    </row>
    <row r="41" spans="1:43" s="32" customFormat="1">
      <c r="A41" s="46" t="s">
        <v>19</v>
      </c>
      <c r="B41" s="52">
        <f>Hartford!F9</f>
        <v>649</v>
      </c>
      <c r="C41" s="8">
        <f>Hartford!F10</f>
        <v>565</v>
      </c>
      <c r="D41" s="8">
        <f>B41-C41</f>
        <v>84</v>
      </c>
      <c r="E41" s="8">
        <f>Hartford!F11</f>
        <v>1214</v>
      </c>
      <c r="F41" s="10">
        <f>Hartford!F12</f>
        <v>35.930795847750865</v>
      </c>
      <c r="G41" s="10">
        <f>Hartford!F13</f>
        <v>31.280276816608996</v>
      </c>
      <c r="H41" s="10">
        <f>F41-G41</f>
        <v>4.6505190311418687</v>
      </c>
      <c r="I41" s="53">
        <f>Hartford!F14</f>
        <v>67.211072664359861</v>
      </c>
      <c r="J41" s="60">
        <f>Hartford!B20</f>
        <v>0.62315270935960587</v>
      </c>
      <c r="K41" s="6">
        <f>Hartford!B25</f>
        <v>0.84593023255813948</v>
      </c>
      <c r="L41" s="61">
        <f>Hartford!C25</f>
        <v>0.85515320334261835</v>
      </c>
      <c r="M41" s="58">
        <f>Hartford!F28</f>
        <v>0.96764252696456088</v>
      </c>
      <c r="N41" s="10">
        <f>Hartford!F31</f>
        <v>0.57164869029275811</v>
      </c>
      <c r="O41" s="6">
        <f>Hartford!F34</f>
        <v>0.300671974522293</v>
      </c>
      <c r="P41" s="6">
        <f>Hartford!F36</f>
        <v>0.50895417789757413</v>
      </c>
      <c r="Q41" s="10">
        <f>Hartford!F29</f>
        <v>1.1097345132743364</v>
      </c>
      <c r="R41" s="10">
        <f>Hartford!F32</f>
        <v>0.61592920353982306</v>
      </c>
      <c r="S41" s="6">
        <f>Hartford!F35</f>
        <v>0.26370334928229666</v>
      </c>
      <c r="T41" s="61">
        <f>Hartford!F37</f>
        <v>0.47512068965517246</v>
      </c>
      <c r="U41" s="61">
        <f>Hartford!F47</f>
        <v>0.16640986132511557</v>
      </c>
      <c r="V41" s="61">
        <f>Hartford!F48</f>
        <v>0.15929203539823009</v>
      </c>
      <c r="W41" s="58">
        <f>Hartford!F17</f>
        <v>28.043143297380585</v>
      </c>
      <c r="X41" s="10">
        <f>Hartford!F23</f>
        <v>27.277131851596177</v>
      </c>
      <c r="Y41" s="10">
        <f>Hartford!F18</f>
        <v>28.495575221238941</v>
      </c>
      <c r="Z41" s="10">
        <f>Hartford!F24</f>
        <v>28.749252351463685</v>
      </c>
      <c r="AA41" s="10">
        <f>Hartford!F19</f>
        <v>-0.45243192385835584</v>
      </c>
      <c r="AB41" s="53">
        <f>Hartford!F25</f>
        <v>-1.4721204998675077</v>
      </c>
      <c r="AC41" s="60">
        <f>Hartford!B31</f>
        <v>0.27586206896551724</v>
      </c>
      <c r="AD41" s="6">
        <f>Hartford!C31</f>
        <v>0.29213483146067415</v>
      </c>
      <c r="AE41" s="87">
        <f>Hartford!F43</f>
        <v>8.9368258859784278E-2</v>
      </c>
      <c r="AF41" s="87">
        <f>Hartford!G43</f>
        <v>0.15752212389380532</v>
      </c>
      <c r="AG41" s="87">
        <f>Hartford!F44</f>
        <v>8.7912087912087919E-2</v>
      </c>
      <c r="AH41" s="87">
        <f>Hartford!G44</f>
        <v>0.16149068322981366</v>
      </c>
      <c r="AI41" s="87">
        <f>Hartford!F40</f>
        <v>2.5477707006369428E-2</v>
      </c>
      <c r="AJ41" s="87">
        <f>Hartford!F41</f>
        <v>0.1419457735247209</v>
      </c>
      <c r="AK41" s="87">
        <f>Hartford!F51</f>
        <v>7.4135090609555185E-2</v>
      </c>
      <c r="AL41" s="87">
        <f>Hartford!G51</f>
        <v>5.1070840197693576E-2</v>
      </c>
      <c r="AM41" s="87">
        <f>Hartford!F52</f>
        <v>0.33097345132743361</v>
      </c>
      <c r="AN41" s="87">
        <f>Hartford!G52</f>
        <v>0.29121725731895226</v>
      </c>
      <c r="AO41" s="58">
        <f>Hartford!F55</f>
        <v>28.048689903471015</v>
      </c>
      <c r="AP41" s="58">
        <f>Hartford!F56</f>
        <v>28.655917318338354</v>
      </c>
      <c r="AQ41" s="58">
        <f>Hartford!F57</f>
        <v>-0.60722741486733867</v>
      </c>
    </row>
    <row r="42" spans="1:43">
      <c r="A42" s="46" t="s">
        <v>4</v>
      </c>
      <c r="B42" s="52">
        <f>Binghamton!F9</f>
        <v>438</v>
      </c>
      <c r="C42" s="8">
        <f>Binghamton!F10</f>
        <v>498</v>
      </c>
      <c r="D42" s="8">
        <f>B42-C42</f>
        <v>-60</v>
      </c>
      <c r="E42" s="8">
        <f>Binghamton!F11</f>
        <v>936</v>
      </c>
      <c r="F42" s="10">
        <f>Binghamton!F12</f>
        <v>29.102990033222589</v>
      </c>
      <c r="G42" s="10">
        <f>Binghamton!F13</f>
        <v>33.089700996677742</v>
      </c>
      <c r="H42" s="10">
        <f>F42-G42</f>
        <v>-3.9867109634551525</v>
      </c>
      <c r="I42" s="53">
        <f>Binghamton!F14</f>
        <v>62.192691029900331</v>
      </c>
      <c r="J42" s="60">
        <f>Binghamton!B20</f>
        <v>0.43624161073825501</v>
      </c>
      <c r="K42" s="6">
        <f>Binghamton!B25</f>
        <v>0.80514705882352944</v>
      </c>
      <c r="L42" s="61">
        <f>Binghamton!C25</f>
        <v>0.87003610108303253</v>
      </c>
      <c r="M42" s="58">
        <f>Binghamton!F28</f>
        <v>1.0205479452054795</v>
      </c>
      <c r="N42" s="10">
        <f>Binghamton!F31</f>
        <v>0.58904109589041098</v>
      </c>
      <c r="O42" s="6">
        <f>Binghamton!F34</f>
        <v>0.25542058165548098</v>
      </c>
      <c r="P42" s="6">
        <f>Binghamton!F36</f>
        <v>0.44253100775193799</v>
      </c>
      <c r="Q42" s="10">
        <f>Binghamton!F29</f>
        <v>0.99598393574297184</v>
      </c>
      <c r="R42" s="10">
        <f>Binghamton!F32</f>
        <v>0.54417670682730923</v>
      </c>
      <c r="S42" s="6">
        <f>Binghamton!F35</f>
        <v>0.27822782258064516</v>
      </c>
      <c r="T42" s="61">
        <f>Binghamton!F37</f>
        <v>0.50922878228782287</v>
      </c>
      <c r="U42" s="61">
        <f>Binghamton!F47</f>
        <v>0.11872146118721461</v>
      </c>
      <c r="V42" s="61">
        <f>Binghamton!F48</f>
        <v>0.1646586345381526</v>
      </c>
      <c r="W42" s="58">
        <f>Binghamton!F17</f>
        <v>25.342465753424658</v>
      </c>
      <c r="X42" s="10">
        <f>Binghamton!F23</f>
        <v>24.442294424839705</v>
      </c>
      <c r="Y42" s="10">
        <f>Binghamton!F18</f>
        <v>27.108433734939759</v>
      </c>
      <c r="Z42" s="10">
        <f>Binghamton!F24</f>
        <v>26.751759185557152</v>
      </c>
      <c r="AA42" s="10">
        <f>Binghamton!F19</f>
        <v>-1.7659679815151001</v>
      </c>
      <c r="AB42" s="53">
        <f>Binghamton!F25</f>
        <v>-2.3094647607174466</v>
      </c>
      <c r="AC42" s="60">
        <f>Binghamton!B31</f>
        <v>0.35185185185185186</v>
      </c>
      <c r="AD42" s="6">
        <f>Binghamton!C31</f>
        <v>0.30232558139534882</v>
      </c>
      <c r="AE42" s="87">
        <f>Binghamton!F43</f>
        <v>0.12328767123287671</v>
      </c>
      <c r="AF42" s="87">
        <f>Binghamton!G43</f>
        <v>8.6345381526104423E-2</v>
      </c>
      <c r="AG42" s="87">
        <f>Binghamton!F44</f>
        <v>0.17117117117117117</v>
      </c>
      <c r="AH42" s="87">
        <f>Binghamton!G44</f>
        <v>9.6296296296296297E-2</v>
      </c>
      <c r="AI42" s="87">
        <f>Binghamton!F40</f>
        <v>4.2505592841163314E-2</v>
      </c>
      <c r="AJ42" s="87">
        <f>Binghamton!F41</f>
        <v>8.669354838709678E-2</v>
      </c>
      <c r="AK42" s="87">
        <f>Binghamton!F51</f>
        <v>4.807692307692308E-2</v>
      </c>
      <c r="AL42" s="87">
        <f>Binghamton!G51</f>
        <v>5.876068376068376E-2</v>
      </c>
      <c r="AM42" s="87">
        <f>Binghamton!F52</f>
        <v>0.27309236947791166</v>
      </c>
      <c r="AN42" s="87">
        <f>Binghamton!G52</f>
        <v>0.33561643835616439</v>
      </c>
      <c r="AO42" s="58">
        <f>Binghamton!F55</f>
        <v>28.675684087352554</v>
      </c>
      <c r="AP42" s="58">
        <f>Binghamton!F56</f>
        <v>28.89969266990461</v>
      </c>
      <c r="AQ42" s="58">
        <f>Binghamton!F57</f>
        <v>-0.22400858255205591</v>
      </c>
    </row>
    <row r="43" spans="1:43">
      <c r="A43" s="46" t="s">
        <v>24</v>
      </c>
      <c r="B43" s="52">
        <f>Jacksonville!F9</f>
        <v>535</v>
      </c>
      <c r="C43" s="8">
        <f>Jacksonville!F10</f>
        <v>568</v>
      </c>
      <c r="D43" s="8">
        <f>B43-C43</f>
        <v>-33</v>
      </c>
      <c r="E43" s="8">
        <f>Jacksonville!F11</f>
        <v>1103</v>
      </c>
      <c r="F43" s="10">
        <f>Jacksonville!F12</f>
        <v>35.548172757475079</v>
      </c>
      <c r="G43" s="10">
        <f>Jacksonville!F13</f>
        <v>37.74086378737541</v>
      </c>
      <c r="H43" s="10">
        <f>F43-G43</f>
        <v>-2.192691029900331</v>
      </c>
      <c r="I43" s="53">
        <f>Jacksonville!F14</f>
        <v>73.289036544850489</v>
      </c>
      <c r="J43" s="60">
        <f>Jacksonville!B20</f>
        <v>0.45</v>
      </c>
      <c r="K43" s="6">
        <f>Jacksonville!B25</f>
        <v>0.83728813559322035</v>
      </c>
      <c r="L43" s="61">
        <f>Jacksonville!C25</f>
        <v>0.77813504823151125</v>
      </c>
      <c r="M43" s="58">
        <f>Jacksonville!F28</f>
        <v>1.1607476635514018</v>
      </c>
      <c r="N43" s="10">
        <f>Jacksonville!F31</f>
        <v>0.61308411214953273</v>
      </c>
      <c r="O43" s="6">
        <f>Jacksonville!F34</f>
        <v>0.25362640901771338</v>
      </c>
      <c r="P43" s="6">
        <f>Jacksonville!F36</f>
        <v>0.48018902439024391</v>
      </c>
      <c r="Q43" s="10">
        <f>Jacksonville!F29</f>
        <v>1.0211267605633803</v>
      </c>
      <c r="R43" s="10">
        <f>Jacksonville!F32</f>
        <v>0.61443661971830987</v>
      </c>
      <c r="S43" s="6">
        <f>Jacksonville!F35</f>
        <v>0.30518965517241375</v>
      </c>
      <c r="T43" s="61">
        <f>Jacksonville!F37</f>
        <v>0.50719197707736385</v>
      </c>
      <c r="U43" s="61">
        <f>Jacksonville!F47</f>
        <v>0.17570093457943925</v>
      </c>
      <c r="V43" s="61">
        <f>Jacksonville!F48</f>
        <v>0.16373239436619719</v>
      </c>
      <c r="W43" s="58">
        <f>Jacksonville!F17</f>
        <v>28.785046728971963</v>
      </c>
      <c r="X43" s="10">
        <f>Jacksonville!F23</f>
        <v>27.493229121831451</v>
      </c>
      <c r="Y43" s="10">
        <f>Jacksonville!F18</f>
        <v>30.281690140845068</v>
      </c>
      <c r="Z43" s="10">
        <f>Jacksonville!F24</f>
        <v>29.810876919889157</v>
      </c>
      <c r="AA43" s="10">
        <f>Jacksonville!F19</f>
        <v>-1.4966434118731051</v>
      </c>
      <c r="AB43" s="53">
        <f>Jacksonville!F25</f>
        <v>-2.3176477980577062</v>
      </c>
      <c r="AC43" s="60">
        <f>Jacksonville!B31</f>
        <v>0.2857142857142857</v>
      </c>
      <c r="AD43" s="6">
        <f>Jacksonville!C31</f>
        <v>0.42857142857142855</v>
      </c>
      <c r="AE43" s="87">
        <f>Jacksonville!F43</f>
        <v>0.10467289719626169</v>
      </c>
      <c r="AF43" s="87">
        <f>Jacksonville!G43</f>
        <v>0.12323943661971831</v>
      </c>
      <c r="AG43" s="87">
        <f>Jacksonville!F44</f>
        <v>0.1038961038961039</v>
      </c>
      <c r="AH43" s="87">
        <f>Jacksonville!G44</f>
        <v>0.1744186046511628</v>
      </c>
      <c r="AI43" s="87">
        <f>Jacksonville!F40</f>
        <v>2.5764895330112721E-2</v>
      </c>
      <c r="AJ43" s="87">
        <f>Jacksonville!F41</f>
        <v>0.1206896551724138</v>
      </c>
      <c r="AK43" s="87">
        <f>Jacksonville!F51</f>
        <v>6.527651858567543E-2</v>
      </c>
      <c r="AL43" s="87">
        <f>Jacksonville!G51</f>
        <v>5.2583862194016319E-2</v>
      </c>
      <c r="AM43" s="87">
        <f>Jacksonville!F52</f>
        <v>0.31161971830985913</v>
      </c>
      <c r="AN43" s="87">
        <f>Jacksonville!G52</f>
        <v>0.3252336448598131</v>
      </c>
      <c r="AO43" s="58">
        <f>Jacksonville!F55</f>
        <v>28.745314696502422</v>
      </c>
      <c r="AP43" s="58">
        <f>Jacksonville!F56</f>
        <v>29.18283735265835</v>
      </c>
      <c r="AQ43" s="58">
        <f>Jacksonville!F57</f>
        <v>-0.43752265615592734</v>
      </c>
    </row>
    <row r="44" spans="1:43">
      <c r="A44" s="46" t="s">
        <v>1</v>
      </c>
      <c r="B44" s="52">
        <f>Albany!F9</f>
        <v>512</v>
      </c>
      <c r="C44" s="8">
        <f>Albany!F10</f>
        <v>562</v>
      </c>
      <c r="D44" s="8">
        <f>B44-C44</f>
        <v>-50</v>
      </c>
      <c r="E44" s="8">
        <f>Albany!F11</f>
        <v>1074</v>
      </c>
      <c r="F44" s="10">
        <f>Albany!F12</f>
        <v>34.133333333333333</v>
      </c>
      <c r="G44" s="10">
        <f>Albany!F13</f>
        <v>37.466666666666669</v>
      </c>
      <c r="H44" s="10">
        <f>F44-G44</f>
        <v>-3.3333333333333357</v>
      </c>
      <c r="I44" s="53">
        <f>Albany!F14</f>
        <v>71.599999999999994</v>
      </c>
      <c r="J44" s="60">
        <f>Albany!B20</f>
        <v>0.43490304709141275</v>
      </c>
      <c r="K44" s="6">
        <f>Albany!B25</f>
        <v>0.77358490566037741</v>
      </c>
      <c r="L44" s="61">
        <f>Albany!C25</f>
        <v>0.87062937062937062</v>
      </c>
      <c r="M44" s="58">
        <f>Albany!F28</f>
        <v>0.888671875</v>
      </c>
      <c r="N44" s="10">
        <f>Albany!F31</f>
        <v>0.5546875</v>
      </c>
      <c r="O44" s="6">
        <f>Albany!F34</f>
        <v>0.30696703296703293</v>
      </c>
      <c r="P44" s="6">
        <f>Albany!F36</f>
        <v>0.49179577464788726</v>
      </c>
      <c r="Q44" s="10">
        <f>Albany!F29</f>
        <v>1.1405693950177935</v>
      </c>
      <c r="R44" s="10">
        <f>Albany!F32</f>
        <v>0.64590747330960852</v>
      </c>
      <c r="S44" s="6">
        <f>Albany!F35</f>
        <v>0.28212324492979718</v>
      </c>
      <c r="T44" s="61">
        <f>Albany!F37</f>
        <v>0.49818457300275482</v>
      </c>
      <c r="U44" s="61">
        <f>Albany!F47</f>
        <v>0.150390625</v>
      </c>
      <c r="V44" s="61">
        <f>Albany!F48</f>
        <v>0.17615658362989323</v>
      </c>
      <c r="W44" s="58">
        <f>Albany!F17</f>
        <v>26.953125</v>
      </c>
      <c r="X44" s="10">
        <f>Albany!F23</f>
        <v>28.158922670385046</v>
      </c>
      <c r="Y44" s="10">
        <f>Albany!F18</f>
        <v>31.494661921708182</v>
      </c>
      <c r="Z44" s="10">
        <f>Albany!F24</f>
        <v>30.487430029441526</v>
      </c>
      <c r="AA44" s="10">
        <f>Albany!F19</f>
        <v>-4.5415369217081825</v>
      </c>
      <c r="AB44" s="53">
        <f>Albany!F25</f>
        <v>-2.3285073590564807</v>
      </c>
      <c r="AC44" s="60">
        <f>Albany!B31</f>
        <v>0.19607843137254902</v>
      </c>
      <c r="AD44" s="6">
        <f>Albany!C31</f>
        <v>0.35384615384615387</v>
      </c>
      <c r="AE44" s="87">
        <f>Albany!F43</f>
        <v>9.9609375E-2</v>
      </c>
      <c r="AF44" s="87">
        <f>Albany!G43</f>
        <v>0.11565836298932385</v>
      </c>
      <c r="AG44" s="87">
        <f>Albany!F44</f>
        <v>7.2463768115942032E-2</v>
      </c>
      <c r="AH44" s="87">
        <f>Albany!G44</f>
        <v>0.12994350282485875</v>
      </c>
      <c r="AI44" s="87">
        <f>Albany!F40</f>
        <v>2.197802197802198E-2</v>
      </c>
      <c r="AJ44" s="87">
        <f>Albany!F41</f>
        <v>0.10140405616224649</v>
      </c>
      <c r="AK44" s="87">
        <f>Albany!F51</f>
        <v>6.5176908752327747E-2</v>
      </c>
      <c r="AL44" s="87">
        <f>Albany!G51</f>
        <v>5.027932960893855E-2</v>
      </c>
      <c r="AM44" s="87">
        <f>Albany!F52</f>
        <v>0.33096085409252668</v>
      </c>
      <c r="AN44" s="87">
        <f>Albany!G52</f>
        <v>0.28515625</v>
      </c>
      <c r="AO44" s="58">
        <f>Albany!F55</f>
        <v>29.233299905270776</v>
      </c>
      <c r="AP44" s="58">
        <f>Albany!F56</f>
        <v>26.679606356124435</v>
      </c>
      <c r="AQ44" s="58">
        <f>Albany!F57</f>
        <v>2.5536935491463417</v>
      </c>
    </row>
    <row r="45" spans="1:43" s="32" customFormat="1">
      <c r="A45" s="46" t="s">
        <v>27</v>
      </c>
      <c r="B45" s="52">
        <f>Lehigh!F9</f>
        <v>550</v>
      </c>
      <c r="C45" s="8">
        <f>Lehigh!F10</f>
        <v>478</v>
      </c>
      <c r="D45" s="8">
        <f>B45-C45</f>
        <v>72</v>
      </c>
      <c r="E45" s="8">
        <f>Lehigh!F11</f>
        <v>1028</v>
      </c>
      <c r="F45" s="10">
        <f>Lehigh!F12</f>
        <v>34.375</v>
      </c>
      <c r="G45" s="10">
        <f>Lehigh!F13</f>
        <v>29.875</v>
      </c>
      <c r="H45" s="10">
        <f>F45-G45</f>
        <v>4.5</v>
      </c>
      <c r="I45" s="53">
        <f>Lehigh!F14</f>
        <v>64.25</v>
      </c>
      <c r="J45" s="60">
        <f>Lehigh!B20</f>
        <v>0.59128065395095364</v>
      </c>
      <c r="K45" s="6">
        <f>Lehigh!B25</f>
        <v>0.80916030534351147</v>
      </c>
      <c r="L45" s="61">
        <f>Lehigh!C25</f>
        <v>0.74460431654676262</v>
      </c>
      <c r="M45" s="58">
        <f>Lehigh!F28</f>
        <v>1.0454545454545454</v>
      </c>
      <c r="N45" s="10">
        <f>Lehigh!F31</f>
        <v>0.58909090909090911</v>
      </c>
      <c r="O45" s="6">
        <f>Lehigh!F34</f>
        <v>0.30029217391304347</v>
      </c>
      <c r="P45" s="6">
        <f>Lehigh!F36</f>
        <v>0.53292592592592591</v>
      </c>
      <c r="Q45" s="10">
        <f>Lehigh!F29</f>
        <v>0.93514644351464438</v>
      </c>
      <c r="R45" s="10">
        <f>Lehigh!F32</f>
        <v>0.62552301255230125</v>
      </c>
      <c r="S45" s="6">
        <f>Lehigh!F35</f>
        <v>0.34378970917225954</v>
      </c>
      <c r="T45" s="61">
        <f>Lehigh!F37</f>
        <v>0.51395986622073586</v>
      </c>
      <c r="U45" s="61">
        <f>Lehigh!F47</f>
        <v>0.15090909090909091</v>
      </c>
      <c r="V45" s="61">
        <f>Lehigh!F48</f>
        <v>0.17782426778242677</v>
      </c>
      <c r="W45" s="58">
        <f>Lehigh!F17</f>
        <v>30.363636363636363</v>
      </c>
      <c r="X45" s="10">
        <f>Lehigh!F23</f>
        <v>30.36423487533067</v>
      </c>
      <c r="Y45" s="10">
        <f>Lehigh!F18</f>
        <v>31.380753138075313</v>
      </c>
      <c r="Z45" s="10">
        <f>Lehigh!F24</f>
        <v>32.860288999664313</v>
      </c>
      <c r="AA45" s="10">
        <f>Lehigh!F19</f>
        <v>-1.01711677443895</v>
      </c>
      <c r="AB45" s="53">
        <f>Lehigh!F25</f>
        <v>-2.4960541243336429</v>
      </c>
      <c r="AC45" s="60">
        <f>Lehigh!B31</f>
        <v>0.40677966101694918</v>
      </c>
      <c r="AD45" s="6">
        <f>Lehigh!C31</f>
        <v>0.36666666666666664</v>
      </c>
      <c r="AE45" s="87">
        <f>Lehigh!F43</f>
        <v>0.10727272727272727</v>
      </c>
      <c r="AF45" s="87">
        <f>Lehigh!G43</f>
        <v>0.12552301255230125</v>
      </c>
      <c r="AG45" s="87">
        <f>Lehigh!F44</f>
        <v>0.1437125748502994</v>
      </c>
      <c r="AH45" s="87">
        <f>Lehigh!G44</f>
        <v>0.14666666666666667</v>
      </c>
      <c r="AI45" s="87">
        <f>Lehigh!F40</f>
        <v>4.1739130434782612E-2</v>
      </c>
      <c r="AJ45" s="87">
        <f>Lehigh!F41</f>
        <v>0.13422818791946309</v>
      </c>
      <c r="AK45" s="87">
        <f>Lehigh!F51</f>
        <v>6.3229571984435795E-2</v>
      </c>
      <c r="AL45" s="87">
        <f>Lehigh!G51</f>
        <v>6.4202334630350189E-2</v>
      </c>
      <c r="AM45" s="87">
        <f>Lehigh!F52</f>
        <v>0.31171548117154813</v>
      </c>
      <c r="AN45" s="87">
        <f>Lehigh!G52</f>
        <v>0.28545454545454546</v>
      </c>
      <c r="AO45" s="58">
        <f>Lehigh!F55</f>
        <v>27.024252597529479</v>
      </c>
      <c r="AP45" s="58">
        <f>Lehigh!F56</f>
        <v>27.872618256316315</v>
      </c>
      <c r="AQ45" s="58">
        <f>Lehigh!F57</f>
        <v>-0.84836565878683601</v>
      </c>
    </row>
    <row r="46" spans="1:43">
      <c r="A46" s="46" t="s">
        <v>30</v>
      </c>
      <c r="B46" s="52">
        <f>Marist!F9</f>
        <v>494</v>
      </c>
      <c r="C46" s="8">
        <f>Marist!F10</f>
        <v>494</v>
      </c>
      <c r="D46" s="8">
        <f>B46-C46</f>
        <v>0</v>
      </c>
      <c r="E46" s="8">
        <f>Marist!F11</f>
        <v>988</v>
      </c>
      <c r="F46" s="10">
        <f>Marist!F12</f>
        <v>32.643171806167402</v>
      </c>
      <c r="G46" s="10">
        <f>Marist!F13</f>
        <v>32.643171806167402</v>
      </c>
      <c r="H46" s="10">
        <f>F46-G46</f>
        <v>0</v>
      </c>
      <c r="I46" s="53">
        <f>Marist!F14</f>
        <v>65.286343612334804</v>
      </c>
      <c r="J46" s="60">
        <f>Marist!B20</f>
        <v>0.48623853211009177</v>
      </c>
      <c r="K46" s="6">
        <f>Marist!B25</f>
        <v>0.85159010600706708</v>
      </c>
      <c r="L46" s="61">
        <f>Marist!C25</f>
        <v>0.81690140845070425</v>
      </c>
      <c r="M46" s="58">
        <f>Marist!F28</f>
        <v>1.0263157894736843</v>
      </c>
      <c r="N46" s="10">
        <f>Marist!F31</f>
        <v>0.60728744939271251</v>
      </c>
      <c r="O46" s="6">
        <f>Marist!F34</f>
        <v>0.28173372781065087</v>
      </c>
      <c r="P46" s="6">
        <f>Marist!F36</f>
        <v>0.47613</v>
      </c>
      <c r="Q46" s="10">
        <f>Marist!F29</f>
        <v>0.96963562753036436</v>
      </c>
      <c r="R46" s="10">
        <f>Marist!F32</f>
        <v>0.56882591093117407</v>
      </c>
      <c r="S46" s="6">
        <f>Marist!F35</f>
        <v>0.29018997912317329</v>
      </c>
      <c r="T46" s="61">
        <f>Marist!F37</f>
        <v>0.49466548042704628</v>
      </c>
      <c r="U46" s="61">
        <f>Marist!F47</f>
        <v>0.18016194331983806</v>
      </c>
      <c r="V46" s="61">
        <f>Marist!F48</f>
        <v>0.12753036437246965</v>
      </c>
      <c r="W46" s="58">
        <f>Marist!F17</f>
        <v>28.340080971659919</v>
      </c>
      <c r="X46" s="10">
        <f>Marist!F23</f>
        <v>26.74531566791865</v>
      </c>
      <c r="Y46" s="10">
        <f>Marist!F18</f>
        <v>27.530364372469634</v>
      </c>
      <c r="Z46" s="10">
        <f>Marist!F24</f>
        <v>29.385665017369352</v>
      </c>
      <c r="AA46" s="10">
        <f>Marist!F19</f>
        <v>0.80971659919028482</v>
      </c>
      <c r="AB46" s="53">
        <f>Marist!F25</f>
        <v>-2.6403493494507018</v>
      </c>
      <c r="AC46" s="60">
        <f>Marist!B31</f>
        <v>0.22972972972972974</v>
      </c>
      <c r="AD46" s="6">
        <f>Marist!C31</f>
        <v>0.24528301886792453</v>
      </c>
      <c r="AE46" s="87">
        <f>Marist!F43</f>
        <v>0.14979757085020243</v>
      </c>
      <c r="AF46" s="87">
        <f>Marist!G43</f>
        <v>0.10728744939271255</v>
      </c>
      <c r="AG46" s="87">
        <f>Marist!F44</f>
        <v>0.12142857142857143</v>
      </c>
      <c r="AH46" s="87">
        <f>Marist!G44</f>
        <v>9.5588235294117641E-2</v>
      </c>
      <c r="AI46" s="87">
        <f>Marist!F40</f>
        <v>3.3530571992110451E-2</v>
      </c>
      <c r="AJ46" s="87">
        <f>Marist!F41</f>
        <v>0.11064718162839249</v>
      </c>
      <c r="AK46" s="87">
        <f>Marist!F51</f>
        <v>6.0728744939271252E-2</v>
      </c>
      <c r="AL46" s="87">
        <f>Marist!G51</f>
        <v>8.1983805668016191E-2</v>
      </c>
      <c r="AM46" s="87">
        <f>Marist!F52</f>
        <v>0.29352226720647773</v>
      </c>
      <c r="AN46" s="87">
        <f>Marist!G52</f>
        <v>0.32388663967611336</v>
      </c>
      <c r="AO46" s="58">
        <f>Marist!F55</f>
        <v>26.511734613305709</v>
      </c>
      <c r="AP46" s="58">
        <f>Marist!F56</f>
        <v>29.535184344447309</v>
      </c>
      <c r="AQ46" s="58">
        <f>Marist!F57</f>
        <v>-3.0234497311416</v>
      </c>
    </row>
    <row r="47" spans="1:43">
      <c r="A47" s="46" t="s">
        <v>54</v>
      </c>
      <c r="B47" s="52">
        <f>Vermont!F9</f>
        <v>520</v>
      </c>
      <c r="C47" s="8">
        <f>Vermont!F10</f>
        <v>480</v>
      </c>
      <c r="D47" s="8">
        <f>B47-C47</f>
        <v>40</v>
      </c>
      <c r="E47" s="8">
        <f>Vermont!F11</f>
        <v>1000</v>
      </c>
      <c r="F47" s="10">
        <f>Vermont!F12</f>
        <v>34.551495016611291</v>
      </c>
      <c r="G47" s="10">
        <f>Vermont!F13</f>
        <v>31.893687707641195</v>
      </c>
      <c r="H47" s="10">
        <f>F47-G47</f>
        <v>2.6578073089700958</v>
      </c>
      <c r="I47" s="53">
        <f>Vermont!F14</f>
        <v>66.44518272425249</v>
      </c>
      <c r="J47" s="60">
        <f>Vermont!B20</f>
        <v>0.52229299363057324</v>
      </c>
      <c r="K47" s="6">
        <f>Vermont!B25</f>
        <v>0.88157894736842102</v>
      </c>
      <c r="L47" s="61">
        <f>Vermont!C25</f>
        <v>0.8231292517006803</v>
      </c>
      <c r="M47" s="58">
        <f>Vermont!F28</f>
        <v>0.9538461538461539</v>
      </c>
      <c r="N47" s="10">
        <f>Vermont!F31</f>
        <v>0.56538461538461537</v>
      </c>
      <c r="O47" s="6">
        <f>Vermont!F34</f>
        <v>0.27252620967741936</v>
      </c>
      <c r="P47" s="6">
        <f>Vermont!F36</f>
        <v>0.45977210884353742</v>
      </c>
      <c r="Q47" s="10">
        <f>Vermont!F29</f>
        <v>1.0249999999999999</v>
      </c>
      <c r="R47" s="10">
        <f>Vermont!F32</f>
        <v>0.59375</v>
      </c>
      <c r="S47" s="6">
        <f>Vermont!F35</f>
        <v>0.27878861788617887</v>
      </c>
      <c r="T47" s="61">
        <f>Vermont!F37</f>
        <v>0.48127719298245619</v>
      </c>
      <c r="U47" s="61">
        <f>Vermont!F47</f>
        <v>0.14423076923076922</v>
      </c>
      <c r="V47" s="61">
        <f>Vermont!F48</f>
        <v>0.14166666666666666</v>
      </c>
      <c r="W47" s="58">
        <f>Vermont!F17</f>
        <v>25.384615384615383</v>
      </c>
      <c r="X47" s="10">
        <f>Vermont!F23</f>
        <v>25.186093677115739</v>
      </c>
      <c r="Y47" s="10">
        <f>Vermont!F18</f>
        <v>27.291666666666664</v>
      </c>
      <c r="Z47" s="10">
        <f>Vermont!F24</f>
        <v>27.90813448652322</v>
      </c>
      <c r="AA47" s="10">
        <f>Vermont!F19</f>
        <v>-1.907051282051281</v>
      </c>
      <c r="AB47" s="53">
        <f>Vermont!F25</f>
        <v>-2.7220408094074813</v>
      </c>
      <c r="AC47" s="60">
        <f>Vermont!B31</f>
        <v>0.29230769230769232</v>
      </c>
      <c r="AD47" s="6">
        <f>Vermont!C31</f>
        <v>0.3235294117647059</v>
      </c>
      <c r="AE47" s="87">
        <f>Vermont!F43</f>
        <v>0.125</v>
      </c>
      <c r="AF47" s="87">
        <f>Vermont!G43</f>
        <v>0.14166666666666666</v>
      </c>
      <c r="AG47" s="87">
        <f>Vermont!F44</f>
        <v>0.14393939393939395</v>
      </c>
      <c r="AH47" s="87">
        <f>Vermont!G44</f>
        <v>0.16793893129770993</v>
      </c>
      <c r="AI47" s="87">
        <f>Vermont!F40</f>
        <v>3.8306451612903226E-2</v>
      </c>
      <c r="AJ47" s="87">
        <f>Vermont!F41</f>
        <v>0.13821138211382114</v>
      </c>
      <c r="AK47" s="87">
        <f>Vermont!F51</f>
        <v>7.0999999999999994E-2</v>
      </c>
      <c r="AL47" s="87">
        <f>Vermont!G51</f>
        <v>6.5000000000000002E-2</v>
      </c>
      <c r="AM47" s="87">
        <f>Vermont!F52</f>
        <v>0.32083333333333336</v>
      </c>
      <c r="AN47" s="87">
        <f>Vermont!G52</f>
        <v>0.31153846153846154</v>
      </c>
      <c r="AO47" s="58">
        <f>Vermont!F55</f>
        <v>27.673300495439264</v>
      </c>
      <c r="AP47" s="58">
        <f>Vermont!F56</f>
        <v>28.092869415685961</v>
      </c>
      <c r="AQ47" s="58">
        <f>Vermont!F57</f>
        <v>-0.41956892024669656</v>
      </c>
    </row>
    <row r="48" spans="1:43">
      <c r="A48" s="46" t="s">
        <v>34</v>
      </c>
      <c r="B48" s="52">
        <f>Navy!F9</f>
        <v>414</v>
      </c>
      <c r="C48" s="8">
        <f>Navy!F10</f>
        <v>405</v>
      </c>
      <c r="D48" s="8">
        <f>B48-C48</f>
        <v>9</v>
      </c>
      <c r="E48" s="8">
        <f>Navy!F11</f>
        <v>819</v>
      </c>
      <c r="F48" s="10">
        <f>Navy!F12</f>
        <v>31.633237822349571</v>
      </c>
      <c r="G48" s="10">
        <f>Navy!F13</f>
        <v>30.945558739255013</v>
      </c>
      <c r="H48" s="10">
        <f>F48-G48</f>
        <v>0.68767908309455805</v>
      </c>
      <c r="I48" s="53">
        <f>Navy!F14</f>
        <v>62.578796561604584</v>
      </c>
      <c r="J48" s="60">
        <f>Navy!B20</f>
        <v>0.46917808219178081</v>
      </c>
      <c r="K48" s="6">
        <f>Navy!B25</f>
        <v>0.82894736842105265</v>
      </c>
      <c r="L48" s="61">
        <f>Navy!C25</f>
        <v>0.76777251184834128</v>
      </c>
      <c r="M48" s="58">
        <f>Navy!F28</f>
        <v>1.0169082125603865</v>
      </c>
      <c r="N48" s="10">
        <f>Navy!F31</f>
        <v>0.54106280193236711</v>
      </c>
      <c r="O48" s="6">
        <f>Navy!F34</f>
        <v>0.28979334916864607</v>
      </c>
      <c r="P48" s="6">
        <f>Navy!F36</f>
        <v>0.54465624999999995</v>
      </c>
      <c r="Q48" s="10">
        <f>Navy!F29</f>
        <v>1.0296296296296297</v>
      </c>
      <c r="R48" s="10">
        <f>Navy!F32</f>
        <v>0.59012345679012346</v>
      </c>
      <c r="S48" s="6">
        <f>Navy!F35</f>
        <v>0.30496642685851322</v>
      </c>
      <c r="T48" s="61">
        <f>Navy!F37</f>
        <v>0.53209623430962349</v>
      </c>
      <c r="U48" s="61">
        <f>Navy!F47</f>
        <v>0.17149758454106281</v>
      </c>
      <c r="V48" s="61">
        <f>Navy!F48</f>
        <v>0.16543209876543211</v>
      </c>
      <c r="W48" s="58">
        <f>Navy!F17</f>
        <v>28.502415458937197</v>
      </c>
      <c r="X48" s="10">
        <f>Navy!F23</f>
        <v>28.136892257364696</v>
      </c>
      <c r="Y48" s="10">
        <f>Navy!F18</f>
        <v>30.864197530864196</v>
      </c>
      <c r="Z48" s="10">
        <f>Navy!F24</f>
        <v>30.998380612963942</v>
      </c>
      <c r="AA48" s="10">
        <f>Navy!F19</f>
        <v>-2.3617820719269993</v>
      </c>
      <c r="AB48" s="53">
        <f>Navy!F25</f>
        <v>-2.8614883555992456</v>
      </c>
      <c r="AC48" s="60">
        <f>Navy!B31</f>
        <v>0.34545454545454546</v>
      </c>
      <c r="AD48" s="6">
        <f>Navy!C31</f>
        <v>0.32500000000000001</v>
      </c>
      <c r="AE48" s="87">
        <f>Navy!F43</f>
        <v>0.13285024154589373</v>
      </c>
      <c r="AF48" s="87">
        <f>Navy!G43</f>
        <v>9.8765432098765427E-2</v>
      </c>
      <c r="AG48" s="87">
        <f>Navy!F44</f>
        <v>0.16101694915254236</v>
      </c>
      <c r="AH48" s="87">
        <f>Navy!G44</f>
        <v>0.104</v>
      </c>
      <c r="AI48" s="87">
        <f>Navy!F40</f>
        <v>4.5130641330166268E-2</v>
      </c>
      <c r="AJ48" s="87">
        <f>Navy!F41</f>
        <v>9.5923261390887291E-2</v>
      </c>
      <c r="AK48" s="87">
        <f>Navy!F51</f>
        <v>5.4945054945054944E-2</v>
      </c>
      <c r="AL48" s="87">
        <f>Navy!G51</f>
        <v>7.3260073260073263E-2</v>
      </c>
      <c r="AM48" s="87">
        <f>Navy!F52</f>
        <v>0.2814814814814815</v>
      </c>
      <c r="AN48" s="87">
        <f>Navy!G52</f>
        <v>0.2560386473429952</v>
      </c>
      <c r="AO48" s="58">
        <f>Navy!F55</f>
        <v>28.17589311828802</v>
      </c>
      <c r="AP48" s="58">
        <f>Navy!F56</f>
        <v>28.235264851482899</v>
      </c>
      <c r="AQ48" s="58">
        <f>Navy!F57</f>
        <v>-5.9371733194879539E-2</v>
      </c>
    </row>
    <row r="49" spans="1:43">
      <c r="A49" s="46" t="s">
        <v>5</v>
      </c>
      <c r="B49" s="52">
        <f>Brown!F9</f>
        <v>515</v>
      </c>
      <c r="C49" s="8">
        <f>Brown!F10</f>
        <v>504</v>
      </c>
      <c r="D49" s="8">
        <f>B49-C49</f>
        <v>11</v>
      </c>
      <c r="E49" s="8">
        <f>Brown!F11</f>
        <v>1019</v>
      </c>
      <c r="F49" s="10">
        <f>Brown!F12</f>
        <v>36.119228521332552</v>
      </c>
      <c r="G49" s="10">
        <f>Brown!F13</f>
        <v>35.347749853886619</v>
      </c>
      <c r="H49" s="10">
        <f>F49-G49</f>
        <v>0.7714786674459333</v>
      </c>
      <c r="I49" s="53">
        <f>Brown!F14</f>
        <v>71.466978375219171</v>
      </c>
      <c r="J49" s="60">
        <f>Brown!B20</f>
        <v>0.48805460750853241</v>
      </c>
      <c r="K49" s="6">
        <f>Brown!B25</f>
        <v>0.82866043613707163</v>
      </c>
      <c r="L49" s="61">
        <f>Brown!C25</f>
        <v>0.8294314381270903</v>
      </c>
      <c r="M49" s="58">
        <f>Brown!F28</f>
        <v>0.87378640776699024</v>
      </c>
      <c r="N49" s="10">
        <f>Brown!F31</f>
        <v>0.50097087378640781</v>
      </c>
      <c r="O49" s="6">
        <f>Brown!F34</f>
        <v>0.26260222222222224</v>
      </c>
      <c r="P49" s="6">
        <f>Brown!F36</f>
        <v>0.45802713178294574</v>
      </c>
      <c r="Q49" s="10">
        <f>Brown!F29</f>
        <v>1.0416666666666667</v>
      </c>
      <c r="R49" s="10">
        <f>Brown!F32</f>
        <v>0.59523809523809523</v>
      </c>
      <c r="S49" s="6">
        <f>Brown!F35</f>
        <v>0.24856571428571425</v>
      </c>
      <c r="T49" s="61">
        <f>Brown!F37</f>
        <v>0.43498999999999993</v>
      </c>
      <c r="U49" s="61">
        <f>Brown!F47</f>
        <v>0.11844660194174757</v>
      </c>
      <c r="V49" s="61">
        <f>Brown!F48</f>
        <v>0.125</v>
      </c>
      <c r="W49" s="58">
        <f>Brown!F17</f>
        <v>22.524271844660191</v>
      </c>
      <c r="X49" s="10">
        <f>Brown!F23</f>
        <v>22.992370082009682</v>
      </c>
      <c r="Y49" s="10">
        <f>Brown!F18</f>
        <v>25.198412698412696</v>
      </c>
      <c r="Z49" s="10">
        <f>Brown!F24</f>
        <v>25.91252519685796</v>
      </c>
      <c r="AA49" s="10">
        <f>Brown!F19</f>
        <v>-2.6741408537525047</v>
      </c>
      <c r="AB49" s="53">
        <f>Brown!F25</f>
        <v>-2.9201551148482778</v>
      </c>
      <c r="AC49" s="60">
        <f>Brown!B31</f>
        <v>0.21666666666666667</v>
      </c>
      <c r="AD49" s="6">
        <f>Brown!C31</f>
        <v>0.2</v>
      </c>
      <c r="AE49" s="87">
        <f>Brown!F43</f>
        <v>0.11650485436893204</v>
      </c>
      <c r="AF49" s="87">
        <f>Brown!G43</f>
        <v>0.10912698412698413</v>
      </c>
      <c r="AG49" s="87">
        <f>Brown!F44</f>
        <v>0.11206896551724138</v>
      </c>
      <c r="AH49" s="87">
        <f>Brown!G44</f>
        <v>8.6614173228346455E-2</v>
      </c>
      <c r="AI49" s="87">
        <f>Brown!F40</f>
        <v>2.8888888888888888E-2</v>
      </c>
      <c r="AJ49" s="87">
        <f>Brown!F41</f>
        <v>0.10476190476190476</v>
      </c>
      <c r="AK49" s="87">
        <f>Brown!F51</f>
        <v>5.7899901864573111E-2</v>
      </c>
      <c r="AL49" s="87">
        <f>Brown!G51</f>
        <v>6.0843964671246323E-2</v>
      </c>
      <c r="AM49" s="87">
        <f>Brown!F52</f>
        <v>0.34325396825396826</v>
      </c>
      <c r="AN49" s="87">
        <f>Brown!G52</f>
        <v>0.27572815533980582</v>
      </c>
      <c r="AO49" s="58">
        <f>Brown!F55</f>
        <v>27.518525193137922</v>
      </c>
      <c r="AP49" s="58">
        <f>Brown!F56</f>
        <v>27.305701998116806</v>
      </c>
      <c r="AQ49" s="58">
        <f>Brown!F57</f>
        <v>0.21282319502111591</v>
      </c>
    </row>
    <row r="50" spans="1:43">
      <c r="A50" s="46" t="s">
        <v>6</v>
      </c>
      <c r="B50" s="52">
        <f>Bryant!F9</f>
        <v>597</v>
      </c>
      <c r="C50" s="8">
        <f>Bryant!F10</f>
        <v>532</v>
      </c>
      <c r="D50" s="8">
        <f>B50-C50</f>
        <v>65</v>
      </c>
      <c r="E50" s="8">
        <f>Bryant!F11</f>
        <v>1129</v>
      </c>
      <c r="F50" s="10">
        <f>Bryant!F12</f>
        <v>34.458874458874462</v>
      </c>
      <c r="G50" s="10">
        <f>Bryant!F13</f>
        <v>30.707070707070709</v>
      </c>
      <c r="H50" s="10">
        <f>F50-G50</f>
        <v>3.7518037518037524</v>
      </c>
      <c r="I50" s="53">
        <f>Bryant!F14</f>
        <v>65.165945165945175</v>
      </c>
      <c r="J50" s="60">
        <f>Bryant!B20</f>
        <v>0.59199999999999997</v>
      </c>
      <c r="K50" s="6">
        <f>Bryant!B25</f>
        <v>0.83596214511041012</v>
      </c>
      <c r="L50" s="61">
        <f>Bryant!C25</f>
        <v>0.82262996941896027</v>
      </c>
      <c r="M50" s="58">
        <f>Bryant!F28</f>
        <v>1.0083752093802345</v>
      </c>
      <c r="N50" s="10">
        <f>Bryant!F31</f>
        <v>0.58291457286432158</v>
      </c>
      <c r="O50" s="6">
        <f>Bryant!F34</f>
        <v>0.28018438538205981</v>
      </c>
      <c r="P50" s="6">
        <f>Bryant!F36</f>
        <v>0.48468678160919548</v>
      </c>
      <c r="Q50" s="10">
        <f>Bryant!F29</f>
        <v>0.9285714285714286</v>
      </c>
      <c r="R50" s="10">
        <f>Bryant!F32</f>
        <v>0.55827067669172936</v>
      </c>
      <c r="S50" s="6">
        <f>Bryant!F35</f>
        <v>0.30870445344129555</v>
      </c>
      <c r="T50" s="61">
        <f>Bryant!F37</f>
        <v>0.51346801346801352</v>
      </c>
      <c r="U50" s="61">
        <f>Bryant!F47</f>
        <v>0.1624790619765494</v>
      </c>
      <c r="V50" s="61">
        <f>Bryant!F48</f>
        <v>0.15977443609022557</v>
      </c>
      <c r="W50" s="58">
        <f>Bryant!F17</f>
        <v>27.470686767169177</v>
      </c>
      <c r="X50" s="10">
        <f>Bryant!F23</f>
        <v>25.752900042026884</v>
      </c>
      <c r="Y50" s="10">
        <f>Bryant!F18</f>
        <v>28.195488721804512</v>
      </c>
      <c r="Z50" s="10">
        <f>Bryant!F24</f>
        <v>28.677863043882809</v>
      </c>
      <c r="AA50" s="10">
        <f>Bryant!F19</f>
        <v>-0.72480195463533548</v>
      </c>
      <c r="AB50" s="53">
        <f>Bryant!F25</f>
        <v>-2.9249630018559252</v>
      </c>
      <c r="AC50" s="60">
        <f>Bryant!B31</f>
        <v>0.38983050847457629</v>
      </c>
      <c r="AD50" s="6">
        <f>Bryant!C31</f>
        <v>0.19230769230769232</v>
      </c>
      <c r="AE50" s="87">
        <f>Bryant!F43</f>
        <v>9.8827470686767172E-2</v>
      </c>
      <c r="AF50" s="87">
        <f>Bryant!G43</f>
        <v>9.7744360902255634E-2</v>
      </c>
      <c r="AG50" s="87">
        <f>Bryant!F44</f>
        <v>0.1402439024390244</v>
      </c>
      <c r="AH50" s="87">
        <f>Bryant!G44</f>
        <v>6.6666666666666666E-2</v>
      </c>
      <c r="AI50" s="87">
        <f>Bryant!F40</f>
        <v>3.8205980066445183E-2</v>
      </c>
      <c r="AJ50" s="87">
        <f>Bryant!F41</f>
        <v>0.10526315789473684</v>
      </c>
      <c r="AK50" s="87">
        <f>Bryant!F51</f>
        <v>4.7829937998228524E-2</v>
      </c>
      <c r="AL50" s="87">
        <f>Bryant!G51</f>
        <v>5.1372896368467667E-2</v>
      </c>
      <c r="AM50" s="87">
        <f>Bryant!F52</f>
        <v>0.27631578947368424</v>
      </c>
      <c r="AN50" s="87">
        <f>Bryant!G52</f>
        <v>0.3082077051926298</v>
      </c>
      <c r="AO50" s="58">
        <f>Bryant!F55</f>
        <v>27.822397315096481</v>
      </c>
      <c r="AP50" s="58">
        <f>Bryant!F56</f>
        <v>29.732381864678793</v>
      </c>
      <c r="AQ50" s="58">
        <f>Bryant!F57</f>
        <v>-1.9099845495823118</v>
      </c>
    </row>
    <row r="51" spans="1:43">
      <c r="A51" s="46" t="s">
        <v>11</v>
      </c>
      <c r="B51" s="52">
        <f>Dartmouth!F9</f>
        <v>503</v>
      </c>
      <c r="C51" s="8">
        <f>Dartmouth!F10</f>
        <v>546</v>
      </c>
      <c r="D51" s="8">
        <f>B51-C51</f>
        <v>-43</v>
      </c>
      <c r="E51" s="8">
        <f>Dartmouth!F11</f>
        <v>1049</v>
      </c>
      <c r="F51" s="10">
        <f>Dartmouth!F12</f>
        <v>35.821958456973299</v>
      </c>
      <c r="G51" s="10">
        <f>Dartmouth!F13</f>
        <v>38.884272997032646</v>
      </c>
      <c r="H51" s="10">
        <f>F51-G51</f>
        <v>-3.0623145400593472</v>
      </c>
      <c r="I51" s="53">
        <f>Dartmouth!F14</f>
        <v>74.706231454005945</v>
      </c>
      <c r="J51" s="60">
        <f>Dartmouth!B20</f>
        <v>0.46036585365853661</v>
      </c>
      <c r="K51" s="6">
        <f>Dartmouth!B25</f>
        <v>0.78040540540540537</v>
      </c>
      <c r="L51" s="61">
        <f>Dartmouth!C25</f>
        <v>0.81578947368421051</v>
      </c>
      <c r="M51" s="58">
        <f>Dartmouth!F28</f>
        <v>0.98807157057654071</v>
      </c>
      <c r="N51" s="10">
        <f>Dartmouth!F31</f>
        <v>0.55666003976143141</v>
      </c>
      <c r="O51" s="6">
        <f>Dartmouth!F34</f>
        <v>0.27730784708249495</v>
      </c>
      <c r="P51" s="6">
        <f>Dartmouth!F36</f>
        <v>0.49222142857142859</v>
      </c>
      <c r="Q51" s="10">
        <f>Dartmouth!F29</f>
        <v>0.9926739926739927</v>
      </c>
      <c r="R51" s="10">
        <f>Dartmouth!F32</f>
        <v>0.60073260073260071</v>
      </c>
      <c r="S51" s="6">
        <f>Dartmouth!F35</f>
        <v>0.29274169741697414</v>
      </c>
      <c r="T51" s="61">
        <f>Dartmouth!F37</f>
        <v>0.48373780487804879</v>
      </c>
      <c r="U51" s="61">
        <f>Dartmouth!F47</f>
        <v>0.14115308151093439</v>
      </c>
      <c r="V51" s="61">
        <f>Dartmouth!F48</f>
        <v>0.16117216117216118</v>
      </c>
      <c r="W51" s="58">
        <f>Dartmouth!F17</f>
        <v>26.043737574552683</v>
      </c>
      <c r="X51" s="10">
        <f>Dartmouth!F23</f>
        <v>26.594248746510949</v>
      </c>
      <c r="Y51" s="10">
        <f>Dartmouth!F18</f>
        <v>28.205128205128204</v>
      </c>
      <c r="Z51" s="10">
        <f>Dartmouth!F24</f>
        <v>29.606856833272122</v>
      </c>
      <c r="AA51" s="10">
        <f>Dartmouth!F19</f>
        <v>-2.1613906305755215</v>
      </c>
      <c r="AB51" s="53">
        <f>Dartmouth!F25</f>
        <v>-3.0126080867611726</v>
      </c>
      <c r="AC51" s="60">
        <f>Dartmouth!B31</f>
        <v>0.32</v>
      </c>
      <c r="AD51" s="6">
        <f>Dartmouth!C31</f>
        <v>0.2857142857142857</v>
      </c>
      <c r="AE51" s="87">
        <f>Dartmouth!F43</f>
        <v>9.9403578528827044E-2</v>
      </c>
      <c r="AF51" s="87">
        <f>Dartmouth!G43</f>
        <v>0.11538461538461539</v>
      </c>
      <c r="AG51" s="87">
        <f>Dartmouth!F44</f>
        <v>0.12213740458015267</v>
      </c>
      <c r="AH51" s="87">
        <f>Dartmouth!G44</f>
        <v>0.11688311688311688</v>
      </c>
      <c r="AI51" s="87">
        <f>Dartmouth!F40</f>
        <v>3.2193158953722337E-2</v>
      </c>
      <c r="AJ51" s="87">
        <f>Dartmouth!F41</f>
        <v>0.11623616236162361</v>
      </c>
      <c r="AK51" s="87">
        <f>Dartmouth!F51</f>
        <v>6.1010486177311724E-2</v>
      </c>
      <c r="AL51" s="87">
        <f>Dartmouth!G51</f>
        <v>4.8617731172545281E-2</v>
      </c>
      <c r="AM51" s="87">
        <f>Dartmouth!F52</f>
        <v>0.31868131868131866</v>
      </c>
      <c r="AN51" s="87">
        <f>Dartmouth!G52</f>
        <v>0.29622266401590458</v>
      </c>
      <c r="AO51" s="58">
        <f>Dartmouth!F55</f>
        <v>26.958609152455846</v>
      </c>
      <c r="AP51" s="58">
        <f>Dartmouth!F56</f>
        <v>27.296182381179342</v>
      </c>
      <c r="AQ51" s="58">
        <f>Dartmouth!F57</f>
        <v>-0.33757322872349604</v>
      </c>
    </row>
    <row r="52" spans="1:43">
      <c r="A52" s="46" t="s">
        <v>3</v>
      </c>
      <c r="B52" s="52">
        <f>Bellarmine!F9</f>
        <v>523</v>
      </c>
      <c r="C52" s="8">
        <f>Bellarmine!F10</f>
        <v>584</v>
      </c>
      <c r="D52" s="8">
        <f>B52-C52</f>
        <v>-61</v>
      </c>
      <c r="E52" s="8">
        <f>Bellarmine!F11</f>
        <v>1107</v>
      </c>
      <c r="F52" s="10">
        <f>Bellarmine!F12</f>
        <v>34.40789473684211</v>
      </c>
      <c r="G52" s="10">
        <f>Bellarmine!F13</f>
        <v>38.421052631578952</v>
      </c>
      <c r="H52" s="10">
        <f>F52-G52</f>
        <v>-4.0131578947368425</v>
      </c>
      <c r="I52" s="53">
        <f>Bellarmine!F14</f>
        <v>72.828947368421055</v>
      </c>
      <c r="J52" s="60">
        <f>Bellarmine!B20</f>
        <v>0.42894736842105263</v>
      </c>
      <c r="K52" s="6">
        <f>Bellarmine!B25</f>
        <v>0.81208053691275173</v>
      </c>
      <c r="L52" s="61">
        <f>Bellarmine!C25</f>
        <v>0.80064308681672025</v>
      </c>
      <c r="M52" s="58">
        <f>Bellarmine!F28</f>
        <v>0.96367112810707456</v>
      </c>
      <c r="N52" s="10">
        <f>Bellarmine!F31</f>
        <v>0.62332695984703634</v>
      </c>
      <c r="O52" s="6">
        <f>Bellarmine!F34</f>
        <v>0.31218650793650798</v>
      </c>
      <c r="P52" s="6">
        <f>Bellarmine!F36</f>
        <v>0.48264417177914115</v>
      </c>
      <c r="Q52" s="10">
        <f>Bellarmine!F29</f>
        <v>1.0890410958904109</v>
      </c>
      <c r="R52" s="10">
        <f>Bellarmine!F32</f>
        <v>0.65753424657534243</v>
      </c>
      <c r="S52" s="6">
        <f>Bellarmine!F35</f>
        <v>0.29296069182389939</v>
      </c>
      <c r="T52" s="61">
        <f>Bellarmine!F37</f>
        <v>0.48521614583333333</v>
      </c>
      <c r="U52" s="61">
        <f>Bellarmine!F47</f>
        <v>0.15105162523900573</v>
      </c>
      <c r="V52" s="61">
        <f>Bellarmine!F48</f>
        <v>0.18493150684931506</v>
      </c>
      <c r="W52" s="58">
        <f>Bellarmine!F17</f>
        <v>29.254302103250478</v>
      </c>
      <c r="X52" s="10">
        <f>Bellarmine!F23</f>
        <v>28.395334944821546</v>
      </c>
      <c r="Y52" s="10">
        <f>Bellarmine!F18</f>
        <v>30.650684931506849</v>
      </c>
      <c r="Z52" s="10">
        <f>Bellarmine!F24</f>
        <v>31.733705189254138</v>
      </c>
      <c r="AA52" s="10">
        <f>Bellarmine!F19</f>
        <v>-1.3963828282563711</v>
      </c>
      <c r="AB52" s="53">
        <f>Bellarmine!F25</f>
        <v>-3.3383702444325927</v>
      </c>
      <c r="AC52" s="60">
        <f>Bellarmine!B31</f>
        <v>0.3611111111111111</v>
      </c>
      <c r="AD52" s="6">
        <f>Bellarmine!C31</f>
        <v>0.33333333333333331</v>
      </c>
      <c r="AE52" s="87">
        <f>Bellarmine!F43</f>
        <v>0.13766730401529637</v>
      </c>
      <c r="AF52" s="87">
        <f>Bellarmine!G43</f>
        <v>9.7602739726027399E-2</v>
      </c>
      <c r="AG52" s="87">
        <f>Bellarmine!F44</f>
        <v>0.16993464052287582</v>
      </c>
      <c r="AH52" s="87">
        <f>Bellarmine!G44</f>
        <v>0.10614525139664804</v>
      </c>
      <c r="AI52" s="87">
        <f>Bellarmine!F40</f>
        <v>5.1587301587301584E-2</v>
      </c>
      <c r="AJ52" s="87">
        <f>Bellarmine!F41</f>
        <v>8.9622641509433956E-2</v>
      </c>
      <c r="AK52" s="87">
        <f>Bellarmine!F51</f>
        <v>5.2393857271906055E-2</v>
      </c>
      <c r="AL52" s="87">
        <f>Bellarmine!G51</f>
        <v>6.8654019873532063E-2</v>
      </c>
      <c r="AM52" s="87">
        <f>Bellarmine!F52</f>
        <v>0.35102739726027399</v>
      </c>
      <c r="AN52" s="87">
        <f>Bellarmine!G52</f>
        <v>0.33078393881453155</v>
      </c>
      <c r="AO52" s="58">
        <f>Bellarmine!F55</f>
        <v>27.332610273105477</v>
      </c>
      <c r="AP52" s="58">
        <f>Bellarmine!F56</f>
        <v>28.716339112460705</v>
      </c>
      <c r="AQ52" s="58">
        <f>Bellarmine!F57</f>
        <v>-1.3837288393552285</v>
      </c>
    </row>
    <row r="53" spans="1:43">
      <c r="A53" s="47" t="s">
        <v>50</v>
      </c>
      <c r="B53" s="54">
        <f>'St. Johns'!F9</f>
        <v>492</v>
      </c>
      <c r="C53" s="38">
        <f>'St. Johns'!F10</f>
        <v>510</v>
      </c>
      <c r="D53" s="8">
        <f>B53-C53</f>
        <v>-18</v>
      </c>
      <c r="E53" s="38">
        <f>'St. Johns'!F11</f>
        <v>1002</v>
      </c>
      <c r="F53" s="13">
        <f>'St. Johns'!F12</f>
        <v>35.142857142857146</v>
      </c>
      <c r="G53" s="13">
        <f>'St. Johns'!F13</f>
        <v>36.428571428571431</v>
      </c>
      <c r="H53" s="10">
        <f>F53-G53</f>
        <v>-1.2857142857142847</v>
      </c>
      <c r="I53" s="55">
        <f>'St. Johns'!F14</f>
        <v>71.571428571428569</v>
      </c>
      <c r="J53" s="62">
        <f>'St. Johns'!B20</f>
        <v>0.49520766773162939</v>
      </c>
      <c r="K53" s="23">
        <f>'St. Johns'!B25</f>
        <v>0.86572438162544174</v>
      </c>
      <c r="L53" s="63">
        <f>'St. Johns'!C25</f>
        <v>0.82802547770700641</v>
      </c>
      <c r="M53" s="59">
        <f>'St. Johns'!F28</f>
        <v>0.89837398373983735</v>
      </c>
      <c r="N53" s="13">
        <f>'St. Johns'!F31</f>
        <v>0.53048780487804881</v>
      </c>
      <c r="O53" s="23">
        <f>'St. Johns'!F34</f>
        <v>0.27451809954751133</v>
      </c>
      <c r="P53" s="23">
        <f>'St. Johns'!F36</f>
        <v>0.46489272030651341</v>
      </c>
      <c r="Q53" s="13">
        <f>'St. Johns'!F29</f>
        <v>1.031372549019608</v>
      </c>
      <c r="R53" s="13">
        <f>'St. Johns'!F32</f>
        <v>0.63725490196078427</v>
      </c>
      <c r="S53" s="23">
        <f>'St. Johns'!F35</f>
        <v>0.28707794676806087</v>
      </c>
      <c r="T53" s="63">
        <f>'St. Johns'!F37</f>
        <v>0.46462461538461541</v>
      </c>
      <c r="U53" s="63">
        <f>'St. Johns'!F47</f>
        <v>0.13414634146341464</v>
      </c>
      <c r="V53" s="63">
        <f>'St. Johns'!F48</f>
        <v>0.14509803921568629</v>
      </c>
      <c r="W53" s="59">
        <f>'St. Johns'!F17</f>
        <v>23.780487804878049</v>
      </c>
      <c r="X53" s="13">
        <f>'St. Johns'!F23</f>
        <v>24.593434824785067</v>
      </c>
      <c r="Y53" s="13">
        <f>'St. Johns'!F18</f>
        <v>28.823529411764703</v>
      </c>
      <c r="Z53" s="13">
        <f>'St. Johns'!F24</f>
        <v>28.500573436347747</v>
      </c>
      <c r="AA53" s="13">
        <f>'St. Johns'!F19</f>
        <v>-5.0430416068866535</v>
      </c>
      <c r="AB53" s="55">
        <f>'St. Johns'!F25</f>
        <v>-3.9071386115626794</v>
      </c>
      <c r="AC53" s="62">
        <f>'St. Johns'!B31</f>
        <v>0.34426229508196721</v>
      </c>
      <c r="AD53" s="23">
        <f>'St. Johns'!C31</f>
        <v>0.28358208955223879</v>
      </c>
      <c r="AE53" s="86">
        <f>'St. Johns'!F43</f>
        <v>0.12398373983739837</v>
      </c>
      <c r="AF53" s="86">
        <f>'St. Johns'!G43</f>
        <v>0.13137254901960785</v>
      </c>
      <c r="AG53" s="86">
        <f>'St. Johns'!F44</f>
        <v>0.17948717948717949</v>
      </c>
      <c r="AH53" s="86">
        <f>'St. Johns'!G44</f>
        <v>0.12925170068027211</v>
      </c>
      <c r="AI53" s="86">
        <f>'St. Johns'!F40</f>
        <v>4.7511312217194568E-2</v>
      </c>
      <c r="AJ53" s="86">
        <f>'St. Johns'!F41</f>
        <v>0.12737642585551331</v>
      </c>
      <c r="AK53" s="86">
        <f>'St. Johns'!F51</f>
        <v>7.1856287425149698E-2</v>
      </c>
      <c r="AL53" s="86">
        <f>'St. Johns'!G51</f>
        <v>6.4870259481037917E-2</v>
      </c>
      <c r="AM53" s="86">
        <f>'St. Johns'!F52</f>
        <v>0.34901960784313724</v>
      </c>
      <c r="AN53" s="86">
        <f>'St. Johns'!G52</f>
        <v>0.29268292682926828</v>
      </c>
      <c r="AO53" s="59">
        <f>'St. Johns'!F55</f>
        <v>28.619053618254608</v>
      </c>
      <c r="AP53" s="59">
        <f>'St. Johns'!F56</f>
        <v>26.951807606236837</v>
      </c>
      <c r="AQ53" s="59">
        <f>'St. Johns'!F57</f>
        <v>1.6672460120177703</v>
      </c>
    </row>
    <row r="54" spans="1:43" s="32" customFormat="1">
      <c r="A54" s="47" t="s">
        <v>45</v>
      </c>
      <c r="B54" s="54">
        <f>Rutgers!F9</f>
        <v>476</v>
      </c>
      <c r="C54" s="38">
        <f>Rutgers!F10</f>
        <v>429</v>
      </c>
      <c r="D54" s="8">
        <f>B54-C54</f>
        <v>47</v>
      </c>
      <c r="E54" s="38">
        <f>Rutgers!F11</f>
        <v>905</v>
      </c>
      <c r="F54" s="13">
        <f>Rutgers!F12</f>
        <v>31.733333333333334</v>
      </c>
      <c r="G54" s="13">
        <f>Rutgers!F13</f>
        <v>28.6</v>
      </c>
      <c r="H54" s="10">
        <f>F54-G54</f>
        <v>3.1333333333333329</v>
      </c>
      <c r="I54" s="55">
        <f>Rutgers!F14</f>
        <v>60.333333333333336</v>
      </c>
      <c r="J54" s="62">
        <f>Rutgers!B20</f>
        <v>0.58576051779935279</v>
      </c>
      <c r="K54" s="23">
        <f>Rutgers!B25</f>
        <v>0.76953125</v>
      </c>
      <c r="L54" s="63">
        <f>Rutgers!C25</f>
        <v>0.83884297520661155</v>
      </c>
      <c r="M54" s="59">
        <f>Rutgers!F28</f>
        <v>1.0525210084033614</v>
      </c>
      <c r="N54" s="13">
        <f>Rutgers!F31</f>
        <v>0.59453781512605042</v>
      </c>
      <c r="O54" s="23">
        <f>Rutgers!F34</f>
        <v>0.26315169660678644</v>
      </c>
      <c r="P54" s="23">
        <f>Rutgers!F36</f>
        <v>0.46586219081272084</v>
      </c>
      <c r="Q54" s="13">
        <f>Rutgers!F29</f>
        <v>0.89976689976689972</v>
      </c>
      <c r="R54" s="13">
        <f>Rutgers!F32</f>
        <v>0.55244755244755239</v>
      </c>
      <c r="S54" s="23">
        <f>Rutgers!F35</f>
        <v>0.32643523316062178</v>
      </c>
      <c r="T54" s="63">
        <f>Rutgers!F37</f>
        <v>0.53166244725738399</v>
      </c>
      <c r="U54" s="63">
        <f>Rutgers!F47</f>
        <v>0.13865546218487396</v>
      </c>
      <c r="V54" s="63">
        <f>Rutgers!F48</f>
        <v>0.17948717948717949</v>
      </c>
      <c r="W54" s="59">
        <f>Rutgers!F17</f>
        <v>27.100840336134453</v>
      </c>
      <c r="X54" s="13">
        <f>Rutgers!F23</f>
        <v>26.316689953396317</v>
      </c>
      <c r="Y54" s="13">
        <f>Rutgers!F18</f>
        <v>28.904428904428904</v>
      </c>
      <c r="Z54" s="13">
        <f>Rutgers!F24</f>
        <v>30.799467840321643</v>
      </c>
      <c r="AA54" s="13">
        <f>Rutgers!F19</f>
        <v>-1.803588568294451</v>
      </c>
      <c r="AB54" s="55">
        <f>Rutgers!F25</f>
        <v>-4.4827778869253265</v>
      </c>
      <c r="AC54" s="62">
        <f>Rutgers!B31</f>
        <v>0.29310344827586204</v>
      </c>
      <c r="AD54" s="23">
        <f>Rutgers!C31</f>
        <v>0.24</v>
      </c>
      <c r="AE54" s="86">
        <f>Rutgers!F43</f>
        <v>0.12184873949579832</v>
      </c>
      <c r="AF54" s="86">
        <f>Rutgers!G43</f>
        <v>0.11655011655011654</v>
      </c>
      <c r="AG54" s="86">
        <f>Rutgers!F44</f>
        <v>0.13178294573643412</v>
      </c>
      <c r="AH54" s="86">
        <f>Rutgers!G44</f>
        <v>9.6774193548387094E-2</v>
      </c>
      <c r="AI54" s="86">
        <f>Rutgers!F40</f>
        <v>3.3932135728542916E-2</v>
      </c>
      <c r="AJ54" s="86">
        <f>Rutgers!F41</f>
        <v>0.12953367875647667</v>
      </c>
      <c r="AK54" s="86">
        <f>Rutgers!F51</f>
        <v>5.6353591160220998E-2</v>
      </c>
      <c r="AL54" s="86">
        <f>Rutgers!G51</f>
        <v>6.7403314917127075E-2</v>
      </c>
      <c r="AM54" s="86">
        <f>Rutgers!F52</f>
        <v>0.26340326340326342</v>
      </c>
      <c r="AN54" s="86">
        <f>Rutgers!G52</f>
        <v>0.3235294117647059</v>
      </c>
      <c r="AO54" s="59">
        <f>Rutgers!F55</f>
        <v>26.557236925534362</v>
      </c>
      <c r="AP54" s="59">
        <f>Rutgers!F56</f>
        <v>28.703695940754461</v>
      </c>
      <c r="AQ54" s="59">
        <f>Rutgers!F57</f>
        <v>-2.1464590152200991</v>
      </c>
    </row>
    <row r="55" spans="1:43">
      <c r="A55" s="46" t="s">
        <v>46</v>
      </c>
      <c r="B55" s="52">
        <f>'Sacred Heart'!F9</f>
        <v>523</v>
      </c>
      <c r="C55" s="8">
        <f>'Sacred Heart'!F10</f>
        <v>530</v>
      </c>
      <c r="D55" s="8">
        <f>B55-C55</f>
        <v>-7</v>
      </c>
      <c r="E55" s="8">
        <f>'Sacred Heart'!F11</f>
        <v>1053</v>
      </c>
      <c r="F55" s="10">
        <f>'Sacred Heart'!F12</f>
        <v>39.409733124018835</v>
      </c>
      <c r="G55" s="10">
        <f>'Sacred Heart'!F13</f>
        <v>39.937205651491361</v>
      </c>
      <c r="H55" s="10">
        <f>F55-G55</f>
        <v>-0.5274725274725256</v>
      </c>
      <c r="I55" s="53">
        <f>'Sacred Heart'!F14</f>
        <v>79.346938775510196</v>
      </c>
      <c r="J55" s="60">
        <f>'Sacred Heart'!B20</f>
        <v>0.51219512195121952</v>
      </c>
      <c r="K55" s="6">
        <f>'Sacred Heart'!B25</f>
        <v>0.80344827586206902</v>
      </c>
      <c r="L55" s="61">
        <f>'Sacred Heart'!C25</f>
        <v>0.792332268370607</v>
      </c>
      <c r="M55" s="58">
        <f>'Sacred Heart'!F28</f>
        <v>0.87762906309751432</v>
      </c>
      <c r="N55" s="10">
        <f>'Sacred Heart'!F31</f>
        <v>0.50860420650095606</v>
      </c>
      <c r="O55" s="6">
        <f>'Sacred Heart'!F34</f>
        <v>0.28940305010893247</v>
      </c>
      <c r="P55" s="6">
        <f>'Sacred Heart'!F36</f>
        <v>0.4993834586466166</v>
      </c>
      <c r="Q55" s="10">
        <f>'Sacred Heart'!F29</f>
        <v>1.0226415094339623</v>
      </c>
      <c r="R55" s="10">
        <f>'Sacred Heart'!F32</f>
        <v>0.5962264150943396</v>
      </c>
      <c r="S55" s="6">
        <f>'Sacred Heart'!F35</f>
        <v>0.29027859778597787</v>
      </c>
      <c r="T55" s="61">
        <f>'Sacred Heart'!F37</f>
        <v>0.49788291139240509</v>
      </c>
      <c r="U55" s="61">
        <f>'Sacred Heart'!F47</f>
        <v>0.15105162523900573</v>
      </c>
      <c r="V55" s="61">
        <f>'Sacred Heart'!F48</f>
        <v>0.16226415094339622</v>
      </c>
      <c r="W55" s="58">
        <f>'Sacred Heart'!F17</f>
        <v>24.665391969407267</v>
      </c>
      <c r="X55" s="10">
        <f>'Sacred Heart'!F23</f>
        <v>22.931505095248962</v>
      </c>
      <c r="Y55" s="10">
        <f>'Sacred Heart'!F18</f>
        <v>28.490566037735849</v>
      </c>
      <c r="Z55" s="10">
        <f>'Sacred Heart'!F24</f>
        <v>28.351096706600234</v>
      </c>
      <c r="AA55" s="10">
        <f>'Sacred Heart'!F19</f>
        <v>-3.8251740683285824</v>
      </c>
      <c r="AB55" s="53">
        <f>'Sacred Heart'!F25</f>
        <v>-5.4195916113512723</v>
      </c>
      <c r="AC55" s="60">
        <f>'Sacred Heart'!B31</f>
        <v>0.32142857142857145</v>
      </c>
      <c r="AD55" s="6">
        <f>'Sacred Heart'!C31</f>
        <v>0.32857142857142857</v>
      </c>
      <c r="AE55" s="87">
        <f>'Sacred Heart'!F43</f>
        <v>0.10707456978967496</v>
      </c>
      <c r="AF55" s="87">
        <f>'Sacred Heart'!G43</f>
        <v>0.13207547169811321</v>
      </c>
      <c r="AG55" s="87">
        <f>'Sacred Heart'!F44</f>
        <v>0.13953488372093023</v>
      </c>
      <c r="AH55" s="87">
        <f>'Sacred Heart'!G44</f>
        <v>0.15231788079470199</v>
      </c>
      <c r="AI55" s="87">
        <f>'Sacred Heart'!F40</f>
        <v>3.9215686274509803E-2</v>
      </c>
      <c r="AJ55" s="87">
        <f>'Sacred Heart'!F41</f>
        <v>0.12915129151291513</v>
      </c>
      <c r="AK55" s="87">
        <f>'Sacred Heart'!F51</f>
        <v>7.502374169040836E-2</v>
      </c>
      <c r="AL55" s="87">
        <f>'Sacred Heart'!G51</f>
        <v>5.9829059829059832E-2</v>
      </c>
      <c r="AM55" s="87">
        <f>'Sacred Heart'!F52</f>
        <v>0.31132075471698112</v>
      </c>
      <c r="AN55" s="87">
        <f>'Sacred Heart'!G52</f>
        <v>0.26195028680688337</v>
      </c>
      <c r="AO55" s="58">
        <f>'Sacred Heart'!F55</f>
        <v>28.437598752687698</v>
      </c>
      <c r="AP55" s="58">
        <f>'Sacred Heart'!F56</f>
        <v>29.980701356719472</v>
      </c>
      <c r="AQ55" s="58">
        <f>'Sacred Heart'!F57</f>
        <v>-1.5431026040317732</v>
      </c>
    </row>
    <row r="56" spans="1:43">
      <c r="A56" s="46" t="s">
        <v>26</v>
      </c>
      <c r="B56" s="52">
        <f>Lafayette!F9</f>
        <v>374</v>
      </c>
      <c r="C56" s="8">
        <f>Lafayette!F10</f>
        <v>422</v>
      </c>
      <c r="D56" s="8">
        <f>B56-C56</f>
        <v>-48</v>
      </c>
      <c r="E56" s="8">
        <f>Lafayette!F11</f>
        <v>796</v>
      </c>
      <c r="F56" s="10">
        <f>Lafayette!F12</f>
        <v>28.76923076923077</v>
      </c>
      <c r="G56" s="10">
        <f>Lafayette!F13</f>
        <v>32.46153846153846</v>
      </c>
      <c r="H56" s="10">
        <f>F56-G56</f>
        <v>-3.6923076923076898</v>
      </c>
      <c r="I56" s="53">
        <f>Lafayette!F14</f>
        <v>61.230769230769234</v>
      </c>
      <c r="J56" s="60">
        <f>Lafayette!B20</f>
        <v>0.46236559139784944</v>
      </c>
      <c r="K56" s="6">
        <f>Lafayette!B25</f>
        <v>0.8159203980099502</v>
      </c>
      <c r="L56" s="61">
        <f>Lafayette!C25</f>
        <v>0.81276595744680846</v>
      </c>
      <c r="M56" s="58">
        <f>Lafayette!F28</f>
        <v>1.1149732620320856</v>
      </c>
      <c r="N56" s="10">
        <f>Lafayette!F31</f>
        <v>0.62834224598930477</v>
      </c>
      <c r="O56" s="6">
        <f>Lafayette!F34</f>
        <v>0.25459952038369305</v>
      </c>
      <c r="P56" s="6">
        <f>Lafayette!F36</f>
        <v>0.45177872340425529</v>
      </c>
      <c r="Q56" s="10">
        <f>Lafayette!F29</f>
        <v>1.1113744075829384</v>
      </c>
      <c r="R56" s="10">
        <f>Lafayette!F32</f>
        <v>0.64928909952606639</v>
      </c>
      <c r="S56" s="6">
        <f>Lafayette!F35</f>
        <v>0.29637526652452023</v>
      </c>
      <c r="T56" s="61">
        <f>Lafayette!F37</f>
        <v>0.50729927007299269</v>
      </c>
      <c r="U56" s="61">
        <f>Lafayette!F47</f>
        <v>0.15508021390374332</v>
      </c>
      <c r="V56" s="61">
        <f>Lafayette!F48</f>
        <v>0.13507109004739337</v>
      </c>
      <c r="W56" s="58">
        <f>Lafayette!F17</f>
        <v>27.540106951871657</v>
      </c>
      <c r="X56" s="10">
        <f>Lafayette!F23</f>
        <v>26.87598489292882</v>
      </c>
      <c r="Y56" s="10">
        <f>Lafayette!F18</f>
        <v>31.753554502369667</v>
      </c>
      <c r="Z56" s="10">
        <f>Lafayette!F24</f>
        <v>32.936486255115952</v>
      </c>
      <c r="AA56" s="10">
        <f>Lafayette!F19</f>
        <v>-4.2134475504980102</v>
      </c>
      <c r="AB56" s="53">
        <f>Lafayette!F25</f>
        <v>-6.0605013621871322</v>
      </c>
      <c r="AC56" s="60">
        <f>Lafayette!B31</f>
        <v>0.20588235294117646</v>
      </c>
      <c r="AD56" s="6">
        <f>Lafayette!C31</f>
        <v>0.35714285714285715</v>
      </c>
      <c r="AE56" s="87">
        <f>Lafayette!F43</f>
        <v>0.18181818181818182</v>
      </c>
      <c r="AF56" s="87">
        <f>Lafayette!G43</f>
        <v>0.13270142180094788</v>
      </c>
      <c r="AG56" s="87">
        <f>Lafayette!F44</f>
        <v>0.13592233009708737</v>
      </c>
      <c r="AH56" s="87">
        <f>Lafayette!G44</f>
        <v>0.14925373134328357</v>
      </c>
      <c r="AI56" s="87">
        <f>Lafayette!F40</f>
        <v>3.3573141486810551E-2</v>
      </c>
      <c r="AJ56" s="87">
        <f>Lafayette!F41</f>
        <v>0.11940298507462686</v>
      </c>
      <c r="AK56" s="87">
        <f>Lafayette!F51</f>
        <v>7.160804020100503E-2</v>
      </c>
      <c r="AL56" s="87">
        <f>Lafayette!G51</f>
        <v>8.6683417085427136E-2</v>
      </c>
      <c r="AM56" s="87">
        <f>Lafayette!F52</f>
        <v>0.33175355450236965</v>
      </c>
      <c r="AN56" s="87">
        <f>Lafayette!G52</f>
        <v>0.35294117647058826</v>
      </c>
      <c r="AO56" s="58">
        <f>Lafayette!F55</f>
        <v>27.282036745315548</v>
      </c>
      <c r="AP56" s="58">
        <f>Lafayette!F56</f>
        <v>28.561930722846064</v>
      </c>
      <c r="AQ56" s="58">
        <f>Lafayette!F57</f>
        <v>-1.2798939775305165</v>
      </c>
    </row>
    <row r="57" spans="1:43">
      <c r="A57" s="46" t="s">
        <v>53</v>
      </c>
      <c r="B57" s="52">
        <f>UMBC!F9</f>
        <v>415</v>
      </c>
      <c r="C57" s="8">
        <f>UMBC!F10</f>
        <v>440</v>
      </c>
      <c r="D57" s="8">
        <f>B57-C57</f>
        <v>-25</v>
      </c>
      <c r="E57" s="8">
        <f>UMBC!F11</f>
        <v>855</v>
      </c>
      <c r="F57" s="10">
        <f>UMBC!F12</f>
        <v>31.923076923076923</v>
      </c>
      <c r="G57" s="10">
        <f>UMBC!F13</f>
        <v>33.846153846153847</v>
      </c>
      <c r="H57" s="10">
        <f>F57-G57</f>
        <v>-1.9230769230769234</v>
      </c>
      <c r="I57" s="53">
        <f>UMBC!F14</f>
        <v>65.769230769230774</v>
      </c>
      <c r="J57" s="60">
        <f>UMBC!B20</f>
        <v>0.46204620462046203</v>
      </c>
      <c r="K57" s="6">
        <f>UMBC!B25</f>
        <v>0.77500000000000002</v>
      </c>
      <c r="L57" s="61">
        <f>UMBC!C25</f>
        <v>0.84304932735426008</v>
      </c>
      <c r="M57" s="58">
        <f>UMBC!F28</f>
        <v>0.9373493975903614</v>
      </c>
      <c r="N57" s="10">
        <f>UMBC!F31</f>
        <v>0.54939759036144575</v>
      </c>
      <c r="O57" s="6">
        <f>UMBC!F34</f>
        <v>0.29435732647814911</v>
      </c>
      <c r="P57" s="6">
        <f>UMBC!F36</f>
        <v>0.5022149122807017</v>
      </c>
      <c r="Q57" s="10">
        <f>UMBC!F29</f>
        <v>1.0613636363636363</v>
      </c>
      <c r="R57" s="10">
        <f>UMBC!F32</f>
        <v>0.60227272727272729</v>
      </c>
      <c r="S57" s="6">
        <f>UMBC!F35</f>
        <v>0.3151413276231263</v>
      </c>
      <c r="T57" s="61">
        <f>UMBC!F37</f>
        <v>0.55536226415094336</v>
      </c>
      <c r="U57" s="61">
        <f>UMBC!F47</f>
        <v>0.16385542168674699</v>
      </c>
      <c r="V57" s="61">
        <f>UMBC!F48</f>
        <v>0.20681818181818182</v>
      </c>
      <c r="W57" s="58">
        <f>UMBC!F17</f>
        <v>26.987951807228917</v>
      </c>
      <c r="X57" s="10">
        <f>UMBC!F23</f>
        <v>26.401290509784818</v>
      </c>
      <c r="Y57" s="10">
        <f>UMBC!F18</f>
        <v>32.954545454545453</v>
      </c>
      <c r="Z57" s="10">
        <f>UMBC!F24</f>
        <v>32.606689052607884</v>
      </c>
      <c r="AA57" s="10">
        <f>UMBC!F19</f>
        <v>-5.966593647316536</v>
      </c>
      <c r="AB57" s="53">
        <f>UMBC!F25</f>
        <v>-6.2053985428230654</v>
      </c>
      <c r="AC57" s="60">
        <f>UMBC!B31</f>
        <v>0.30612244897959184</v>
      </c>
      <c r="AD57" s="6">
        <f>UMBC!C31</f>
        <v>0.41935483870967744</v>
      </c>
      <c r="AE57" s="87">
        <f>UMBC!F43</f>
        <v>0.1180722891566265</v>
      </c>
      <c r="AF57" s="87">
        <f>UMBC!G43</f>
        <v>7.045454545454545E-2</v>
      </c>
      <c r="AG57" s="87">
        <f>UMBC!F44</f>
        <v>0.13392857142857142</v>
      </c>
      <c r="AH57" s="87">
        <f>UMBC!G44</f>
        <v>8.9655172413793102E-2</v>
      </c>
      <c r="AI57" s="87">
        <f>UMBC!F40</f>
        <v>3.8560411311053984E-2</v>
      </c>
      <c r="AJ57" s="87">
        <f>UMBC!F41</f>
        <v>6.638115631691649E-2</v>
      </c>
      <c r="AK57" s="87">
        <f>UMBC!F51</f>
        <v>4.0935672514619881E-2</v>
      </c>
      <c r="AL57" s="87">
        <f>UMBC!G51</f>
        <v>6.3157894736842107E-2</v>
      </c>
      <c r="AM57" s="87">
        <f>UMBC!F52</f>
        <v>0.27272727272727271</v>
      </c>
      <c r="AN57" s="87">
        <f>UMBC!G52</f>
        <v>0.27951807228915665</v>
      </c>
      <c r="AO57" s="58">
        <f>UMBC!F55</f>
        <v>28.600283076042579</v>
      </c>
      <c r="AP57" s="58">
        <f>UMBC!F56</f>
        <v>28.492535446962492</v>
      </c>
      <c r="AQ57" s="58">
        <f>UMBC!F57</f>
        <v>0.10774762908008739</v>
      </c>
    </row>
    <row r="58" spans="1:43">
      <c r="A58" s="46" t="s">
        <v>21</v>
      </c>
      <c r="B58" s="52">
        <f>Hobart!F9</f>
        <v>506</v>
      </c>
      <c r="C58" s="8">
        <f>Hobart!F10</f>
        <v>458</v>
      </c>
      <c r="D58" s="8">
        <f>B58-C58</f>
        <v>48</v>
      </c>
      <c r="E58" s="8">
        <f>Hobart!F11</f>
        <v>964</v>
      </c>
      <c r="F58" s="10">
        <f>Hobart!F12</f>
        <v>36.142857142857146</v>
      </c>
      <c r="G58" s="10">
        <f>Hobart!F13</f>
        <v>32.714285714285715</v>
      </c>
      <c r="H58" s="10">
        <f>F58-G58</f>
        <v>3.4285714285714306</v>
      </c>
      <c r="I58" s="53">
        <f>Hobart!F14</f>
        <v>68.857142857142861</v>
      </c>
      <c r="J58" s="60">
        <f>Hobart!B20</f>
        <v>0.65</v>
      </c>
      <c r="K58" s="6">
        <f>Hobart!B25</f>
        <v>0.80842911877394641</v>
      </c>
      <c r="L58" s="61">
        <f>Hobart!C25</f>
        <v>0.83498349834983498</v>
      </c>
      <c r="M58" s="58">
        <f>Hobart!F28</f>
        <v>0.94268774703557312</v>
      </c>
      <c r="N58" s="10">
        <f>Hobart!F31</f>
        <v>0.46837944664031622</v>
      </c>
      <c r="O58" s="6">
        <f>Hobart!F34</f>
        <v>0.24109643605870021</v>
      </c>
      <c r="P58" s="6">
        <f>Hobart!F36</f>
        <v>0.48524472573839661</v>
      </c>
      <c r="Q58" s="10">
        <f>Hobart!F29</f>
        <v>1.1462882096069869</v>
      </c>
      <c r="R58" s="10">
        <f>Hobart!F32</f>
        <v>0.66375545851528384</v>
      </c>
      <c r="S58" s="6">
        <f>Hobart!F35</f>
        <v>0.28001523809523809</v>
      </c>
      <c r="T58" s="61">
        <f>Hobart!F37</f>
        <v>0.48357894736842111</v>
      </c>
      <c r="U58" s="61">
        <f>Hobart!F47</f>
        <v>0.14624505928853754</v>
      </c>
      <c r="V58" s="61">
        <f>Hobart!F48</f>
        <v>0.17248908296943233</v>
      </c>
      <c r="W58" s="58">
        <f>Hobart!F17</f>
        <v>21.936758893280633</v>
      </c>
      <c r="X58" s="10">
        <f>Hobart!F23</f>
        <v>23.243075694665436</v>
      </c>
      <c r="Y58" s="10">
        <f>Hobart!F18</f>
        <v>31.222707423580786</v>
      </c>
      <c r="Z58" s="10">
        <f>Hobart!F24</f>
        <v>30.192230041680141</v>
      </c>
      <c r="AA58" s="10">
        <f>Hobart!F19</f>
        <v>-9.2859485303001534</v>
      </c>
      <c r="AB58" s="53">
        <f>Hobart!F25</f>
        <v>-6.949154347014705</v>
      </c>
      <c r="AC58" s="60">
        <f>Hobart!B31</f>
        <v>0.31147540983606559</v>
      </c>
      <c r="AD58" s="6">
        <f>Hobart!C31</f>
        <v>0.42105263157894735</v>
      </c>
      <c r="AE58" s="87">
        <f>Hobart!F43</f>
        <v>0.12055335968379446</v>
      </c>
      <c r="AF58" s="87">
        <f>Hobart!G43</f>
        <v>0.12445414847161572</v>
      </c>
      <c r="AG58" s="87">
        <f>Hobart!F44</f>
        <v>0.17117117117117117</v>
      </c>
      <c r="AH58" s="87">
        <f>Hobart!G44</f>
        <v>0.16783216783216784</v>
      </c>
      <c r="AI58" s="87">
        <f>Hobart!F40</f>
        <v>3.9832285115303984E-2</v>
      </c>
      <c r="AJ58" s="87">
        <f>Hobart!F41</f>
        <v>0.10857142857142857</v>
      </c>
      <c r="AK58" s="87">
        <f>Hobart!F51</f>
        <v>6.8464730290456438E-2</v>
      </c>
      <c r="AL58" s="87">
        <f>Hobart!G51</f>
        <v>6.4315352697095429E-2</v>
      </c>
      <c r="AM58" s="87">
        <f>Hobart!F52</f>
        <v>0.35152838427947597</v>
      </c>
      <c r="AN58" s="87">
        <f>Hobart!G52</f>
        <v>0.24901185770750989</v>
      </c>
      <c r="AO58" s="58">
        <f>Hobart!F55</f>
        <v>29.264228249191547</v>
      </c>
      <c r="AP58" s="58">
        <f>Hobart!F56</f>
        <v>26.306628551320493</v>
      </c>
      <c r="AQ58" s="58">
        <f>Hobart!F57</f>
        <v>2.9575996978710535</v>
      </c>
    </row>
    <row r="59" spans="1:43">
      <c r="A59" s="46" t="s">
        <v>29</v>
      </c>
      <c r="B59" s="52">
        <f>Manhattan!F9</f>
        <v>475</v>
      </c>
      <c r="C59" s="8">
        <f>Manhattan!F10</f>
        <v>567</v>
      </c>
      <c r="D59" s="8">
        <f>B59-C59</f>
        <v>-92</v>
      </c>
      <c r="E59" s="8">
        <f>Manhattan!F11</f>
        <v>1042</v>
      </c>
      <c r="F59" s="10">
        <f>Manhattan!F12</f>
        <v>29.679770892996615</v>
      </c>
      <c r="G59" s="10">
        <f>Manhattan!F13</f>
        <v>35.428273887008594</v>
      </c>
      <c r="H59" s="10">
        <f>F59-G59</f>
        <v>-5.7485029940119787</v>
      </c>
      <c r="I59" s="53">
        <f>Manhattan!F14</f>
        <v>65.108044780005201</v>
      </c>
      <c r="J59" s="60">
        <f>Manhattan!B20</f>
        <v>0.39828080229226359</v>
      </c>
      <c r="K59" s="6">
        <f>Manhattan!B25</f>
        <v>0.75174825174825177</v>
      </c>
      <c r="L59" s="61">
        <f>Manhattan!C25</f>
        <v>0.82517482517482521</v>
      </c>
      <c r="M59" s="58">
        <f>Manhattan!F28</f>
        <v>1.0315789473684212</v>
      </c>
      <c r="N59" s="10">
        <f>Manhattan!F31</f>
        <v>0.6021052631578947</v>
      </c>
      <c r="O59" s="6">
        <f>Manhattan!F34</f>
        <v>0.24558775510204081</v>
      </c>
      <c r="P59" s="6">
        <f>Manhattan!F36</f>
        <v>0.42076223776223776</v>
      </c>
      <c r="Q59" s="10">
        <f>Manhattan!F29</f>
        <v>1.0264550264550265</v>
      </c>
      <c r="R59" s="10">
        <f>Manhattan!F32</f>
        <v>0.61375661375661372</v>
      </c>
      <c r="S59" s="6">
        <f>Manhattan!F35</f>
        <v>0.30642955326460486</v>
      </c>
      <c r="T59" s="61">
        <f>Manhattan!F37</f>
        <v>0.51247701149425295</v>
      </c>
      <c r="U59" s="61">
        <f>Manhattan!F47</f>
        <v>0.12210526315789473</v>
      </c>
      <c r="V59" s="61">
        <f>Manhattan!F48</f>
        <v>0.20458553791887124</v>
      </c>
      <c r="W59" s="58">
        <f>Manhattan!F17</f>
        <v>24.842105263157897</v>
      </c>
      <c r="X59" s="10">
        <f>Manhattan!F23</f>
        <v>23.623988733217679</v>
      </c>
      <c r="Y59" s="10">
        <f>Manhattan!F18</f>
        <v>30.687830687830687</v>
      </c>
      <c r="Z59" s="10">
        <f>Manhattan!F24</f>
        <v>30.851250524889441</v>
      </c>
      <c r="AA59" s="10">
        <f>Manhattan!F19</f>
        <v>-5.8457254246727892</v>
      </c>
      <c r="AB59" s="53">
        <f>Manhattan!F25</f>
        <v>-7.2272617916717614</v>
      </c>
      <c r="AC59" s="60">
        <f>Manhattan!B31</f>
        <v>0.21212121212121213</v>
      </c>
      <c r="AD59" s="6">
        <f>Manhattan!C31</f>
        <v>0.41935483870967744</v>
      </c>
      <c r="AE59" s="87">
        <f>Manhattan!F43</f>
        <v>0.13894736842105262</v>
      </c>
      <c r="AF59" s="87">
        <f>Manhattan!G43</f>
        <v>0.10934744268077601</v>
      </c>
      <c r="AG59" s="87">
        <f>Manhattan!F44</f>
        <v>0.11864406779661017</v>
      </c>
      <c r="AH59" s="87">
        <f>Manhattan!G44</f>
        <v>0.14942528735632185</v>
      </c>
      <c r="AI59" s="87">
        <f>Manhattan!F40</f>
        <v>2.8571428571428571E-2</v>
      </c>
      <c r="AJ59" s="87">
        <f>Manhattan!F41</f>
        <v>0.10652920962199312</v>
      </c>
      <c r="AK59" s="87">
        <f>Manhattan!F51</f>
        <v>6.2380038387715928E-2</v>
      </c>
      <c r="AL59" s="87">
        <f>Manhattan!G51</f>
        <v>6.3339731285988479E-2</v>
      </c>
      <c r="AM59" s="87">
        <f>Manhattan!F52</f>
        <v>0.30687830687830686</v>
      </c>
      <c r="AN59" s="87">
        <f>Manhattan!G52</f>
        <v>0.35368421052631577</v>
      </c>
      <c r="AO59" s="58">
        <f>Manhattan!F55</f>
        <v>28.148491446411075</v>
      </c>
      <c r="AP59" s="58">
        <f>Manhattan!F56</f>
        <v>29.310383314428194</v>
      </c>
      <c r="AQ59" s="58">
        <f>Manhattan!F57</f>
        <v>-1.1618918680171184</v>
      </c>
    </row>
    <row r="60" spans="1:43">
      <c r="A60" s="46" t="s">
        <v>8</v>
      </c>
      <c r="B60" s="52">
        <f>Canisius!F9</f>
        <v>379</v>
      </c>
      <c r="C60" s="8">
        <f>Canisius!F10</f>
        <v>408</v>
      </c>
      <c r="D60" s="8">
        <f>B60-C60</f>
        <v>-29</v>
      </c>
      <c r="E60" s="8">
        <f>Canisius!F11</f>
        <v>787</v>
      </c>
      <c r="F60" s="10">
        <f>Canisius!F12</f>
        <v>31.484942886812046</v>
      </c>
      <c r="G60" s="10">
        <f>Canisius!F13</f>
        <v>33.894080996884739</v>
      </c>
      <c r="H60" s="10">
        <f>F60-G60</f>
        <v>-2.4091381100726927</v>
      </c>
      <c r="I60" s="53">
        <f>Canisius!F14</f>
        <v>65.379023883696789</v>
      </c>
      <c r="J60" s="60">
        <f>Canisius!B20</f>
        <v>0.43775100401606426</v>
      </c>
      <c r="K60" s="6">
        <f>Canisius!B25</f>
        <v>0.80176211453744495</v>
      </c>
      <c r="L60" s="61">
        <f>Canisius!C25</f>
        <v>0.80717488789237668</v>
      </c>
      <c r="M60" s="58">
        <f>Canisius!F28</f>
        <v>0.81530343007915562</v>
      </c>
      <c r="N60" s="10">
        <f>Canisius!F31</f>
        <v>0.49076517150395776</v>
      </c>
      <c r="O60" s="6">
        <f>Canisius!F34</f>
        <v>0.28749838187702265</v>
      </c>
      <c r="P60" s="6">
        <f>Canisius!F36</f>
        <v>0.4776182795698925</v>
      </c>
      <c r="Q60" s="10">
        <f>Canisius!F29</f>
        <v>1.0441176470588236</v>
      </c>
      <c r="R60" s="10">
        <f>Canisius!F32</f>
        <v>0.59803921568627449</v>
      </c>
      <c r="S60" s="6">
        <f>Canisius!F35</f>
        <v>0.30400234741784038</v>
      </c>
      <c r="T60" s="61">
        <f>Canisius!F37</f>
        <v>0.53075819672131141</v>
      </c>
      <c r="U60" s="61">
        <f>Canisius!F47</f>
        <v>0.14248021108179421</v>
      </c>
      <c r="V60" s="61">
        <f>Canisius!F48</f>
        <v>0.15931372549019607</v>
      </c>
      <c r="W60" s="58">
        <f>Canisius!F17</f>
        <v>22.955145118733508</v>
      </c>
      <c r="X60" s="10">
        <f>Canisius!F23</f>
        <v>22.684413308752351</v>
      </c>
      <c r="Y60" s="10">
        <f>Canisius!F18</f>
        <v>31.127450980392158</v>
      </c>
      <c r="Z60" s="10">
        <f>Canisius!F24</f>
        <v>31.083440350859242</v>
      </c>
      <c r="AA60" s="10">
        <f>Canisius!F19</f>
        <v>-8.1723058616586499</v>
      </c>
      <c r="AB60" s="53">
        <f>Canisius!F25</f>
        <v>-8.3990270421068907</v>
      </c>
      <c r="AC60" s="60">
        <f>Canisius!B31</f>
        <v>0.29729729729729731</v>
      </c>
      <c r="AD60" s="6">
        <f>Canisius!C31</f>
        <v>0.3125</v>
      </c>
      <c r="AE60" s="87">
        <f>Canisius!F43</f>
        <v>9.7625329815303433E-2</v>
      </c>
      <c r="AF60" s="87">
        <f>Canisius!G43</f>
        <v>0.11764705882352941</v>
      </c>
      <c r="AG60" s="87">
        <f>Canisius!F44</f>
        <v>0.12643678160919541</v>
      </c>
      <c r="AH60" s="87">
        <f>Canisius!G44</f>
        <v>0.11811023622047244</v>
      </c>
      <c r="AI60" s="87">
        <f>Canisius!F40</f>
        <v>3.5598705501618123E-2</v>
      </c>
      <c r="AJ60" s="87">
        <f>Canisius!F41</f>
        <v>0.11267605633802817</v>
      </c>
      <c r="AK60" s="87">
        <f>Canisius!F51</f>
        <v>6.734434561626429E-2</v>
      </c>
      <c r="AL60" s="87">
        <f>Canisius!G51</f>
        <v>5.9720457433290977E-2</v>
      </c>
      <c r="AM60" s="87">
        <f>Canisius!F52</f>
        <v>0.28676470588235292</v>
      </c>
      <c r="AN60" s="87">
        <f>Canisius!G52</f>
        <v>0.26121372031662271</v>
      </c>
      <c r="AO60" s="58">
        <f>Canisius!F55</f>
        <v>28.338456023284692</v>
      </c>
      <c r="AP60" s="58">
        <f>Canisius!F56</f>
        <v>28.205825735599763</v>
      </c>
      <c r="AQ60" s="58">
        <f>Canisius!F57</f>
        <v>0.13263028768492902</v>
      </c>
    </row>
    <row r="61" spans="1:43">
      <c r="A61" s="47" t="s">
        <v>42</v>
      </c>
      <c r="B61" s="54">
        <f>Providence!F9</f>
        <v>465</v>
      </c>
      <c r="C61" s="38">
        <f>Providence!F10</f>
        <v>528</v>
      </c>
      <c r="D61" s="8">
        <f>B61-C61</f>
        <v>-63</v>
      </c>
      <c r="E61" s="38">
        <f>Providence!F11</f>
        <v>993</v>
      </c>
      <c r="F61" s="13">
        <f>Providence!F12</f>
        <v>31</v>
      </c>
      <c r="G61" s="13">
        <f>Providence!F13</f>
        <v>35.200000000000003</v>
      </c>
      <c r="H61" s="10">
        <f>F61-G61</f>
        <v>-4.2000000000000028</v>
      </c>
      <c r="I61" s="55">
        <f>Providence!F14</f>
        <v>66.2</v>
      </c>
      <c r="J61" s="62">
        <f>Providence!B20</f>
        <v>0.42</v>
      </c>
      <c r="K61" s="23">
        <f>Providence!B25</f>
        <v>0.76512455516014233</v>
      </c>
      <c r="L61" s="63">
        <f>Providence!C25</f>
        <v>0.79861111111111116</v>
      </c>
      <c r="M61" s="59">
        <f>Providence!F28</f>
        <v>0.80430107526881722</v>
      </c>
      <c r="N61" s="13">
        <f>Providence!F31</f>
        <v>0.49032258064516127</v>
      </c>
      <c r="O61" s="23">
        <f>Providence!F34</f>
        <v>0.25981550802139042</v>
      </c>
      <c r="P61" s="23">
        <f>Providence!F36</f>
        <v>0.42618859649122809</v>
      </c>
      <c r="Q61" s="13">
        <f>Providence!F29</f>
        <v>1.0321969696969697</v>
      </c>
      <c r="R61" s="13">
        <f>Providence!F32</f>
        <v>0.62121212121212122</v>
      </c>
      <c r="S61" s="23">
        <f>Providence!F35</f>
        <v>0.28807522935779817</v>
      </c>
      <c r="T61" s="63">
        <f>Providence!F37</f>
        <v>0.47866158536585368</v>
      </c>
      <c r="U61" s="63">
        <f>Providence!F47</f>
        <v>0.12043010752688173</v>
      </c>
      <c r="V61" s="63">
        <f>Providence!F48</f>
        <v>0.16287878787878787</v>
      </c>
      <c r="W61" s="59">
        <f>Providence!F17</f>
        <v>20.43010752688172</v>
      </c>
      <c r="X61" s="13">
        <f>Providence!F23</f>
        <v>20.306440652213695</v>
      </c>
      <c r="Y61" s="13">
        <f>Providence!F18</f>
        <v>29.166666666666668</v>
      </c>
      <c r="Z61" s="13">
        <f>Providence!F24</f>
        <v>30.101660078949809</v>
      </c>
      <c r="AA61" s="13">
        <f>Providence!F19</f>
        <v>-8.7365591397849478</v>
      </c>
      <c r="AB61" s="55">
        <f>Providence!F25</f>
        <v>-9.7952194267361143</v>
      </c>
      <c r="AC61" s="62">
        <f>Providence!B31</f>
        <v>0.19696969696969696</v>
      </c>
      <c r="AD61" s="23">
        <f>Providence!C31</f>
        <v>0.25</v>
      </c>
      <c r="AE61" s="86">
        <f>Providence!F43</f>
        <v>0.14193548387096774</v>
      </c>
      <c r="AF61" s="86">
        <f>Providence!G43</f>
        <v>9.8484848484848481E-2</v>
      </c>
      <c r="AG61" s="86">
        <f>Providence!F44</f>
        <v>0.1368421052631579</v>
      </c>
      <c r="AH61" s="86">
        <f>Providence!G44</f>
        <v>8.4415584415584416E-2</v>
      </c>
      <c r="AI61" s="86">
        <f>Providence!F40</f>
        <v>3.4759358288770054E-2</v>
      </c>
      <c r="AJ61" s="86">
        <f>Providence!F41</f>
        <v>9.5412844036697253E-2</v>
      </c>
      <c r="AK61" s="86">
        <f>Providence!F51</f>
        <v>5.4380664652567974E-2</v>
      </c>
      <c r="AL61" s="86">
        <f>Providence!G51</f>
        <v>6.6465256797583083E-2</v>
      </c>
      <c r="AM61" s="86">
        <f>Providence!F52</f>
        <v>0.32954545454545453</v>
      </c>
      <c r="AN61" s="86">
        <f>Providence!G52</f>
        <v>0.28602150537634408</v>
      </c>
      <c r="AO61" s="59">
        <f>Providence!F55</f>
        <v>27.419407055346049</v>
      </c>
      <c r="AP61" s="59">
        <f>Providence!F56</f>
        <v>28.042916151199744</v>
      </c>
      <c r="AQ61" s="59">
        <f>Providence!F57</f>
        <v>-0.62350909585369507</v>
      </c>
    </row>
    <row r="62" spans="1:43">
      <c r="A62" s="46" t="s">
        <v>23</v>
      </c>
      <c r="B62" s="52">
        <f>'Holy Cross'!F9</f>
        <v>471</v>
      </c>
      <c r="C62" s="8">
        <f>'Holy Cross'!F10</f>
        <v>542</v>
      </c>
      <c r="D62" s="8">
        <f>B62-C62</f>
        <v>-71</v>
      </c>
      <c r="E62" s="8">
        <f>'Holy Cross'!F11</f>
        <v>1013</v>
      </c>
      <c r="F62" s="10">
        <f>'Holy Cross'!F12</f>
        <v>31.4</v>
      </c>
      <c r="G62" s="10">
        <f>'Holy Cross'!F13</f>
        <v>36.133333333333333</v>
      </c>
      <c r="H62" s="10">
        <f>F62-G62</f>
        <v>-4.7333333333333343</v>
      </c>
      <c r="I62" s="53">
        <f>'Holy Cross'!F14</f>
        <v>67.533333333333331</v>
      </c>
      <c r="J62" s="60">
        <f>'Holy Cross'!B20</f>
        <v>0.45367412140575081</v>
      </c>
      <c r="K62" s="6">
        <f>'Holy Cross'!B25</f>
        <v>0.77700348432055744</v>
      </c>
      <c r="L62" s="61">
        <f>'Holy Cross'!C25</f>
        <v>0.8631921824104235</v>
      </c>
      <c r="M62" s="58">
        <f>'Holy Cross'!F28</f>
        <v>0.9426751592356688</v>
      </c>
      <c r="N62" s="10">
        <f>'Holy Cross'!F31</f>
        <v>0.52441613588110403</v>
      </c>
      <c r="O62" s="6">
        <f>'Holy Cross'!F34</f>
        <v>0.22145720720720721</v>
      </c>
      <c r="P62" s="6">
        <f>'Holy Cross'!F36</f>
        <v>0.39808502024291498</v>
      </c>
      <c r="Q62" s="10">
        <f>'Holy Cross'!F29</f>
        <v>0.95756457564575648</v>
      </c>
      <c r="R62" s="10">
        <f>'Holy Cross'!F32</f>
        <v>0.55719557195571956</v>
      </c>
      <c r="S62" s="6">
        <f>'Holy Cross'!F35</f>
        <v>0.33173795761079006</v>
      </c>
      <c r="T62" s="61">
        <f>'Holy Cross'!F37</f>
        <v>0.57010596026490079</v>
      </c>
      <c r="U62" s="61">
        <f>'Holy Cross'!F47</f>
        <v>9.3418259023354558E-2</v>
      </c>
      <c r="V62" s="61">
        <f>'Holy Cross'!F48</f>
        <v>0.18265682656826568</v>
      </c>
      <c r="W62" s="58">
        <f>'Holy Cross'!F17</f>
        <v>19.957537154989385</v>
      </c>
      <c r="X62" s="10">
        <f>'Holy Cross'!F23</f>
        <v>19.526127565703575</v>
      </c>
      <c r="Y62" s="10">
        <f>'Holy Cross'!F18</f>
        <v>30.811808118081181</v>
      </c>
      <c r="Z62" s="10">
        <f>'Holy Cross'!F24</f>
        <v>31.866443480569227</v>
      </c>
      <c r="AA62" s="10">
        <f>'Holy Cross'!F19</f>
        <v>-10.854270963091796</v>
      </c>
      <c r="AB62" s="53">
        <f>'Holy Cross'!F25</f>
        <v>-12.340315914865652</v>
      </c>
      <c r="AC62" s="60">
        <f>'Holy Cross'!B31</f>
        <v>0.18333333333333332</v>
      </c>
      <c r="AD62" s="6">
        <f>'Holy Cross'!C31</f>
        <v>0.39393939393939392</v>
      </c>
      <c r="AE62" s="87">
        <f>'Holy Cross'!F43</f>
        <v>0.12738853503184713</v>
      </c>
      <c r="AF62" s="87">
        <f>'Holy Cross'!G43</f>
        <v>0.12177121771217712</v>
      </c>
      <c r="AG62" s="87">
        <f>'Holy Cross'!F44</f>
        <v>0.11702127659574468</v>
      </c>
      <c r="AH62" s="87">
        <f>'Holy Cross'!G44</f>
        <v>0.15568862275449102</v>
      </c>
      <c r="AI62" s="87">
        <f>'Holy Cross'!F40</f>
        <v>2.4774774774774775E-2</v>
      </c>
      <c r="AJ62" s="87">
        <f>'Holy Cross'!F41</f>
        <v>0.12716763005780346</v>
      </c>
      <c r="AK62" s="87">
        <f>'Holy Cross'!F51</f>
        <v>7.4037512339585387E-2</v>
      </c>
      <c r="AL62" s="87">
        <f>'Holy Cross'!G51</f>
        <v>6.219151036525173E-2</v>
      </c>
      <c r="AM62" s="87">
        <f>'Holy Cross'!F52</f>
        <v>0.24907749077490776</v>
      </c>
      <c r="AN62" s="87">
        <f>'Holy Cross'!G52</f>
        <v>0.32484076433121017</v>
      </c>
      <c r="AO62" s="58">
        <f>'Holy Cross'!F55</f>
        <v>27.361839847463816</v>
      </c>
      <c r="AP62" s="58">
        <f>'Holy Cross'!F56</f>
        <v>28.488996471911079</v>
      </c>
      <c r="AQ62" s="58">
        <f>'Holy Cross'!F57</f>
        <v>-1.1271566244472631</v>
      </c>
    </row>
    <row r="63" spans="1:43">
      <c r="A63" s="46" t="s">
        <v>40</v>
      </c>
      <c r="B63" s="52">
        <f>Presbyterian!F9</f>
        <v>399</v>
      </c>
      <c r="C63" s="8">
        <f>Presbyterian!F10</f>
        <v>533</v>
      </c>
      <c r="D63" s="8">
        <f>B63-C63</f>
        <v>-134</v>
      </c>
      <c r="E63" s="8">
        <f>Presbyterian!F11</f>
        <v>932</v>
      </c>
      <c r="F63" s="10">
        <f>Presbyterian!F12</f>
        <v>32.850771869639793</v>
      </c>
      <c r="G63" s="10">
        <f>Presbyterian!F13</f>
        <v>43.883361921097766</v>
      </c>
      <c r="H63" s="10">
        <f>F63-G63</f>
        <v>-11.032590051457973</v>
      </c>
      <c r="I63" s="53">
        <f>Presbyterian!F14</f>
        <v>76.734133790737559</v>
      </c>
      <c r="J63" s="60">
        <f>Presbyterian!B20</f>
        <v>0.26845637583892618</v>
      </c>
      <c r="K63" s="6">
        <f>Presbyterian!B25</f>
        <v>0.71959459459459463</v>
      </c>
      <c r="L63" s="61">
        <f>Presbyterian!C25</f>
        <v>0.90086206896551724</v>
      </c>
      <c r="M63" s="58">
        <f>Presbyterian!F28</f>
        <v>0.67418546365914789</v>
      </c>
      <c r="N63" s="10">
        <f>Presbyterian!F31</f>
        <v>0.38345864661654133</v>
      </c>
      <c r="O63" s="6">
        <f>Presbyterian!F34</f>
        <v>0.32342379182156133</v>
      </c>
      <c r="P63" s="6">
        <f>Presbyterian!F36</f>
        <v>0.56863398692810463</v>
      </c>
      <c r="Q63" s="10">
        <f>Presbyterian!F29</f>
        <v>1.0525328330206378</v>
      </c>
      <c r="R63" s="10">
        <f>Presbyterian!F32</f>
        <v>0.67917448405253278</v>
      </c>
      <c r="S63" s="6">
        <f>Presbyterian!F35</f>
        <v>0.3279982174688057</v>
      </c>
      <c r="T63" s="61">
        <f>Presbyterian!F37</f>
        <v>0.50830662983425412</v>
      </c>
      <c r="U63" s="61">
        <f>Presbyterian!F47</f>
        <v>0.11779448621553884</v>
      </c>
      <c r="V63" s="61">
        <f>Presbyterian!F48</f>
        <v>0.17823639774859287</v>
      </c>
      <c r="W63" s="58">
        <f>Presbyterian!F17</f>
        <v>21.052631578947366</v>
      </c>
      <c r="X63" s="10">
        <f>Presbyterian!F23</f>
        <v>19.469083106022406</v>
      </c>
      <c r="Y63" s="10">
        <f>Presbyterian!F18</f>
        <v>33.395872420262663</v>
      </c>
      <c r="Z63" s="10">
        <f>Presbyterian!F24</f>
        <v>35.255992045820435</v>
      </c>
      <c r="AA63" s="10">
        <f>Presbyterian!F19</f>
        <v>-12.343240841315296</v>
      </c>
      <c r="AB63" s="53">
        <f>Presbyterian!F25</f>
        <v>-15.786908939798028</v>
      </c>
      <c r="AC63" s="60">
        <f>Presbyterian!B31</f>
        <v>0.30952380952380953</v>
      </c>
      <c r="AD63" s="6">
        <f>Presbyterian!C31</f>
        <v>0.49206349206349204</v>
      </c>
      <c r="AE63" s="87">
        <f>Presbyterian!F43</f>
        <v>0.10526315789473684</v>
      </c>
      <c r="AF63" s="87">
        <f>Presbyterian!G43</f>
        <v>0.11819887429643527</v>
      </c>
      <c r="AG63" s="87">
        <f>Presbyterian!F44</f>
        <v>0.15476190476190477</v>
      </c>
      <c r="AH63" s="87">
        <f>Presbyterian!G44</f>
        <v>0.17415730337078653</v>
      </c>
      <c r="AI63" s="87">
        <f>Presbyterian!F40</f>
        <v>4.8327137546468404E-2</v>
      </c>
      <c r="AJ63" s="87">
        <f>Presbyterian!F41</f>
        <v>0.11229946524064172</v>
      </c>
      <c r="AK63" s="87">
        <f>Presbyterian!F51</f>
        <v>7.0815450643776826E-2</v>
      </c>
      <c r="AL63" s="87">
        <f>Presbyterian!G51</f>
        <v>4.8283261802575105E-2</v>
      </c>
      <c r="AM63" s="87">
        <f>Presbyterian!F52</f>
        <v>0.34521575984990621</v>
      </c>
      <c r="AN63" s="87">
        <f>Presbyterian!G52</f>
        <v>0.17293233082706766</v>
      </c>
      <c r="AO63" s="58">
        <f>Presbyterian!F55</f>
        <v>26.80535489892037</v>
      </c>
      <c r="AP63" s="58">
        <f>Presbyterian!F56</f>
        <v>30.140275565284202</v>
      </c>
      <c r="AQ63" s="58">
        <f>Presbyterian!F57</f>
        <v>-3.334920666363832</v>
      </c>
    </row>
    <row r="64" spans="1:43">
      <c r="A64" s="46" t="s">
        <v>57</v>
      </c>
      <c r="B64" s="52">
        <f>VMI!F9</f>
        <v>529</v>
      </c>
      <c r="C64" s="8">
        <f>VMI!F10</f>
        <v>480</v>
      </c>
      <c r="D64" s="8">
        <f>B64-C64</f>
        <v>49</v>
      </c>
      <c r="E64" s="8">
        <f>VMI!F11</f>
        <v>1009</v>
      </c>
      <c r="F64" s="10">
        <f>VMI!F12</f>
        <v>40.718409236690185</v>
      </c>
      <c r="G64" s="10">
        <f>VMI!F13</f>
        <v>36.946760744066708</v>
      </c>
      <c r="H64" s="10">
        <f>F64-G64</f>
        <v>3.771648492623477</v>
      </c>
      <c r="I64" s="53">
        <f>VMI!F14</f>
        <v>77.665169980756886</v>
      </c>
      <c r="J64" s="60">
        <f>VMI!B20</f>
        <v>0.65497076023391809</v>
      </c>
      <c r="K64" s="6">
        <f>VMI!B25</f>
        <v>0.76717557251908397</v>
      </c>
      <c r="L64" s="61">
        <f>VMI!C25</f>
        <v>0.8571428571428571</v>
      </c>
      <c r="M64" s="58">
        <f>VMI!F28</f>
        <v>0.87712665406427226</v>
      </c>
      <c r="N64" s="10">
        <f>VMI!F31</f>
        <v>0.49338374291115311</v>
      </c>
      <c r="O64" s="6">
        <f>VMI!F34</f>
        <v>0.26939224137931034</v>
      </c>
      <c r="P64" s="6">
        <f>VMI!F36</f>
        <v>0.47891954022988503</v>
      </c>
      <c r="Q64" s="10">
        <f>VMI!F29</f>
        <v>1.1312500000000001</v>
      </c>
      <c r="R64" s="10">
        <f>VMI!F32</f>
        <v>0.72291666666666665</v>
      </c>
      <c r="S64" s="6">
        <f>VMI!F35</f>
        <v>0.34563167587476978</v>
      </c>
      <c r="T64" s="61">
        <f>VMI!F37</f>
        <v>0.54085878962536027</v>
      </c>
      <c r="U64" s="61">
        <f>VMI!F47</f>
        <v>0.13043478260869565</v>
      </c>
      <c r="V64" s="61">
        <f>VMI!F48</f>
        <v>0.19375000000000001</v>
      </c>
      <c r="W64" s="58">
        <f>VMI!F17</f>
        <v>22.873345935727787</v>
      </c>
      <c r="X64" s="10">
        <f>VMI!F23</f>
        <v>21.431145495580974</v>
      </c>
      <c r="Y64" s="10">
        <f>VMI!F18</f>
        <v>37.916666666666664</v>
      </c>
      <c r="Z64" s="10">
        <f>VMI!F24</f>
        <v>39.135989542861793</v>
      </c>
      <c r="AA64" s="10">
        <f>VMI!F19</f>
        <v>-15.043320730938877</v>
      </c>
      <c r="AB64" s="53">
        <f>VMI!F25</f>
        <v>-17.704844047280819</v>
      </c>
      <c r="AC64" s="60">
        <f>VMI!B31</f>
        <v>0.30434782608695654</v>
      </c>
      <c r="AD64" s="6">
        <f>VMI!C31</f>
        <v>0.49275362318840582</v>
      </c>
      <c r="AE64" s="87">
        <f>VMI!F43</f>
        <v>8.6956521739130432E-2</v>
      </c>
      <c r="AF64" s="87">
        <f>VMI!G43</f>
        <v>0.14374999999999999</v>
      </c>
      <c r="AG64" s="87">
        <f>VMI!F44</f>
        <v>0.11570247933884298</v>
      </c>
      <c r="AH64" s="87">
        <f>VMI!G44</f>
        <v>0.18681318681318682</v>
      </c>
      <c r="AI64" s="87">
        <f>VMI!F40</f>
        <v>3.017241379310345E-2</v>
      </c>
      <c r="AJ64" s="87">
        <f>VMI!F41</f>
        <v>0.1270718232044199</v>
      </c>
      <c r="AK64" s="87">
        <f>VMI!F51</f>
        <v>7.2348860257680878E-2</v>
      </c>
      <c r="AL64" s="87">
        <f>VMI!G51</f>
        <v>4.9554013875123884E-2</v>
      </c>
      <c r="AM64" s="87">
        <f>VMI!F52</f>
        <v>0.34375</v>
      </c>
      <c r="AN64" s="87">
        <f>VMI!G52</f>
        <v>0.26465028355387521</v>
      </c>
      <c r="AO64" s="58">
        <f>VMI!F55</f>
        <v>27.416722676583159</v>
      </c>
      <c r="AP64" s="58">
        <f>VMI!F56</f>
        <v>29.748881434711784</v>
      </c>
      <c r="AQ64" s="58">
        <f>VMI!F57</f>
        <v>-2.3321587581286245</v>
      </c>
    </row>
    <row r="65" spans="1:43">
      <c r="A65" s="46" t="s">
        <v>47</v>
      </c>
      <c r="B65" s="52">
        <f>'St. Josephs'!F9</f>
        <v>313</v>
      </c>
      <c r="C65" s="8">
        <f>'St. Josephs'!F10</f>
        <v>416</v>
      </c>
      <c r="D65" s="8">
        <f>B65-C65</f>
        <v>-103</v>
      </c>
      <c r="E65" s="8">
        <f>'St. Josephs'!F11</f>
        <v>729</v>
      </c>
      <c r="F65" s="10">
        <f>'St. Josephs'!F12</f>
        <v>26.083333333333332</v>
      </c>
      <c r="G65" s="10">
        <f>'St. Josephs'!F13</f>
        <v>34.666666666666664</v>
      </c>
      <c r="H65" s="10">
        <f>F65-G65</f>
        <v>-8.5833333333333321</v>
      </c>
      <c r="I65" s="53">
        <f>'St. Josephs'!F14</f>
        <v>60.75</v>
      </c>
      <c r="J65" s="60">
        <f>'St. Josephs'!B20</f>
        <v>0.33466135458167329</v>
      </c>
      <c r="K65" s="6">
        <f>'St. Josephs'!B25</f>
        <v>0.77669902912621358</v>
      </c>
      <c r="L65" s="61">
        <f>'St. Josephs'!C25</f>
        <v>0.88669950738916259</v>
      </c>
      <c r="M65" s="58">
        <f>'St. Josephs'!F28</f>
        <v>0.87539936102236426</v>
      </c>
      <c r="N65" s="10">
        <f>'St. Josephs'!F31</f>
        <v>0.46325878594249204</v>
      </c>
      <c r="O65" s="6">
        <f>'St. Josephs'!F34</f>
        <v>0.20560583941605839</v>
      </c>
      <c r="P65" s="6">
        <f>'St. Josephs'!F36</f>
        <v>0.38852413793103446</v>
      </c>
      <c r="Q65" s="10">
        <f>'St. Josephs'!F29</f>
        <v>1.0793269230769231</v>
      </c>
      <c r="R65" s="10">
        <f>'St. Josephs'!F32</f>
        <v>0.68028846153846156</v>
      </c>
      <c r="S65" s="6">
        <f>'St. Josephs'!F35</f>
        <v>0.34743429844097995</v>
      </c>
      <c r="T65" s="61">
        <f>'St. Josephs'!F37</f>
        <v>0.55122968197879851</v>
      </c>
      <c r="U65" s="61">
        <f>'St. Josephs'!F47</f>
        <v>8.6261980830670923E-2</v>
      </c>
      <c r="V65" s="61">
        <f>'St. Josephs'!F48</f>
        <v>0.19951923076923078</v>
      </c>
      <c r="W65" s="58">
        <f>'St. Josephs'!F17</f>
        <v>17.571884984025559</v>
      </c>
      <c r="X65" s="10">
        <f>'St. Josephs'!F23</f>
        <v>18.072785955041734</v>
      </c>
      <c r="Y65" s="10">
        <f>'St. Josephs'!F18</f>
        <v>36.538461538461533</v>
      </c>
      <c r="Z65" s="10">
        <f>'St. Josephs'!F24</f>
        <v>36.168016264168152</v>
      </c>
      <c r="AA65" s="10">
        <f>'St. Josephs'!F19</f>
        <v>-18.966576554435974</v>
      </c>
      <c r="AB65" s="53">
        <f>'St. Josephs'!F25</f>
        <v>-18.095230309126418</v>
      </c>
      <c r="AC65" s="60">
        <f>'St. Josephs'!B31</f>
        <v>0.16</v>
      </c>
      <c r="AD65" s="6">
        <f>'St. Josephs'!C31</f>
        <v>0.35</v>
      </c>
      <c r="AE65" s="87">
        <f>'St. Josephs'!F43</f>
        <v>0.15974440894568689</v>
      </c>
      <c r="AF65" s="87">
        <f>'St. Josephs'!G43</f>
        <v>9.6153846153846159E-2</v>
      </c>
      <c r="AG65" s="87">
        <f>'St. Josephs'!F44</f>
        <v>0.14545454545454545</v>
      </c>
      <c r="AH65" s="87">
        <f>'St. Josephs'!G44</f>
        <v>9.2105263157894732E-2</v>
      </c>
      <c r="AI65" s="87">
        <f>'St. Josephs'!F40</f>
        <v>2.9197080291970802E-2</v>
      </c>
      <c r="AJ65" s="87">
        <f>'St. Josephs'!F41</f>
        <v>8.9086859688195991E-2</v>
      </c>
      <c r="AK65" s="87">
        <f>'St. Josephs'!F51</f>
        <v>6.1728395061728392E-2</v>
      </c>
      <c r="AL65" s="87">
        <f>'St. Josephs'!G51</f>
        <v>7.1330589849108367E-2</v>
      </c>
      <c r="AM65" s="87">
        <f>'St. Josephs'!F52</f>
        <v>0.31490384615384615</v>
      </c>
      <c r="AN65" s="87">
        <f>'St. Josephs'!G52</f>
        <v>0.28753993610223644</v>
      </c>
      <c r="AO65" s="58">
        <f>'St. Josephs'!F55</f>
        <v>28.588230550891648</v>
      </c>
      <c r="AP65" s="58">
        <f>'St. Josephs'!F56</f>
        <v>27.100641682628687</v>
      </c>
      <c r="AQ65" s="58">
        <f>'St. Josephs'!F57</f>
        <v>1.4875888682629608</v>
      </c>
    </row>
    <row r="66" spans="1:43">
      <c r="A66" s="46" t="s">
        <v>58</v>
      </c>
      <c r="B66" s="52">
        <f>Wagner!F9</f>
        <v>362</v>
      </c>
      <c r="C66" s="8">
        <f>Wagner!F10</f>
        <v>495</v>
      </c>
      <c r="D66" s="8">
        <f>B66-C66</f>
        <v>-133</v>
      </c>
      <c r="E66" s="8">
        <f>Wagner!F11</f>
        <v>857</v>
      </c>
      <c r="F66" s="10">
        <f>Wagner!F12</f>
        <v>30.166666666666668</v>
      </c>
      <c r="G66" s="10">
        <f>Wagner!F13</f>
        <v>41.25</v>
      </c>
      <c r="H66" s="10">
        <f>F66-G66</f>
        <v>-11.083333333333332</v>
      </c>
      <c r="I66" s="53">
        <f>Wagner!F14</f>
        <v>71.416666666666671</v>
      </c>
      <c r="J66" s="60">
        <f>Wagner!B20</f>
        <v>0.28660436137071649</v>
      </c>
      <c r="K66" s="6">
        <f>Wagner!B25</f>
        <v>0.73553719008264462</v>
      </c>
      <c r="L66" s="61">
        <f>Wagner!C25</f>
        <v>0.86138613861386137</v>
      </c>
      <c r="M66" s="58">
        <f>Wagner!F28</f>
        <v>0.9475138121546961</v>
      </c>
      <c r="N66" s="10">
        <f>Wagner!F31</f>
        <v>0.56629834254143652</v>
      </c>
      <c r="O66" s="6">
        <f>Wagner!F34</f>
        <v>0.24246647230320698</v>
      </c>
      <c r="P66" s="6">
        <f>Wagner!F36</f>
        <v>0.40568780487804879</v>
      </c>
      <c r="Q66" s="10">
        <f>Wagner!F29</f>
        <v>1.0181818181818181</v>
      </c>
      <c r="R66" s="10">
        <f>Wagner!F32</f>
        <v>0.71717171717171713</v>
      </c>
      <c r="S66" s="6">
        <f>Wagner!F35</f>
        <v>0.40378373015873015</v>
      </c>
      <c r="T66" s="61">
        <f>Wagner!F37</f>
        <v>0.57325915492957746</v>
      </c>
      <c r="U66" s="61">
        <f>Wagner!F47</f>
        <v>0.11049723756906077</v>
      </c>
      <c r="V66" s="61">
        <f>Wagner!F48</f>
        <v>0.22424242424242424</v>
      </c>
      <c r="W66" s="58">
        <f>Wagner!F17</f>
        <v>22.375690607734807</v>
      </c>
      <c r="X66" s="10">
        <f>Wagner!F23</f>
        <v>21.589903920196054</v>
      </c>
      <c r="Y66" s="10">
        <f>Wagner!F18</f>
        <v>40.404040404040401</v>
      </c>
      <c r="Z66" s="10">
        <f>Wagner!F24</f>
        <v>39.93642472653525</v>
      </c>
      <c r="AA66" s="10">
        <f>Wagner!F19</f>
        <v>-18.028349796305594</v>
      </c>
      <c r="AB66" s="53">
        <f>Wagner!F25</f>
        <v>-18.346520806339196</v>
      </c>
      <c r="AC66" s="60">
        <f>Wagner!B31</f>
        <v>0.21621621621621623</v>
      </c>
      <c r="AD66" s="6">
        <f>Wagner!C31</f>
        <v>0.34426229508196721</v>
      </c>
      <c r="AE66" s="87">
        <f>Wagner!F43</f>
        <v>0.10220994475138122</v>
      </c>
      <c r="AF66" s="87">
        <f>Wagner!G43</f>
        <v>0.12323232323232323</v>
      </c>
      <c r="AG66" s="87">
        <f>Wagner!F44</f>
        <v>9.8765432098765427E-2</v>
      </c>
      <c r="AH66" s="87">
        <f>Wagner!G44</f>
        <v>0.105</v>
      </c>
      <c r="AI66" s="87">
        <f>Wagner!F40</f>
        <v>2.3323615160349854E-2</v>
      </c>
      <c r="AJ66" s="87">
        <f>Wagner!F41</f>
        <v>0.12103174603174603</v>
      </c>
      <c r="AK66" s="87">
        <f>Wagner!F51</f>
        <v>7.1178529754959155E-2</v>
      </c>
      <c r="AL66" s="87">
        <f>Wagner!G51</f>
        <v>4.7841306884480746E-2</v>
      </c>
      <c r="AM66" s="87">
        <f>Wagner!F52</f>
        <v>0.31313131313131315</v>
      </c>
      <c r="AN66" s="87">
        <f>Wagner!G52</f>
        <v>0.34254143646408841</v>
      </c>
      <c r="AO66" s="58">
        <f>Wagner!F55</f>
        <v>28.629734601682951</v>
      </c>
      <c r="AP66" s="58">
        <f>Wagner!F56</f>
        <v>28.887640179697801</v>
      </c>
      <c r="AQ66" s="58">
        <f>Wagner!F57</f>
        <v>-0.25790557801484937</v>
      </c>
    </row>
    <row r="67" spans="1:43" s="32" customFormat="1" ht="15.75" thickBot="1">
      <c r="A67" s="46" t="s">
        <v>194</v>
      </c>
      <c r="B67" s="80">
        <f>Mercer!F9</f>
        <v>471</v>
      </c>
      <c r="C67" s="56">
        <f>Mercer!F10</f>
        <v>630</v>
      </c>
      <c r="D67" s="56">
        <f>B67-C67</f>
        <v>-159</v>
      </c>
      <c r="E67" s="56">
        <f>Mercer!F11</f>
        <v>1101</v>
      </c>
      <c r="F67" s="57">
        <f>Mercer!F12</f>
        <v>36.277278562259312</v>
      </c>
      <c r="G67" s="57">
        <f>Mercer!F13</f>
        <v>48.523748395378696</v>
      </c>
      <c r="H67" s="57">
        <f>F67-G67</f>
        <v>-12.246469833119384</v>
      </c>
      <c r="I67" s="81">
        <f>Mercer!F14</f>
        <v>84.801026957638001</v>
      </c>
      <c r="J67" s="82">
        <f>Mercer!B20</f>
        <v>0.2808988764044944</v>
      </c>
      <c r="K67" s="83">
        <f>Mercer!B25</f>
        <v>0.76347305389221554</v>
      </c>
      <c r="L67" s="84">
        <f>Mercer!C25</f>
        <v>0.87457627118644066</v>
      </c>
      <c r="M67" s="85">
        <f>Mercer!F28</f>
        <v>0.79617834394904463</v>
      </c>
      <c r="N67" s="57">
        <f>Mercer!F31</f>
        <v>0.45647558386411891</v>
      </c>
      <c r="O67" s="83">
        <f>Mercer!F34</f>
        <v>0.23245600000000002</v>
      </c>
      <c r="P67" s="83">
        <f>Mercer!F36</f>
        <v>0.40544651162790701</v>
      </c>
      <c r="Q67" s="57">
        <f>Mercer!F29</f>
        <v>0.97460317460317458</v>
      </c>
      <c r="R67" s="57">
        <f>Mercer!F32</f>
        <v>0.61428571428571432</v>
      </c>
      <c r="S67" s="83">
        <f>Mercer!F35</f>
        <v>0.37973778501628663</v>
      </c>
      <c r="T67" s="84">
        <f>Mercer!F37</f>
        <v>0.60247803617571061</v>
      </c>
      <c r="U67" s="84">
        <f>Mercer!F47</f>
        <v>8.0679405520169847E-2</v>
      </c>
      <c r="V67" s="84">
        <f>Mercer!F48</f>
        <v>0.18571428571428572</v>
      </c>
      <c r="W67" s="85">
        <f>Mercer!F17</f>
        <v>18.046709129511676</v>
      </c>
      <c r="X67" s="57">
        <f>Mercer!F23</f>
        <v>17.112979561616307</v>
      </c>
      <c r="Y67" s="57">
        <f>Mercer!F18</f>
        <v>36.031746031746032</v>
      </c>
      <c r="Z67" s="57">
        <f>Mercer!F24</f>
        <v>39.396813242394131</v>
      </c>
      <c r="AA67" s="57">
        <f>Mercer!F19</f>
        <v>-17.985036902234356</v>
      </c>
      <c r="AB67" s="81">
        <f>Mercer!F25</f>
        <v>-22.283833680777825</v>
      </c>
      <c r="AC67" s="82">
        <f>Mercer!B31</f>
        <v>0.26</v>
      </c>
      <c r="AD67" s="83">
        <f>Mercer!C31</f>
        <v>0.37777777777777777</v>
      </c>
      <c r="AE67" s="92">
        <f>Mercer!F43</f>
        <v>0.10615711252653928</v>
      </c>
      <c r="AF67" s="92">
        <f>Mercer!G43</f>
        <v>7.1428571428571425E-2</v>
      </c>
      <c r="AG67" s="92">
        <f>Mercer!F44</f>
        <v>0.15294117647058825</v>
      </c>
      <c r="AH67" s="92">
        <f>Mercer!G44</f>
        <v>7.4889867841409691E-2</v>
      </c>
      <c r="AI67" s="92">
        <f>Mercer!F40</f>
        <v>3.4666666666666665E-2</v>
      </c>
      <c r="AJ67" s="92">
        <f>Mercer!F41</f>
        <v>7.3289902280130298E-2</v>
      </c>
      <c r="AK67" s="92">
        <f>Mercer!F51</f>
        <v>4.0871934604904632E-2</v>
      </c>
      <c r="AL67" s="92">
        <f>Mercer!G51</f>
        <v>4.7229791099000905E-2</v>
      </c>
      <c r="AM67" s="92">
        <f>Mercer!F52</f>
        <v>0.25396825396825395</v>
      </c>
      <c r="AN67" s="92">
        <f>Mercer!G52</f>
        <v>0.27600849256900212</v>
      </c>
      <c r="AO67" s="85">
        <f>Mercer!F55</f>
        <v>25.881290166285389</v>
      </c>
      <c r="AP67" s="85">
        <f>Mercer!F56</f>
        <v>29.394001645503629</v>
      </c>
      <c r="AQ67" s="85">
        <f>Mercer!F57</f>
        <v>-3.5127114792182397</v>
      </c>
    </row>
    <row r="68" spans="1:43">
      <c r="X68" s="19"/>
    </row>
  </sheetData>
  <autoFilter ref="A6:AQ6">
    <filterColumn colId="30"/>
    <filterColumn colId="31"/>
    <filterColumn colId="32"/>
    <filterColumn colId="33"/>
    <filterColumn colId="34"/>
    <filterColumn colId="35"/>
    <filterColumn colId="36"/>
    <filterColumn colId="37"/>
    <filterColumn colId="38"/>
    <filterColumn colId="39"/>
    <sortState ref="A7:AQ67">
      <sortCondition descending="1" ref="AB6"/>
    </sortState>
  </autoFilter>
  <mergeCells count="8">
    <mergeCell ref="B4:I4"/>
    <mergeCell ref="J4:L4"/>
    <mergeCell ref="M4:T4"/>
    <mergeCell ref="W4:AB4"/>
    <mergeCell ref="AO4:AQ4"/>
    <mergeCell ref="U4:V4"/>
    <mergeCell ref="AC4:AL4"/>
    <mergeCell ref="AM4:AN4"/>
  </mergeCells>
  <pageMargins left="0.7" right="0.7" top="0.75" bottom="0.75" header="0.3" footer="0.3"/>
  <pageSetup scale="1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Jacksonville</v>
      </c>
      <c r="C7" s="76" t="s">
        <v>62</v>
      </c>
      <c r="E7" s="7"/>
      <c r="F7" s="76" t="str">
        <f>B1</f>
        <v>Jacksonville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29.215686274509807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27.428571428571431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154</v>
      </c>
      <c r="C9" s="4">
        <v>172</v>
      </c>
      <c r="E9" s="4" t="s">
        <v>82</v>
      </c>
      <c r="F9" s="78">
        <f>B19+B23+C26</f>
        <v>535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621</v>
      </c>
      <c r="C10" s="4">
        <v>580</v>
      </c>
      <c r="E10" s="4" t="s">
        <v>83</v>
      </c>
      <c r="F10" s="78">
        <f>C19+C23+B26</f>
        <v>568</v>
      </c>
      <c r="G10" s="27"/>
      <c r="H10" s="65"/>
      <c r="I10" s="4" t="s">
        <v>13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36.30252100840336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26.151012891344383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0.24798711755233493</v>
      </c>
      <c r="C11" s="6">
        <f>C9/C10</f>
        <v>0.29655172413793102</v>
      </c>
      <c r="E11" s="4" t="s">
        <v>84</v>
      </c>
      <c r="F11" s="78">
        <f>SUM(F9:F10)</f>
        <v>1103</v>
      </c>
      <c r="G11" s="27"/>
      <c r="H11" s="65"/>
      <c r="I11" s="4" t="s">
        <v>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26.410835214446955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25.282167042889391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328</v>
      </c>
      <c r="C12" s="4">
        <v>349</v>
      </c>
      <c r="E12" s="4" t="s">
        <v>85</v>
      </c>
      <c r="F12" s="79">
        <f>F9/(B39/60)</f>
        <v>35.548172757475079</v>
      </c>
      <c r="G12" s="28"/>
      <c r="H12" s="65"/>
      <c r="I12" s="4" t="s">
        <v>44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37.981651376146793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29.56204379562044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0.5281803542673108</v>
      </c>
      <c r="C13" s="6">
        <f>C12/C10</f>
        <v>0.60172413793103452</v>
      </c>
      <c r="E13" s="4" t="s">
        <v>86</v>
      </c>
      <c r="F13" s="79">
        <f>F10/(B39/60)</f>
        <v>37.74086378737541</v>
      </c>
      <c r="G13" s="28"/>
      <c r="H13" s="65"/>
      <c r="I13" s="4" t="s">
        <v>197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35.009671179883945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32.783505154639172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0.46951219512195119</v>
      </c>
      <c r="C14" s="6">
        <f>C9/C12</f>
        <v>0.49283667621776506</v>
      </c>
      <c r="E14" s="4" t="s">
        <v>87</v>
      </c>
      <c r="F14" s="79">
        <f>F11/(B39/60)</f>
        <v>73.289036544850489</v>
      </c>
      <c r="G14" s="28"/>
      <c r="H14" s="65"/>
      <c r="I14" s="4" t="s">
        <v>45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27.100840336134453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28.904428904428904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94</v>
      </c>
      <c r="C15" s="4">
        <v>93</v>
      </c>
      <c r="E15" s="7"/>
      <c r="F15" s="7"/>
      <c r="G15" s="7"/>
      <c r="H15" s="65"/>
      <c r="I15" s="4" t="s">
        <v>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22.955145118733508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31.127450980392158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0.61038961038961037</v>
      </c>
      <c r="C16" s="6">
        <f>C15/C9</f>
        <v>0.54069767441860461</v>
      </c>
      <c r="E16" s="24" t="s">
        <v>88</v>
      </c>
      <c r="F16" s="7"/>
      <c r="G16" s="7"/>
      <c r="H16" s="65"/>
      <c r="I16" s="4" t="s">
        <v>14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26.992753623188403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26.198083067092654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28.785046728971963</v>
      </c>
      <c r="G17" s="29"/>
      <c r="H17" s="65"/>
      <c r="I17" s="4" t="s">
        <v>29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24.842105263157897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30.687830687830687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30.281690140845068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29.855072463768117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25.943396226415093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171</v>
      </c>
      <c r="C19" s="4">
        <v>209</v>
      </c>
      <c r="E19" s="4" t="s">
        <v>120</v>
      </c>
      <c r="F19" s="10">
        <f>F17-F18</f>
        <v>-1.4966434118731051</v>
      </c>
      <c r="G19" s="29"/>
      <c r="H19" s="65"/>
      <c r="I19" s="4" t="s">
        <v>30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28.340080971659919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27.530364372469634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</v>
      </c>
      <c r="C20" s="6">
        <f>C19/(B19+C19)</f>
        <v>0.55000000000000004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57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22.873345935727787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37.916666666666664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35.398230088495573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26.251896813353564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48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29.855072463768117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25.943396226415093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295</v>
      </c>
      <c r="C23" s="4">
        <v>311</v>
      </c>
      <c r="E23" s="12" t="s">
        <v>122</v>
      </c>
      <c r="F23" s="10">
        <f>(F17*'Efficiency Adjustment'!B66)/K27</f>
        <v>27.493229121831451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247</v>
      </c>
      <c r="C24" s="4">
        <v>242</v>
      </c>
      <c r="E24" s="12" t="s">
        <v>123</v>
      </c>
      <c r="F24" s="10">
        <f>(F18*'Efficiency Adjustment'!C66)/J27</f>
        <v>29.810876919889157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0.83728813559322035</v>
      </c>
      <c r="C25" s="6">
        <f>C24/C23</f>
        <v>0.77813504823151125</v>
      </c>
      <c r="E25" s="12" t="s">
        <v>124</v>
      </c>
      <c r="F25" s="10">
        <f>F23-F24</f>
        <v>-2.3176477980577062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48</v>
      </c>
      <c r="C26" s="4">
        <f>C23-C24</f>
        <v>69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28.745314696502422</v>
      </c>
      <c r="K27" s="19">
        <f>AVERAGEIF(K8:K24,"&gt;0")</f>
        <v>29.18283735265835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1.1607476635514018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56</v>
      </c>
      <c r="C29" s="4">
        <v>70</v>
      </c>
      <c r="E29" s="12" t="s">
        <v>148</v>
      </c>
      <c r="F29" s="10">
        <f>C10/F10</f>
        <v>1.0211267605633803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16</v>
      </c>
      <c r="C30" s="4">
        <v>30</v>
      </c>
      <c r="E30" s="12" t="s">
        <v>91</v>
      </c>
      <c r="F30" s="10">
        <f>F28-F29</f>
        <v>0.13962090298802154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0.2857142857142857</v>
      </c>
      <c r="C31" s="23">
        <f>C30/C29</f>
        <v>0.42857142857142855</v>
      </c>
      <c r="E31" s="4" t="s">
        <v>149</v>
      </c>
      <c r="F31" s="10">
        <f>B12/F9</f>
        <v>0.61308411214953273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0.61443661971830987</v>
      </c>
      <c r="G32" s="7"/>
      <c r="H32" s="65"/>
      <c r="I32" s="4" t="s">
        <v>203</v>
      </c>
      <c r="J32" s="9">
        <f>F14</f>
        <v>73.289036544850489</v>
      </c>
      <c r="K32" s="4">
        <f>RANK(J32,'Universal Aggregate Worksheet'!I7:I67,0)</f>
        <v>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1.4285714285714285E-2</v>
      </c>
      <c r="C33" s="23">
        <f>C32/B29</f>
        <v>0</v>
      </c>
      <c r="E33" s="12" t="s">
        <v>92</v>
      </c>
      <c r="F33" s="13">
        <f>F31-F32</f>
        <v>-1.3525075687771393E-3</v>
      </c>
      <c r="G33" s="29"/>
      <c r="H33" s="65"/>
      <c r="I33" s="12" t="s">
        <v>160</v>
      </c>
      <c r="J33" s="9">
        <f>F12</f>
        <v>35.548172757475079</v>
      </c>
      <c r="K33" s="4">
        <f>RANK(J33,'Universal Aggregate Worksheet'!F7:F67,0)</f>
        <v>17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0.25362640901771338</v>
      </c>
      <c r="G34" s="31"/>
      <c r="H34" s="65"/>
      <c r="I34" s="12" t="s">
        <v>161</v>
      </c>
      <c r="J34" s="9">
        <f>F13</f>
        <v>37.74086378737541</v>
      </c>
      <c r="K34" s="4">
        <f>RANK(J34,'Universal Aggregate Worksheet'!G7:G67,1)</f>
        <v>54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72</v>
      </c>
      <c r="C35" s="4">
        <v>58</v>
      </c>
      <c r="E35" s="12" t="s">
        <v>152</v>
      </c>
      <c r="F35" s="6">
        <f>((0.167*C30)+(C9)+(0.83*C32))/C10</f>
        <v>0.30518965517241375</v>
      </c>
      <c r="G35" s="7"/>
      <c r="H35" s="65"/>
      <c r="I35" s="12" t="s">
        <v>210</v>
      </c>
      <c r="J35" s="9">
        <f>J33-J34</f>
        <v>-2.192691029900331</v>
      </c>
      <c r="K35" s="4">
        <f>RANK(J35,'Universal Aggregate Worksheet'!H7:H67,0)</f>
        <v>44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0.48018902439024391</v>
      </c>
      <c r="G36" s="31"/>
      <c r="H36" s="65"/>
      <c r="I36" s="4" t="s">
        <v>133</v>
      </c>
      <c r="J36" s="10">
        <f>F23</f>
        <v>27.493229121831451</v>
      </c>
      <c r="K36" s="4">
        <f>RANK(J36,'Universal Aggregate Worksheet'!X7:X67,0)</f>
        <v>34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0.50719197707736385</v>
      </c>
      <c r="G37" s="31"/>
      <c r="H37" s="65"/>
      <c r="I37" s="4" t="s">
        <v>136</v>
      </c>
      <c r="J37" s="10">
        <f>F24</f>
        <v>29.810876919889157</v>
      </c>
      <c r="K37" s="4">
        <f>RANK(J37,'Universal Aggregate Worksheet'!Z7:Z67,1)</f>
        <v>41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-2.3176477980577062</v>
      </c>
      <c r="K38" s="4">
        <f>RANK(J38,'Universal Aggregate Worksheet'!AB7:AB67,0)</f>
        <v>37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903</v>
      </c>
      <c r="C39" s="4">
        <f>B39</f>
        <v>903</v>
      </c>
      <c r="E39" s="24" t="s">
        <v>155</v>
      </c>
      <c r="F39" s="7"/>
      <c r="G39" s="7"/>
      <c r="H39" s="65"/>
      <c r="I39" s="4" t="s">
        <v>166</v>
      </c>
      <c r="J39" s="10">
        <f>F28</f>
        <v>1.1607476635514018</v>
      </c>
      <c r="K39" s="4">
        <f>RANK(J39,'Universal Aggregate Worksheet'!M7:M67,0)</f>
        <v>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2.5764895330112721E-2</v>
      </c>
      <c r="G40" s="13">
        <f>C30/C10</f>
        <v>5.1724137931034482E-2</v>
      </c>
      <c r="H40" s="65"/>
      <c r="I40" s="4" t="s">
        <v>170</v>
      </c>
      <c r="J40" s="10">
        <f>F29</f>
        <v>1.0211267605633803</v>
      </c>
      <c r="K40" s="4">
        <f>RANK(J40,'Universal Aggregate Worksheet'!Q7:Q67,1)</f>
        <v>33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0.1206896551724138</v>
      </c>
      <c r="G41" s="10">
        <f>B29/B10</f>
        <v>9.0177133655394523E-2</v>
      </c>
      <c r="H41" s="65"/>
      <c r="I41" s="4" t="s">
        <v>168</v>
      </c>
      <c r="J41" s="6">
        <f>F34</f>
        <v>0.25362640901771338</v>
      </c>
      <c r="K41" s="4">
        <f>RANK(J41,'Universal Aggregate Worksheet'!O7:O67,0)</f>
        <v>51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-9.4924759842301074E-2</v>
      </c>
      <c r="G42" s="10">
        <f>G40-G41</f>
        <v>-3.8452995724360041E-2</v>
      </c>
      <c r="H42" s="65"/>
      <c r="I42" s="4" t="s">
        <v>172</v>
      </c>
      <c r="J42" s="6">
        <f>F35</f>
        <v>0.30518965517241375</v>
      </c>
      <c r="K42" s="4">
        <f>RANK(J42,'Universal Aggregate Worksheet'!S7:S67,1)</f>
        <v>46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0.10467289719626169</v>
      </c>
      <c r="G43" s="86">
        <f>C29/F10</f>
        <v>0.12323943661971831</v>
      </c>
      <c r="H43" s="65"/>
      <c r="I43" s="4" t="s">
        <v>182</v>
      </c>
      <c r="J43" s="10">
        <f>F47</f>
        <v>0.17570093457943925</v>
      </c>
      <c r="K43" s="4">
        <f>RANK(J43,'Universal Aggregate Worksheet'!U7:U67,0)</f>
        <v>15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0.1038961038961039</v>
      </c>
      <c r="G44" s="86">
        <f>C30/C9</f>
        <v>0.1744186046511628</v>
      </c>
      <c r="H44" s="65"/>
      <c r="I44" s="4" t="s">
        <v>183</v>
      </c>
      <c r="J44" s="10">
        <f>F48</f>
        <v>0.16373239436619719</v>
      </c>
      <c r="K44" s="4">
        <f>RANK(J44,'Universal Aggregate Worksheet'!V7:V67,1)</f>
        <v>41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</v>
      </c>
      <c r="K45" s="4">
        <f>RANK(J45,'Universal Aggregate Worksheet'!J7:J67,0)</f>
        <v>46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0.83728813559322035</v>
      </c>
      <c r="K46" s="4">
        <f>RANK(J46,'Universal Aggregate Worksheet'!K7:K67,0)</f>
        <v>28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0.17570093457943925</v>
      </c>
      <c r="G47" s="33"/>
      <c r="H47" s="65"/>
      <c r="I47" s="4" t="s">
        <v>181</v>
      </c>
      <c r="J47" s="13">
        <f>C25</f>
        <v>0.77813504823151125</v>
      </c>
      <c r="K47" s="4">
        <f>RANK(J47,'Universal Aggregate Worksheet'!L7:L67,1)</f>
        <v>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0.16373239436619719</v>
      </c>
      <c r="G48" s="29"/>
      <c r="H48" s="65"/>
      <c r="I48" s="4" t="s">
        <v>205</v>
      </c>
      <c r="J48" s="6">
        <f>B31</f>
        <v>0.2857142857142857</v>
      </c>
      <c r="K48" s="4">
        <f>RANK(J48,'Universal Aggregate Worksheet'!AC7:AC67,0)</f>
        <v>40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0.42857142857142855</v>
      </c>
      <c r="K49" s="4">
        <f>RANK(J49,'Universal Aggregate Worksheet'!AD7:AD67,1)</f>
        <v>59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2.5764895330112721E-2</v>
      </c>
      <c r="K50" s="4">
        <f>RANK(J50,'Universal Aggregate Worksheet'!AI7:AI67,0)</f>
        <v>51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6.527651858567543E-2</v>
      </c>
      <c r="G51" s="10">
        <f>C35/F11</f>
        <v>5.2583862194016319E-2</v>
      </c>
      <c r="H51" s="65"/>
      <c r="I51" s="12" t="s">
        <v>221</v>
      </c>
      <c r="J51" s="10">
        <f>F41</f>
        <v>0.1206896551724138</v>
      </c>
      <c r="K51" s="4">
        <f>RANK(J51,'Universal Aggregate Worksheet'!AJ7:AJ67,1)</f>
        <v>41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0.31161971830985913</v>
      </c>
      <c r="G52" s="86">
        <f>(B12-B9)/F9</f>
        <v>0.3252336448598131</v>
      </c>
      <c r="H52" s="65"/>
      <c r="I52" s="12" t="s">
        <v>222</v>
      </c>
      <c r="J52" s="87">
        <f>F43</f>
        <v>0.10467289719626169</v>
      </c>
      <c r="K52" s="4">
        <f>RANK(J52,'Universal Aggregate Worksheet'!AE7:AE67,0)</f>
        <v>37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0.12323943661971831</v>
      </c>
      <c r="K53" s="4">
        <f>RANK(J53,'Universal Aggregate Worksheet'!AF7:AF67,1)</f>
        <v>44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0.1038961038961039</v>
      </c>
      <c r="K54" s="4">
        <f>RANK(J54,'Universal Aggregate Worksheet'!AG7:AG67,0)</f>
        <v>50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28.745314696502422</v>
      </c>
      <c r="G55" s="7"/>
      <c r="H55" s="65"/>
      <c r="I55" s="12" t="s">
        <v>225</v>
      </c>
      <c r="J55" s="87">
        <f>G44</f>
        <v>0.1744186046511628</v>
      </c>
      <c r="K55" s="4">
        <f>RANK(J55,'Universal Aggregate Worksheet'!AH7:AH67,1)</f>
        <v>57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29.18283735265835</v>
      </c>
      <c r="G56" s="7"/>
      <c r="H56" s="65"/>
      <c r="I56" s="12" t="s">
        <v>227</v>
      </c>
      <c r="J56" s="10">
        <f>F51</f>
        <v>6.527651858567543E-2</v>
      </c>
      <c r="K56" s="4">
        <f>RANK(J56,'Universal Aggregate Worksheet'!AK7:AK67,1)</f>
        <v>41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-0.43752265615592734</v>
      </c>
      <c r="G57" s="7"/>
      <c r="H57" s="65"/>
      <c r="I57" s="12" t="s">
        <v>226</v>
      </c>
      <c r="J57" s="10">
        <f>G51</f>
        <v>5.2583862194016319E-2</v>
      </c>
      <c r="K57" s="4">
        <f>RANK(J57,'Universal Aggregate Worksheet'!AL7:AL67,0)</f>
        <v>43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0.31161971830985913</v>
      </c>
      <c r="K58" s="4">
        <f>RANK(J58,'Universal Aggregate Worksheet'!AM7:AM67,0)</f>
        <v>31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0.3252336448598131</v>
      </c>
      <c r="K59" s="4">
        <f>RANK(J59,'Universal Aggregate Worksheet'!AN7:AN67,1)</f>
        <v>41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28.745314696502422</v>
      </c>
      <c r="K60" s="4">
        <f>RANK(J60,'Universal Aggregate Worksheet'!AO7:AO67,0)</f>
        <v>15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29.18283735265835</v>
      </c>
      <c r="K61" s="4">
        <f>RANK(J61,'Universal Aggregate Worksheet'!AP7:AP67,1)</f>
        <v>50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-0.43752265615592734</v>
      </c>
      <c r="K62" s="4">
        <f>RANK(J62,'Universal Aggregate Worksheet'!AQ7:AQ67,0)</f>
        <v>35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F5" zoomScaleNormal="100" workbookViewId="0">
      <selection activeCell="I23" sqref="I23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Johns Hopkins</v>
      </c>
      <c r="C7" s="76" t="s">
        <v>62</v>
      </c>
      <c r="E7" s="7"/>
      <c r="F7" s="76" t="str">
        <f>B1</f>
        <v>Johns Hopkins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26.912928759894463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26.884422110552762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180</v>
      </c>
      <c r="C9" s="4">
        <v>116</v>
      </c>
      <c r="E9" s="4" t="s">
        <v>82</v>
      </c>
      <c r="F9" s="78">
        <f>B19+B23+C26</f>
        <v>565</v>
      </c>
      <c r="G9" s="27"/>
      <c r="H9" s="65"/>
      <c r="I9" s="4" t="s">
        <v>12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26.456692913385826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27.301587301587301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565</v>
      </c>
      <c r="C10" s="4">
        <v>463</v>
      </c>
      <c r="E10" s="4" t="s">
        <v>83</v>
      </c>
      <c r="F10" s="78">
        <f>C19+C23+B26</f>
        <v>466</v>
      </c>
      <c r="G10" s="27"/>
      <c r="H10" s="65"/>
      <c r="I10" s="4" t="s">
        <v>48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29.855072463768117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25.943396226415093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0.31858407079646017</v>
      </c>
      <c r="C11" s="6">
        <f>C9/C10</f>
        <v>0.2505399568034557</v>
      </c>
      <c r="E11" s="4" t="s">
        <v>84</v>
      </c>
      <c r="F11" s="78">
        <f>SUM(F9:F10)</f>
        <v>1031</v>
      </c>
      <c r="G11" s="27"/>
      <c r="H11" s="65"/>
      <c r="I11" s="4" t="s">
        <v>41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26.153846153846157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24.468085106382979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328</v>
      </c>
      <c r="C12" s="4">
        <v>267</v>
      </c>
      <c r="E12" s="4" t="s">
        <v>85</v>
      </c>
      <c r="F12" s="79">
        <f>F9/(B39/60)</f>
        <v>35.020661157024797</v>
      </c>
      <c r="G12" s="28"/>
      <c r="H12" s="65"/>
      <c r="I12" s="4" t="s">
        <v>29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24.842105263157897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30.687830687830687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0.58053097345132743</v>
      </c>
      <c r="C13" s="6">
        <f>C12/C10</f>
        <v>0.57667386609071269</v>
      </c>
      <c r="E13" s="4" t="s">
        <v>86</v>
      </c>
      <c r="F13" s="79">
        <f>F10/(B39/60)</f>
        <v>28.884297520661157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26.987951807228917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32.954545454545453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0.54878048780487809</v>
      </c>
      <c r="C14" s="6">
        <f>C9/C12</f>
        <v>0.43445692883895132</v>
      </c>
      <c r="E14" s="4" t="s">
        <v>87</v>
      </c>
      <c r="F14" s="79">
        <f>F11/(B39/60)</f>
        <v>63.904958677685954</v>
      </c>
      <c r="G14" s="28"/>
      <c r="H14" s="65"/>
      <c r="I14" s="4" t="s">
        <v>51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29.853181076672104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21.109123434704831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99</v>
      </c>
      <c r="C15" s="4">
        <v>68</v>
      </c>
      <c r="E15" s="7"/>
      <c r="F15" s="7"/>
      <c r="G15" s="7"/>
      <c r="H15" s="65"/>
      <c r="I15" s="4" t="s">
        <v>56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32.741935483870968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27.478260869565219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0.55000000000000004</v>
      </c>
      <c r="C16" s="6">
        <f>C15/C9</f>
        <v>0.58620689655172409</v>
      </c>
      <c r="E16" s="24" t="s">
        <v>88</v>
      </c>
      <c r="F16" s="7"/>
      <c r="G16" s="7"/>
      <c r="H16" s="65"/>
      <c r="I16" s="4" t="s">
        <v>35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31.401869158878505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29.746835443037973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31.858407079646017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26.953125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31.494661921708182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24.892703862660944</v>
      </c>
      <c r="G18" s="29"/>
      <c r="H18" s="65"/>
      <c r="I18" s="4" t="s">
        <v>31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32.7683615819209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25.977011494252871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227</v>
      </c>
      <c r="C19" s="4">
        <v>123</v>
      </c>
      <c r="E19" s="4" t="s">
        <v>120</v>
      </c>
      <c r="F19" s="10">
        <f>F17-F18</f>
        <v>6.965703216985073</v>
      </c>
      <c r="G19" s="29"/>
      <c r="H19" s="65"/>
      <c r="I19" s="4" t="s">
        <v>34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28.502415458937197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30.864197530864196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0.64857142857142858</v>
      </c>
      <c r="C20" s="6">
        <f>C19/(B19+C19)</f>
        <v>0.35142857142857142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25.821596244131456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27.040816326530614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30.039525691699602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23.762376237623762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22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30.873786407766989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23.972602739726025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283</v>
      </c>
      <c r="C23" s="4">
        <v>303</v>
      </c>
      <c r="E23" s="12" t="s">
        <v>122</v>
      </c>
      <c r="F23" s="10">
        <f>(F17*'Efficiency Adjustment'!B66)/K27</f>
        <v>32.599167095339453</v>
      </c>
      <c r="G23" s="7"/>
      <c r="H23" s="65"/>
      <c r="I23" s="4" t="s">
        <v>13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36.30252100840336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26.151012891344383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243</v>
      </c>
      <c r="C24" s="4">
        <v>248</v>
      </c>
      <c r="E24" s="12" t="s">
        <v>123</v>
      </c>
      <c r="F24" s="10">
        <f>(F18*'Efficiency Adjustment'!C66)/J27</f>
        <v>24.16200208414644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0.85865724381625441</v>
      </c>
      <c r="C25" s="6">
        <f>C24/C23</f>
        <v>0.81848184818481851</v>
      </c>
      <c r="E25" s="12" t="s">
        <v>124</v>
      </c>
      <c r="F25" s="10">
        <f>F23-F24</f>
        <v>8.437165011193013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40</v>
      </c>
      <c r="C26" s="4">
        <f>C23-C24</f>
        <v>55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29.154182154597652</v>
      </c>
      <c r="K27" s="19">
        <f>AVERAGEIF(K8:K24,"&gt;0")</f>
        <v>27.239797861042021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61</v>
      </c>
      <c r="C29" s="4">
        <v>46</v>
      </c>
      <c r="E29" s="12" t="s">
        <v>148</v>
      </c>
      <c r="F29" s="10">
        <f>C10/F10</f>
        <v>0.99356223175965663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21</v>
      </c>
      <c r="C30" s="4">
        <v>18</v>
      </c>
      <c r="E30" s="12" t="s">
        <v>91</v>
      </c>
      <c r="F30" s="10">
        <f>F28-F29</f>
        <v>6.4377682403433667E-3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0.34426229508196721</v>
      </c>
      <c r="C31" s="23">
        <f>C30/C29</f>
        <v>0.39130434782608697</v>
      </c>
      <c r="E31" s="4" t="s">
        <v>149</v>
      </c>
      <c r="F31" s="10">
        <f>B12/F9</f>
        <v>0.58053097345132743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0.57296137339055797</v>
      </c>
      <c r="G32" s="7"/>
      <c r="H32" s="65"/>
      <c r="I32" s="4" t="s">
        <v>203</v>
      </c>
      <c r="J32" s="9">
        <f>F14</f>
        <v>63.904958677685954</v>
      </c>
      <c r="K32" s="4">
        <f>RANK(J32,'Universal Aggregate Worksheet'!I7:I67,0)</f>
        <v>42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1.6393442622950821E-2</v>
      </c>
      <c r="E33" s="12" t="s">
        <v>92</v>
      </c>
      <c r="F33" s="13">
        <f>F31-F32</f>
        <v>7.5696000607694547E-3</v>
      </c>
      <c r="G33" s="29"/>
      <c r="H33" s="65"/>
      <c r="I33" s="12" t="s">
        <v>160</v>
      </c>
      <c r="J33" s="9">
        <f>F12</f>
        <v>35.020661157024797</v>
      </c>
      <c r="K33" s="4">
        <f>RANK(J33,'Universal Aggregate Worksheet'!F7:F67,0)</f>
        <v>20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0.32479115044247786</v>
      </c>
      <c r="G34" s="31"/>
      <c r="H34" s="65"/>
      <c r="I34" s="12" t="s">
        <v>161</v>
      </c>
      <c r="J34" s="9">
        <f>F13</f>
        <v>28.884297520661157</v>
      </c>
      <c r="K34" s="4">
        <f>RANK(J34,'Universal Aggregate Worksheet'!G7:G67,1)</f>
        <v>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50</v>
      </c>
      <c r="C35" s="4">
        <v>74</v>
      </c>
      <c r="E35" s="12" t="s">
        <v>152</v>
      </c>
      <c r="F35" s="6">
        <f>((0.167*C30)+(C9)+(0.83*C32))/C10</f>
        <v>0.25882505399568034</v>
      </c>
      <c r="G35" s="7"/>
      <c r="H35" s="65"/>
      <c r="I35" s="12" t="s">
        <v>210</v>
      </c>
      <c r="J35" s="9">
        <f>J33-J34</f>
        <v>6.1363636363636402</v>
      </c>
      <c r="K35" s="4">
        <f>RANK(J35,'Universal Aggregate Worksheet'!H7:H67,0)</f>
        <v>2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0.55947256097560982</v>
      </c>
      <c r="G36" s="31"/>
      <c r="H36" s="65"/>
      <c r="I36" s="4" t="s">
        <v>133</v>
      </c>
      <c r="J36" s="10">
        <f>F23</f>
        <v>32.599167095339453</v>
      </c>
      <c r="K36" s="4">
        <f>RANK(J36,'Universal Aggregate Worksheet'!X7:X67,0)</f>
        <v>10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0.44882397003745317</v>
      </c>
      <c r="G37" s="31"/>
      <c r="H37" s="65"/>
      <c r="I37" s="4" t="s">
        <v>136</v>
      </c>
      <c r="J37" s="10">
        <f>F24</f>
        <v>24.16200208414644</v>
      </c>
      <c r="K37" s="4">
        <f>RANK(J37,'Universal Aggregate Worksheet'!Z7:Z67,1)</f>
        <v>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8.437165011193013</v>
      </c>
      <c r="K38" s="4">
        <f>RANK(J38,'Universal Aggregate Worksheet'!AB7:AB67,0)</f>
        <v>7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968</v>
      </c>
      <c r="C39" s="4">
        <f>B39</f>
        <v>968</v>
      </c>
      <c r="E39" s="24" t="s">
        <v>155</v>
      </c>
      <c r="F39" s="7"/>
      <c r="G39" s="7"/>
      <c r="H39" s="65"/>
      <c r="I39" s="4" t="s">
        <v>166</v>
      </c>
      <c r="J39" s="10">
        <f>F28</f>
        <v>1</v>
      </c>
      <c r="K39" s="4">
        <f>RANK(J39,'Universal Aggregate Worksheet'!M7:M67,0)</f>
        <v>37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3.7168141592920353E-2</v>
      </c>
      <c r="G40" s="13">
        <f>C30/C10</f>
        <v>3.8876889848812095E-2</v>
      </c>
      <c r="H40" s="65"/>
      <c r="I40" s="4" t="s">
        <v>170</v>
      </c>
      <c r="J40" s="10">
        <f>F29</f>
        <v>0.99356223175965663</v>
      </c>
      <c r="K40" s="4">
        <f>RANK(J40,'Universal Aggregate Worksheet'!Q7:Q67,1)</f>
        <v>27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9.9352051835853133E-2</v>
      </c>
      <c r="G41" s="10">
        <f>B29/B10</f>
        <v>0.1079646017699115</v>
      </c>
      <c r="H41" s="65"/>
      <c r="I41" s="4" t="s">
        <v>168</v>
      </c>
      <c r="J41" s="6">
        <f>F34</f>
        <v>0.32479115044247786</v>
      </c>
      <c r="K41" s="4">
        <f>RANK(J41,'Universal Aggregate Worksheet'!O7:O67,0)</f>
        <v>11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-6.218391024293278E-2</v>
      </c>
      <c r="G42" s="10">
        <f>G40-G41</f>
        <v>-6.9087711921099415E-2</v>
      </c>
      <c r="H42" s="65"/>
      <c r="I42" s="4" t="s">
        <v>172</v>
      </c>
      <c r="J42" s="6">
        <f>F35</f>
        <v>0.25882505399568034</v>
      </c>
      <c r="K42" s="4">
        <f>RANK(J42,'Universal Aggregate Worksheet'!S7:S67,1)</f>
        <v>11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0.1079646017699115</v>
      </c>
      <c r="G43" s="86">
        <f>C29/F10</f>
        <v>9.8712446351931327E-2</v>
      </c>
      <c r="H43" s="65"/>
      <c r="I43" s="4" t="s">
        <v>182</v>
      </c>
      <c r="J43" s="10">
        <f>F47</f>
        <v>0.17522123893805311</v>
      </c>
      <c r="K43" s="4">
        <f>RANK(J43,'Universal Aggregate Worksheet'!U7:U67,0)</f>
        <v>16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0.11666666666666667</v>
      </c>
      <c r="G44" s="86">
        <f>C30/C9</f>
        <v>0.15517241379310345</v>
      </c>
      <c r="H44" s="65"/>
      <c r="I44" s="4" t="s">
        <v>183</v>
      </c>
      <c r="J44" s="10">
        <f>F48</f>
        <v>0.14592274678111589</v>
      </c>
      <c r="K44" s="4">
        <f>RANK(J44,'Universal Aggregate Worksheet'!V7:V67,1)</f>
        <v>25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0.64857142857142858</v>
      </c>
      <c r="K45" s="4">
        <f>RANK(J45,'Universal Aggregate Worksheet'!J7:J67,0)</f>
        <v>4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0.85865724381625441</v>
      </c>
      <c r="K46" s="4">
        <f>RANK(J46,'Universal Aggregate Worksheet'!K7:K67,0)</f>
        <v>17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0.17522123893805311</v>
      </c>
      <c r="G47" s="33"/>
      <c r="H47" s="65"/>
      <c r="I47" s="4" t="s">
        <v>181</v>
      </c>
      <c r="J47" s="13">
        <f>C25</f>
        <v>0.81848184818481851</v>
      </c>
      <c r="K47" s="4">
        <f>RANK(J47,'Universal Aggregate Worksheet'!L7:L67,1)</f>
        <v>26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0.14592274678111589</v>
      </c>
      <c r="G48" s="29"/>
      <c r="H48" s="65"/>
      <c r="I48" s="4" t="s">
        <v>205</v>
      </c>
      <c r="J48" s="6">
        <f>B31</f>
        <v>0.34426229508196721</v>
      </c>
      <c r="K48" s="4">
        <f>RANK(J48,'Universal Aggregate Worksheet'!AC7:AC67,0)</f>
        <v>21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0.39130434782608697</v>
      </c>
      <c r="K49" s="4">
        <f>RANK(J49,'Universal Aggregate Worksheet'!AD7:AD67,1)</f>
        <v>51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3.7168141592920353E-2</v>
      </c>
      <c r="K50" s="4">
        <f>RANK(J50,'Universal Aggregate Worksheet'!AI7:AI67,0)</f>
        <v>29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4.8496605237633363E-2</v>
      </c>
      <c r="G51" s="10">
        <f>C35/F11</f>
        <v>7.1774975751697376E-2</v>
      </c>
      <c r="H51" s="65"/>
      <c r="I51" s="12" t="s">
        <v>221</v>
      </c>
      <c r="J51" s="10">
        <f>F41</f>
        <v>9.9352051835853133E-2</v>
      </c>
      <c r="K51" s="4">
        <f>RANK(J51,'Universal Aggregate Worksheet'!AJ7:AJ67,1)</f>
        <v>18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0.32403433476394849</v>
      </c>
      <c r="G52" s="86">
        <f>(B12-B9)/F9</f>
        <v>0.26194690265486725</v>
      </c>
      <c r="H52" s="65"/>
      <c r="I52" s="12" t="s">
        <v>222</v>
      </c>
      <c r="J52" s="87">
        <f>F43</f>
        <v>0.1079646017699115</v>
      </c>
      <c r="K52" s="4">
        <f>RANK(J52,'Universal Aggregate Worksheet'!AE7:AE67,0)</f>
        <v>31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9.8712446351931327E-2</v>
      </c>
      <c r="K53" s="4">
        <f>RANK(J53,'Universal Aggregate Worksheet'!AF7:AF67,1)</f>
        <v>18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0.11666666666666667</v>
      </c>
      <c r="K54" s="4">
        <f>RANK(J54,'Universal Aggregate Worksheet'!AG7:AG67,0)</f>
        <v>42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29.154182154597652</v>
      </c>
      <c r="G55" s="7"/>
      <c r="H55" s="65"/>
      <c r="I55" s="12" t="s">
        <v>225</v>
      </c>
      <c r="J55" s="87">
        <f>G44</f>
        <v>0.15517241379310345</v>
      </c>
      <c r="K55" s="4">
        <f>RANK(J55,'Universal Aggregate Worksheet'!AH7:AH67,1)</f>
        <v>47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27.239797861042021</v>
      </c>
      <c r="G56" s="7"/>
      <c r="H56" s="65"/>
      <c r="I56" s="12" t="s">
        <v>227</v>
      </c>
      <c r="J56" s="10">
        <f>F51</f>
        <v>4.8496605237633363E-2</v>
      </c>
      <c r="K56" s="4">
        <f>RANK(J56,'Universal Aggregate Worksheet'!AK7:AK67,1)</f>
        <v>11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1.9143842935556314</v>
      </c>
      <c r="G57" s="7"/>
      <c r="H57" s="65"/>
      <c r="I57" s="12" t="s">
        <v>226</v>
      </c>
      <c r="J57" s="10">
        <f>G51</f>
        <v>7.1774975751697376E-2</v>
      </c>
      <c r="K57" s="4">
        <f>RANK(J57,'Universal Aggregate Worksheet'!AL7:AL67,0)</f>
        <v>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0.32403433476394849</v>
      </c>
      <c r="K58" s="4">
        <f>RANK(J58,'Universal Aggregate Worksheet'!AM7:AM67,0)</f>
        <v>22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0.26194690265486725</v>
      </c>
      <c r="K59" s="4">
        <f>RANK(J59,'Universal Aggregate Worksheet'!AN7:AN67,1)</f>
        <v>5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29.154182154597652</v>
      </c>
      <c r="K60" s="4">
        <f>RANK(J60,'Universal Aggregate Worksheet'!AO7:AO67,0)</f>
        <v>11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27.239797861042021</v>
      </c>
      <c r="K61" s="4">
        <f>RANK(J61,'Universal Aggregate Worksheet'!AP7:AP67,1)</f>
        <v>17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1.9143842935556314</v>
      </c>
      <c r="K62" s="4">
        <f>RANK(J62,'Universal Aggregate Worksheet'!AQ7:AQ67,0)</f>
        <v>10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26</v>
      </c>
    </row>
    <row r="2" spans="1:23">
      <c r="A2" t="s">
        <v>102</v>
      </c>
      <c r="B2" s="64">
        <v>2011</v>
      </c>
      <c r="D2" t="s">
        <v>215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Lafayette</v>
      </c>
      <c r="C7" s="76" t="s">
        <v>62</v>
      </c>
      <c r="E7" s="7"/>
      <c r="F7" s="76" t="str">
        <f>B1</f>
        <v>Lafayette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28.764044943820227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25.244618395303327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103</v>
      </c>
      <c r="C9" s="4">
        <v>134</v>
      </c>
      <c r="E9" s="4" t="s">
        <v>82</v>
      </c>
      <c r="F9" s="78">
        <f>B19+B23+C26</f>
        <v>374</v>
      </c>
      <c r="G9" s="27"/>
      <c r="H9" s="65"/>
      <c r="I9" s="4" t="s">
        <v>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25.342465753424658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27.108433734939759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417</v>
      </c>
      <c r="C10" s="4">
        <v>469</v>
      </c>
      <c r="E10" s="4" t="s">
        <v>83</v>
      </c>
      <c r="F10" s="78">
        <f>C19+C23+B26</f>
        <v>422</v>
      </c>
      <c r="G10" s="27"/>
      <c r="H10" s="65"/>
      <c r="I10" s="4" t="s">
        <v>58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22.375690607734807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40.404040404040401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0.24700239808153476</v>
      </c>
      <c r="C11" s="6">
        <f>C9/C10</f>
        <v>0.2857142857142857</v>
      </c>
      <c r="E11" s="4" t="s">
        <v>84</v>
      </c>
      <c r="F11" s="78">
        <f>SUM(F9:F10)</f>
        <v>796</v>
      </c>
      <c r="G11" s="27"/>
      <c r="H11" s="65"/>
      <c r="I11" s="4" t="s">
        <v>38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27.828054298642535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25.406504065040654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235</v>
      </c>
      <c r="C12" s="4">
        <v>274</v>
      </c>
      <c r="E12" s="4" t="s">
        <v>85</v>
      </c>
      <c r="F12" s="79">
        <f>F9/(B39/60)</f>
        <v>28.76923076923077</v>
      </c>
      <c r="G12" s="28"/>
      <c r="H12" s="65"/>
      <c r="I12" s="4" t="s">
        <v>34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28.502415458937197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30.864197530864196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0.56354916067146288</v>
      </c>
      <c r="C13" s="6">
        <f>C12/C10</f>
        <v>0.58422174840085284</v>
      </c>
      <c r="E13" s="4" t="s">
        <v>86</v>
      </c>
      <c r="F13" s="79">
        <f>F10/(B39/60)</f>
        <v>32.46153846153846</v>
      </c>
      <c r="G13" s="28"/>
      <c r="H13" s="65"/>
      <c r="I13" s="4" t="s">
        <v>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30.120481927710845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22.323049001814883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0.43829787234042555</v>
      </c>
      <c r="C14" s="6">
        <f>C9/C12</f>
        <v>0.48905109489051096</v>
      </c>
      <c r="E14" s="4" t="s">
        <v>87</v>
      </c>
      <c r="F14" s="79">
        <f>F11/(B39/60)</f>
        <v>61.230769230769234</v>
      </c>
      <c r="G14" s="28"/>
      <c r="H14" s="65"/>
      <c r="I14" s="4" t="s">
        <v>15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35.189309576837417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30.162412993039446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58</v>
      </c>
      <c r="C15" s="4">
        <v>57</v>
      </c>
      <c r="E15" s="7"/>
      <c r="F15" s="7"/>
      <c r="G15" s="7"/>
      <c r="H15" s="65"/>
      <c r="I15" s="4" t="s">
        <v>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30.039525691699602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23.762376237623762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0.56310679611650483</v>
      </c>
      <c r="C16" s="6">
        <f>C15/C9</f>
        <v>0.42537313432835822</v>
      </c>
      <c r="E16" s="24" t="s">
        <v>88</v>
      </c>
      <c r="F16" s="7"/>
      <c r="G16" s="7"/>
      <c r="H16" s="65"/>
      <c r="I16" s="4" t="s">
        <v>42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20.43010752688172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29.166666666666668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27.540106951871657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28.340080971659919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27.530364372469634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31.753554502369667</v>
      </c>
      <c r="G18" s="29"/>
      <c r="H18" s="65"/>
      <c r="I18" s="4" t="s">
        <v>23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19.957537154989385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30.811808118081181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129</v>
      </c>
      <c r="C19" s="4">
        <v>150</v>
      </c>
      <c r="E19" s="4" t="s">
        <v>120</v>
      </c>
      <c r="F19" s="10">
        <f>F17-F18</f>
        <v>-4.2134475504980102</v>
      </c>
      <c r="G19" s="29"/>
      <c r="H19" s="65"/>
      <c r="I19" s="4" t="s">
        <v>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27.413127413127413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27.139874739039666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0.46236559139784944</v>
      </c>
      <c r="C20" s="6">
        <f>C19/(B19+C19)</f>
        <v>0.5376344086021505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30.363636363636363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31.380753138075313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201</v>
      </c>
      <c r="C23" s="4">
        <v>235</v>
      </c>
      <c r="E23" s="12" t="s">
        <v>122</v>
      </c>
      <c r="F23" s="10">
        <f>(F17*'Efficiency Adjustment'!B66)/K27</f>
        <v>26.87598489292882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164</v>
      </c>
      <c r="C24" s="4">
        <v>191</v>
      </c>
      <c r="E24" s="12" t="s">
        <v>123</v>
      </c>
      <c r="F24" s="10">
        <f>(F18*'Efficiency Adjustment'!C66)/J27</f>
        <v>32.936486255115952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0.8159203980099502</v>
      </c>
      <c r="C25" s="6">
        <f>C24/C23</f>
        <v>0.81276595744680846</v>
      </c>
      <c r="E25" s="12" t="s">
        <v>124</v>
      </c>
      <c r="F25" s="10">
        <f>F23-F24</f>
        <v>-6.0605013621871322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37</v>
      </c>
      <c r="C26" s="4">
        <f>C23-C24</f>
        <v>44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27.282036745315548</v>
      </c>
      <c r="K27" s="19">
        <f>AVERAGEIF(K8:K24,"&gt;0")</f>
        <v>28.561930722846064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1.1149732620320856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68</v>
      </c>
      <c r="C29" s="4">
        <v>56</v>
      </c>
      <c r="E29" s="12" t="s">
        <v>148</v>
      </c>
      <c r="F29" s="10">
        <f>C10/F10</f>
        <v>1.1113744075829384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20</v>
      </c>
      <c r="E30" s="12" t="s">
        <v>91</v>
      </c>
      <c r="F30" s="10">
        <f>F28-F29</f>
        <v>3.5988544491472041E-3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0.20588235294117646</v>
      </c>
      <c r="C31" s="23">
        <f>C30/C29</f>
        <v>0.35714285714285715</v>
      </c>
      <c r="E31" s="4" t="s">
        <v>149</v>
      </c>
      <c r="F31" s="10">
        <f>B12/F9</f>
        <v>0.62834224598930477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0.64928909952606639</v>
      </c>
      <c r="G32" s="7"/>
      <c r="H32" s="65"/>
      <c r="I32" s="4" t="s">
        <v>203</v>
      </c>
      <c r="J32" s="9">
        <f>F14</f>
        <v>61.230769230769234</v>
      </c>
      <c r="K32" s="4">
        <f>RANK(J32,'Universal Aggregate Worksheet'!I7:I67,0)</f>
        <v>49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1.7857142857142856E-2</v>
      </c>
      <c r="C33" s="23">
        <f>C32/B29</f>
        <v>2.9411764705882353E-2</v>
      </c>
      <c r="E33" s="12" t="s">
        <v>92</v>
      </c>
      <c r="F33" s="13">
        <f>F31-F32</f>
        <v>-2.0946853536761623E-2</v>
      </c>
      <c r="G33" s="29"/>
      <c r="H33" s="65"/>
      <c r="I33" s="12" t="s">
        <v>160</v>
      </c>
      <c r="J33" s="9">
        <f>F12</f>
        <v>28.76923076923077</v>
      </c>
      <c r="K33" s="4">
        <f>RANK(J33,'Universal Aggregate Worksheet'!F7:F67,0)</f>
        <v>58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0.25459952038369305</v>
      </c>
      <c r="G34" s="31"/>
      <c r="H34" s="65"/>
      <c r="I34" s="12" t="s">
        <v>161</v>
      </c>
      <c r="J34" s="9">
        <f>F13</f>
        <v>32.46153846153846</v>
      </c>
      <c r="K34" s="4">
        <f>RANK(J34,'Universal Aggregate Worksheet'!G7:G67,1)</f>
        <v>26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57</v>
      </c>
      <c r="C35" s="4">
        <v>69</v>
      </c>
      <c r="E35" s="12" t="s">
        <v>152</v>
      </c>
      <c r="F35" s="6">
        <f>((0.167*C30)+(C9)+(0.83*C32))/C10</f>
        <v>0.29637526652452023</v>
      </c>
      <c r="G35" s="7"/>
      <c r="H35" s="65"/>
      <c r="I35" s="12" t="s">
        <v>210</v>
      </c>
      <c r="J35" s="9">
        <f>J33-J34</f>
        <v>-3.6923076923076898</v>
      </c>
      <c r="K35" s="4">
        <f>RANK(J35,'Universal Aggregate Worksheet'!H7:H67,0)</f>
        <v>49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0.45177872340425529</v>
      </c>
      <c r="G36" s="31"/>
      <c r="H36" s="65"/>
      <c r="I36" s="4" t="s">
        <v>133</v>
      </c>
      <c r="J36" s="10">
        <f>F23</f>
        <v>26.87598489292882</v>
      </c>
      <c r="K36" s="4">
        <f>RANK(J36,'Universal Aggregate Worksheet'!X7:X67,0)</f>
        <v>36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0.50729927007299269</v>
      </c>
      <c r="G37" s="31"/>
      <c r="H37" s="65"/>
      <c r="I37" s="4" t="s">
        <v>136</v>
      </c>
      <c r="J37" s="10">
        <f>F24</f>
        <v>32.936486255115952</v>
      </c>
      <c r="K37" s="4">
        <f>RANK(J37,'Universal Aggregate Worksheet'!Z7:Z67,1)</f>
        <v>56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-6.0605013621871322</v>
      </c>
      <c r="K38" s="4">
        <f>RANK(J38,'Universal Aggregate Worksheet'!AB7:AB67,0)</f>
        <v>50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1.1149732620320856</v>
      </c>
      <c r="K39" s="4">
        <f>RANK(J39,'Universal Aggregate Worksheet'!M7:M67,0)</f>
        <v>8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3.3573141486810551E-2</v>
      </c>
      <c r="G40" s="13">
        <f>C30/C10</f>
        <v>4.2643923240938165E-2</v>
      </c>
      <c r="H40" s="65"/>
      <c r="I40" s="4" t="s">
        <v>170</v>
      </c>
      <c r="J40" s="10">
        <f>F29</f>
        <v>1.1113744075829384</v>
      </c>
      <c r="K40" s="4">
        <f>RANK(J40,'Universal Aggregate Worksheet'!Q7:Q67,1)</f>
        <v>54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0.11940298507462686</v>
      </c>
      <c r="G41" s="10">
        <f>B29/B10</f>
        <v>0.16306954436450841</v>
      </c>
      <c r="H41" s="65"/>
      <c r="I41" s="4" t="s">
        <v>168</v>
      </c>
      <c r="J41" s="6">
        <f>F34</f>
        <v>0.25459952038369305</v>
      </c>
      <c r="K41" s="4">
        <f>RANK(J41,'Universal Aggregate Worksheet'!O7:O67,0)</f>
        <v>50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-8.5829843587816312E-2</v>
      </c>
      <c r="G42" s="10">
        <f>G40-G41</f>
        <v>-0.12042562112357025</v>
      </c>
      <c r="H42" s="65"/>
      <c r="I42" s="4" t="s">
        <v>172</v>
      </c>
      <c r="J42" s="6">
        <f>F35</f>
        <v>0.29637526652452023</v>
      </c>
      <c r="K42" s="4">
        <f>RANK(J42,'Universal Aggregate Worksheet'!S7:S67,1)</f>
        <v>39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0.18181818181818182</v>
      </c>
      <c r="G43" s="86">
        <f>C29/F10</f>
        <v>0.13270142180094788</v>
      </c>
      <c r="H43" s="65"/>
      <c r="I43" s="4" t="s">
        <v>182</v>
      </c>
      <c r="J43" s="10">
        <f>F47</f>
        <v>0.15508021390374332</v>
      </c>
      <c r="K43" s="4">
        <f>RANK(J43,'Universal Aggregate Worksheet'!U7:U67,0)</f>
        <v>30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0.13592233009708737</v>
      </c>
      <c r="G44" s="86">
        <f>C30/C9</f>
        <v>0.14925373134328357</v>
      </c>
      <c r="H44" s="65"/>
      <c r="I44" s="4" t="s">
        <v>183</v>
      </c>
      <c r="J44" s="10">
        <f>F48</f>
        <v>0.13507109004739337</v>
      </c>
      <c r="K44" s="4">
        <f>RANK(J44,'Universal Aggregate Worksheet'!V7:V67,1)</f>
        <v>14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0.46236559139784944</v>
      </c>
      <c r="K45" s="4">
        <f>RANK(J45,'Universal Aggregate Worksheet'!J7:J67,0)</f>
        <v>40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0.8159203980099502</v>
      </c>
      <c r="K46" s="4">
        <f>RANK(J46,'Universal Aggregate Worksheet'!K7:K67,0)</f>
        <v>37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0.15508021390374332</v>
      </c>
      <c r="G47" s="33"/>
      <c r="H47" s="65"/>
      <c r="I47" s="4" t="s">
        <v>181</v>
      </c>
      <c r="J47" s="13">
        <f>C25</f>
        <v>0.81276595744680846</v>
      </c>
      <c r="K47" s="4">
        <f>RANK(J47,'Universal Aggregate Worksheet'!L7:L67,1)</f>
        <v>21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0.13507109004739337</v>
      </c>
      <c r="G48" s="29"/>
      <c r="H48" s="65"/>
      <c r="I48" s="4" t="s">
        <v>205</v>
      </c>
      <c r="J48" s="6">
        <f>B31</f>
        <v>0.20588235294117646</v>
      </c>
      <c r="K48" s="4">
        <f>RANK(J48,'Universal Aggregate Worksheet'!AC7:AC67,0)</f>
        <v>57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0.35714285714285715</v>
      </c>
      <c r="K49" s="4">
        <f>RANK(J49,'Universal Aggregate Worksheet'!AD7:AD67,1)</f>
        <v>45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3.3573141486810551E-2</v>
      </c>
      <c r="K50" s="4">
        <f>RANK(J50,'Universal Aggregate Worksheet'!AI7:AI67,0)</f>
        <v>36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7.160804020100503E-2</v>
      </c>
      <c r="G51" s="10">
        <f>C35/F11</f>
        <v>8.6683417085427136E-2</v>
      </c>
      <c r="H51" s="65"/>
      <c r="I51" s="12" t="s">
        <v>221</v>
      </c>
      <c r="J51" s="10">
        <f>F41</f>
        <v>0.11940298507462686</v>
      </c>
      <c r="K51" s="4">
        <f>RANK(J51,'Universal Aggregate Worksheet'!AJ7:AJ67,1)</f>
        <v>39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0.33175355450236965</v>
      </c>
      <c r="G52" s="86">
        <f>(B12-B9)/F9</f>
        <v>0.35294117647058826</v>
      </c>
      <c r="H52" s="65"/>
      <c r="I52" s="12" t="s">
        <v>222</v>
      </c>
      <c r="J52" s="87">
        <f>F43</f>
        <v>0.18181818181818182</v>
      </c>
      <c r="K52" s="4">
        <f>RANK(J52,'Universal Aggregate Worksheet'!AE7:AE67,0)</f>
        <v>1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0.13270142180094788</v>
      </c>
      <c r="K53" s="4">
        <f>RANK(J53,'Universal Aggregate Worksheet'!AF7:AF67,1)</f>
        <v>52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0.13592233009708737</v>
      </c>
      <c r="K54" s="4">
        <f>RANK(J54,'Universal Aggregate Worksheet'!AG7:AG67,0)</f>
        <v>26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27.282036745315548</v>
      </c>
      <c r="G55" s="7"/>
      <c r="H55" s="65"/>
      <c r="I55" s="12" t="s">
        <v>225</v>
      </c>
      <c r="J55" s="87">
        <f>G44</f>
        <v>0.14925373134328357</v>
      </c>
      <c r="K55" s="4">
        <f>RANK(J55,'Universal Aggregate Worksheet'!AH7:AH67,1)</f>
        <v>43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28.561930722846064</v>
      </c>
      <c r="G56" s="7"/>
      <c r="H56" s="65"/>
      <c r="I56" s="12" t="s">
        <v>227</v>
      </c>
      <c r="J56" s="10">
        <f>F51</f>
        <v>7.160804020100503E-2</v>
      </c>
      <c r="K56" s="4">
        <f>RANK(J56,'Universal Aggregate Worksheet'!AK7:AK67,1)</f>
        <v>51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-1.2798939775305165</v>
      </c>
      <c r="G57" s="7"/>
      <c r="H57" s="65"/>
      <c r="I57" s="12" t="s">
        <v>226</v>
      </c>
      <c r="J57" s="10">
        <f>G51</f>
        <v>8.6683417085427136E-2</v>
      </c>
      <c r="K57" s="4">
        <f>RANK(J57,'Universal Aggregate Worksheet'!AL7:AL67,0)</f>
        <v>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0.33175355450236965</v>
      </c>
      <c r="K58" s="4">
        <f>RANK(J58,'Universal Aggregate Worksheet'!AM7:AM67,0)</f>
        <v>16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0.35294117647058826</v>
      </c>
      <c r="K59" s="4">
        <f>RANK(J59,'Universal Aggregate Worksheet'!AN7:AN67,1)</f>
        <v>53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27.282036745315548</v>
      </c>
      <c r="K60" s="4">
        <f>RANK(J60,'Universal Aggregate Worksheet'!AO7:AO67,0)</f>
        <v>50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28.561930722846064</v>
      </c>
      <c r="K61" s="4">
        <f>RANK(J61,'Universal Aggregate Worksheet'!AP7:AP67,1)</f>
        <v>39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-1.2798939775305165</v>
      </c>
      <c r="K62" s="4">
        <f>RANK(J62,'Universal Aggregate Worksheet'!AQ7:AQ67,0)</f>
        <v>47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Lehigh</v>
      </c>
      <c r="C7" s="76" t="s">
        <v>62</v>
      </c>
      <c r="E7" s="7"/>
      <c r="F7" s="76" t="str">
        <f>B1</f>
        <v>Lehigh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17.571884984025559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36.538461538461533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167</v>
      </c>
      <c r="C9" s="4">
        <v>150</v>
      </c>
      <c r="E9" s="4" t="s">
        <v>82</v>
      </c>
      <c r="F9" s="78">
        <f>B19+B23+C26</f>
        <v>550</v>
      </c>
      <c r="G9" s="27"/>
      <c r="H9" s="65"/>
      <c r="I9" s="4" t="s">
        <v>55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31.952662721893493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28.913043478260867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575</v>
      </c>
      <c r="C10" s="4">
        <v>447</v>
      </c>
      <c r="E10" s="4" t="s">
        <v>83</v>
      </c>
      <c r="F10" s="78">
        <f>C19+C23+B26</f>
        <v>478</v>
      </c>
      <c r="G10" s="27"/>
      <c r="H10" s="65"/>
      <c r="I10" s="4" t="s">
        <v>34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28.502415458937197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30.864197530864196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0.29043478260869565</v>
      </c>
      <c r="C11" s="6">
        <f>C9/C10</f>
        <v>0.33557046979865773</v>
      </c>
      <c r="E11" s="4" t="s">
        <v>84</v>
      </c>
      <c r="F11" s="78">
        <f>SUM(F9:F10)</f>
        <v>1028</v>
      </c>
      <c r="G11" s="27"/>
      <c r="H11" s="65"/>
      <c r="I11" s="4" t="s">
        <v>14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26.992753623188403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26.198083067092654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324</v>
      </c>
      <c r="C12" s="4">
        <v>299</v>
      </c>
      <c r="E12" s="4" t="s">
        <v>85</v>
      </c>
      <c r="F12" s="79">
        <f>F9/(B39/60)</f>
        <v>34.375</v>
      </c>
      <c r="G12" s="28"/>
      <c r="H12" s="65"/>
      <c r="I12" s="4" t="s">
        <v>37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27.777777777777779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24.293785310734464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0.56347826086956521</v>
      </c>
      <c r="C13" s="6">
        <f>C12/C10</f>
        <v>0.66890380313199105</v>
      </c>
      <c r="E13" s="4" t="s">
        <v>86</v>
      </c>
      <c r="F13" s="79">
        <f>F10/(B39/60)</f>
        <v>29.875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29.198473282442748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24.311926605504588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0.51543209876543206</v>
      </c>
      <c r="C14" s="6">
        <f>C9/C12</f>
        <v>0.50167224080267558</v>
      </c>
      <c r="E14" s="4" t="s">
        <v>87</v>
      </c>
      <c r="F14" s="79">
        <f>F11/(B39/60)</f>
        <v>64.25</v>
      </c>
      <c r="G14" s="28"/>
      <c r="H14" s="65"/>
      <c r="I14" s="4" t="s">
        <v>40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21.052631578947366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33.395872420262663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83</v>
      </c>
      <c r="C15" s="4">
        <v>85</v>
      </c>
      <c r="E15" s="7"/>
      <c r="F15" s="7"/>
      <c r="G15" s="7"/>
      <c r="H15" s="65"/>
      <c r="I15" s="4" t="s">
        <v>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30.039525691699602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23.762376237623762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0.49700598802395207</v>
      </c>
      <c r="C16" s="6">
        <f>C15/C9</f>
        <v>0.56666666666666665</v>
      </c>
      <c r="E16" s="24" t="s">
        <v>88</v>
      </c>
      <c r="F16" s="7"/>
      <c r="G16" s="7"/>
      <c r="H16" s="65"/>
      <c r="I16" s="4" t="s">
        <v>23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19.957537154989385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30.811808118081181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30.363636363636363</v>
      </c>
      <c r="G17" s="29"/>
      <c r="H17" s="65"/>
      <c r="I17" s="4" t="s">
        <v>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25.342465753424658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27.108433734939759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31.380753138075313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27.403846153846157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26.477541371158392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217</v>
      </c>
      <c r="C19" s="4">
        <v>150</v>
      </c>
      <c r="E19" s="4" t="s">
        <v>120</v>
      </c>
      <c r="F19" s="10">
        <f>F17-F18</f>
        <v>-1.01711677443895</v>
      </c>
      <c r="G19" s="29"/>
      <c r="H19" s="65"/>
      <c r="I19" s="4" t="s">
        <v>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27.413127413127413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27.139874739039666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0.59128065395095364</v>
      </c>
      <c r="C20" s="6">
        <f>C19/(B19+C19)</f>
        <v>0.40871934604904631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30.120481927710845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22.323049001814883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35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31.401869158878505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29.746835443037973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27.540106951871657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31.753554502369667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262</v>
      </c>
      <c r="C23" s="4">
        <v>278</v>
      </c>
      <c r="E23" s="12" t="s">
        <v>122</v>
      </c>
      <c r="F23" s="10">
        <f>(F17*'Efficiency Adjustment'!B66)/K27</f>
        <v>30.36423487533067</v>
      </c>
      <c r="G23" s="7"/>
      <c r="H23" s="65"/>
      <c r="I23" s="4" t="s">
        <v>7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30.120481927710845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22.323049001814883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212</v>
      </c>
      <c r="C24" s="4">
        <v>207</v>
      </c>
      <c r="E24" s="12" t="s">
        <v>123</v>
      </c>
      <c r="F24" s="10">
        <f>(F18*'Efficiency Adjustment'!C66)/J27</f>
        <v>32.860288999664313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0.80916030534351147</v>
      </c>
      <c r="C25" s="6">
        <f>C24/C23</f>
        <v>0.74460431654676262</v>
      </c>
      <c r="E25" s="12" t="s">
        <v>124</v>
      </c>
      <c r="F25" s="10">
        <f>F23-F24</f>
        <v>-2.4960541243336429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50</v>
      </c>
      <c r="C26" s="4">
        <f>C23-C24</f>
        <v>71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27.024252597529479</v>
      </c>
      <c r="K27" s="19">
        <f>AVERAGEIF(K8:K24,"&gt;0")</f>
        <v>27.872618256316315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1.0454545454545454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59</v>
      </c>
      <c r="C29" s="4">
        <v>60</v>
      </c>
      <c r="E29" s="12" t="s">
        <v>148</v>
      </c>
      <c r="F29" s="10">
        <f>C10/F10</f>
        <v>0.93514644351464438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24</v>
      </c>
      <c r="C30" s="4">
        <v>22</v>
      </c>
      <c r="E30" s="12" t="s">
        <v>91</v>
      </c>
      <c r="F30" s="10">
        <f>F28-F29</f>
        <v>0.11030810193990104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0.40677966101694918</v>
      </c>
      <c r="C31" s="23">
        <f>C30/C29</f>
        <v>0.36666666666666664</v>
      </c>
      <c r="E31" s="4" t="s">
        <v>149</v>
      </c>
      <c r="F31" s="10">
        <f>B12/F9</f>
        <v>0.58909090909090911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0.62552301255230125</v>
      </c>
      <c r="G32" s="7"/>
      <c r="H32" s="65"/>
      <c r="I32" s="4" t="s">
        <v>203</v>
      </c>
      <c r="J32" s="9">
        <f>F14</f>
        <v>64.25</v>
      </c>
      <c r="K32" s="4">
        <f>RANK(J32,'Universal Aggregate Worksheet'!I7:I67,0)</f>
        <v>41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3.3333333333333333E-2</v>
      </c>
      <c r="C33" s="23">
        <f>C32/B29</f>
        <v>0</v>
      </c>
      <c r="E33" s="12" t="s">
        <v>92</v>
      </c>
      <c r="F33" s="13">
        <f>F31-F32</f>
        <v>-3.643210346139214E-2</v>
      </c>
      <c r="G33" s="29"/>
      <c r="H33" s="65"/>
      <c r="I33" s="12" t="s">
        <v>160</v>
      </c>
      <c r="J33" s="9">
        <f>F12</f>
        <v>34.375</v>
      </c>
      <c r="K33" s="4">
        <f>RANK(J33,'Universal Aggregate Worksheet'!F7:F67,0)</f>
        <v>26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0.30029217391304347</v>
      </c>
      <c r="G34" s="31"/>
      <c r="H34" s="65"/>
      <c r="I34" s="12" t="s">
        <v>161</v>
      </c>
      <c r="J34" s="9">
        <f>F13</f>
        <v>29.875</v>
      </c>
      <c r="K34" s="4">
        <f>RANK(J34,'Universal Aggregate Worksheet'!G7:G67,1)</f>
        <v>10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65</v>
      </c>
      <c r="C35" s="4">
        <v>66</v>
      </c>
      <c r="E35" s="12" t="s">
        <v>152</v>
      </c>
      <c r="F35" s="6">
        <f>((0.167*C30)+(C9)+(0.83*C32))/C10</f>
        <v>0.34378970917225954</v>
      </c>
      <c r="G35" s="7"/>
      <c r="H35" s="65"/>
      <c r="I35" s="12" t="s">
        <v>210</v>
      </c>
      <c r="J35" s="9">
        <f>J33-J34</f>
        <v>4.5</v>
      </c>
      <c r="K35" s="4">
        <f>RANK(J35,'Universal Aggregate Worksheet'!H7:H67,0)</f>
        <v>6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0.53292592592592591</v>
      </c>
      <c r="G36" s="31"/>
      <c r="H36" s="65"/>
      <c r="I36" s="4" t="s">
        <v>133</v>
      </c>
      <c r="J36" s="10">
        <f>F23</f>
        <v>30.36423487533067</v>
      </c>
      <c r="K36" s="4">
        <f>RANK(J36,'Universal Aggregate Worksheet'!X7:X67,0)</f>
        <v>16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0.51395986622073586</v>
      </c>
      <c r="G37" s="31"/>
      <c r="H37" s="65"/>
      <c r="I37" s="4" t="s">
        <v>136</v>
      </c>
      <c r="J37" s="10">
        <f>F24</f>
        <v>32.860288999664313</v>
      </c>
      <c r="K37" s="4">
        <f>RANK(J37,'Universal Aggregate Worksheet'!Z7:Z67,1)</f>
        <v>55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-2.4960541243336429</v>
      </c>
      <c r="K38" s="4">
        <f>RANK(J38,'Universal Aggregate Worksheet'!AB7:AB67,0)</f>
        <v>39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960</v>
      </c>
      <c r="C39" s="4">
        <f>B39</f>
        <v>960</v>
      </c>
      <c r="E39" s="24" t="s">
        <v>155</v>
      </c>
      <c r="F39" s="7"/>
      <c r="G39" s="7"/>
      <c r="H39" s="65"/>
      <c r="I39" s="4" t="s">
        <v>166</v>
      </c>
      <c r="J39" s="10">
        <f>F28</f>
        <v>1.0454545454545454</v>
      </c>
      <c r="K39" s="4">
        <f>RANK(J39,'Universal Aggregate Worksheet'!M7:M67,0)</f>
        <v>22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4.1739130434782612E-2</v>
      </c>
      <c r="G40" s="13">
        <f>C30/C10</f>
        <v>4.9217002237136466E-2</v>
      </c>
      <c r="H40" s="65"/>
      <c r="I40" s="4" t="s">
        <v>170</v>
      </c>
      <c r="J40" s="10">
        <f>F29</f>
        <v>0.93514644351464438</v>
      </c>
      <c r="K40" s="4">
        <f>RANK(J40,'Universal Aggregate Worksheet'!Q7:Q67,1)</f>
        <v>15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0.13422818791946309</v>
      </c>
      <c r="G41" s="10">
        <f>B29/B10</f>
        <v>0.10260869565217391</v>
      </c>
      <c r="H41" s="65"/>
      <c r="I41" s="4" t="s">
        <v>168</v>
      </c>
      <c r="J41" s="6">
        <f>F34</f>
        <v>0.30029217391304347</v>
      </c>
      <c r="K41" s="4">
        <f>RANK(J41,'Universal Aggregate Worksheet'!O7:O67,0)</f>
        <v>20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-9.2489057484680476E-2</v>
      </c>
      <c r="G42" s="10">
        <f>G40-G41</f>
        <v>-5.3391693415037446E-2</v>
      </c>
      <c r="H42" s="65"/>
      <c r="I42" s="4" t="s">
        <v>172</v>
      </c>
      <c r="J42" s="6">
        <f>F35</f>
        <v>0.34378970917225954</v>
      </c>
      <c r="K42" s="4">
        <f>RANK(J42,'Universal Aggregate Worksheet'!S7:S67,1)</f>
        <v>57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0.10727272727272727</v>
      </c>
      <c r="G43" s="86">
        <f>C29/F10</f>
        <v>0.12552301255230125</v>
      </c>
      <c r="H43" s="65"/>
      <c r="I43" s="4" t="s">
        <v>182</v>
      </c>
      <c r="J43" s="10">
        <f>F47</f>
        <v>0.15090909090909091</v>
      </c>
      <c r="K43" s="4">
        <f>RANK(J43,'Universal Aggregate Worksheet'!U7:U67,0)</f>
        <v>33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0.1437125748502994</v>
      </c>
      <c r="G44" s="86">
        <f>C30/C9</f>
        <v>0.14666666666666667</v>
      </c>
      <c r="H44" s="65"/>
      <c r="I44" s="4" t="s">
        <v>183</v>
      </c>
      <c r="J44" s="10">
        <f>F48</f>
        <v>0.17782426778242677</v>
      </c>
      <c r="K44" s="4">
        <f>RANK(J44,'Universal Aggregate Worksheet'!V7:V67,1)</f>
        <v>48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0.59128065395095364</v>
      </c>
      <c r="K45" s="4">
        <f>RANK(J45,'Universal Aggregate Worksheet'!J7:J67,0)</f>
        <v>9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0.80916030534351147</v>
      </c>
      <c r="K46" s="4">
        <f>RANK(J46,'Universal Aggregate Worksheet'!K7:K67,0)</f>
        <v>42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0.15090909090909091</v>
      </c>
      <c r="G47" s="33"/>
      <c r="H47" s="65"/>
      <c r="I47" s="4" t="s">
        <v>181</v>
      </c>
      <c r="J47" s="13">
        <f>C25</f>
        <v>0.74460431654676262</v>
      </c>
      <c r="K47" s="4">
        <f>RANK(J47,'Universal Aggregate Worksheet'!L7:L67,1)</f>
        <v>1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0.17782426778242677</v>
      </c>
      <c r="G48" s="29"/>
      <c r="H48" s="65"/>
      <c r="I48" s="4" t="s">
        <v>205</v>
      </c>
      <c r="J48" s="6">
        <f>B31</f>
        <v>0.40677966101694918</v>
      </c>
      <c r="K48" s="4">
        <f>RANK(J48,'Universal Aggregate Worksheet'!AC7:AC67,0)</f>
        <v>10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0.36666666666666664</v>
      </c>
      <c r="K49" s="4">
        <f>RANK(J49,'Universal Aggregate Worksheet'!AD7:AD67,1)</f>
        <v>48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4.1739130434782612E-2</v>
      </c>
      <c r="K50" s="4">
        <f>RANK(J50,'Universal Aggregate Worksheet'!AI7:AI67,0)</f>
        <v>13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6.3229571984435795E-2</v>
      </c>
      <c r="G51" s="10">
        <f>C35/F11</f>
        <v>6.4202334630350189E-2</v>
      </c>
      <c r="H51" s="65"/>
      <c r="I51" s="12" t="s">
        <v>221</v>
      </c>
      <c r="J51" s="10">
        <f>F41</f>
        <v>0.13422818791946309</v>
      </c>
      <c r="K51" s="4">
        <f>RANK(J51,'Universal Aggregate Worksheet'!AJ7:AJ67,1)</f>
        <v>53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0.31171548117154813</v>
      </c>
      <c r="G52" s="86">
        <f>(B12-B9)/F9</f>
        <v>0.28545454545454546</v>
      </c>
      <c r="H52" s="65"/>
      <c r="I52" s="12" t="s">
        <v>222</v>
      </c>
      <c r="J52" s="87">
        <f>F43</f>
        <v>0.10727272727272727</v>
      </c>
      <c r="K52" s="4">
        <f>RANK(J52,'Universal Aggregate Worksheet'!AE7:AE67,0)</f>
        <v>33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0.12552301255230125</v>
      </c>
      <c r="K53" s="4">
        <f>RANK(J53,'Universal Aggregate Worksheet'!AF7:AF67,1)</f>
        <v>46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0.1437125748502994</v>
      </c>
      <c r="K54" s="4">
        <f>RANK(J54,'Universal Aggregate Worksheet'!AG7:AG67,0)</f>
        <v>17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27.024252597529479</v>
      </c>
      <c r="G55" s="7"/>
      <c r="H55" s="65"/>
      <c r="I55" s="12" t="s">
        <v>225</v>
      </c>
      <c r="J55" s="87">
        <f>G44</f>
        <v>0.14666666666666667</v>
      </c>
      <c r="K55" s="4">
        <f>RANK(J55,'Universal Aggregate Worksheet'!AH7:AH67,1)</f>
        <v>42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27.872618256316315</v>
      </c>
      <c r="G56" s="7"/>
      <c r="H56" s="65"/>
      <c r="I56" s="12" t="s">
        <v>227</v>
      </c>
      <c r="J56" s="10">
        <f>F51</f>
        <v>6.3229571984435795E-2</v>
      </c>
      <c r="K56" s="4">
        <f>RANK(J56,'Universal Aggregate Worksheet'!AK7:AK67,1)</f>
        <v>37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-0.84836565878683601</v>
      </c>
      <c r="G57" s="7"/>
      <c r="H57" s="65"/>
      <c r="I57" s="12" t="s">
        <v>226</v>
      </c>
      <c r="J57" s="10">
        <f>G51</f>
        <v>6.4202334630350189E-2</v>
      </c>
      <c r="K57" s="4">
        <f>RANK(J57,'Universal Aggregate Worksheet'!AL7:AL67,0)</f>
        <v>24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0.31171548117154813</v>
      </c>
      <c r="K58" s="4">
        <f>RANK(J58,'Universal Aggregate Worksheet'!AM7:AM67,0)</f>
        <v>30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0.28545454545454546</v>
      </c>
      <c r="K59" s="4">
        <f>RANK(J59,'Universal Aggregate Worksheet'!AN7:AN67,1)</f>
        <v>17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27.024252597529479</v>
      </c>
      <c r="K60" s="4">
        <f>RANK(J60,'Universal Aggregate Worksheet'!AO7:AO67,0)</f>
        <v>51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27.872618256316315</v>
      </c>
      <c r="K61" s="4">
        <f>RANK(J61,'Universal Aggregate Worksheet'!AP7:AP67,1)</f>
        <v>26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-0.84836565878683601</v>
      </c>
      <c r="K62" s="4">
        <f>RANK(J62,'Universal Aggregate Worksheet'!AQ7:AQ67,0)</f>
        <v>41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C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Loyola</v>
      </c>
      <c r="C7" s="76" t="s">
        <v>62</v>
      </c>
      <c r="E7" s="7"/>
      <c r="F7" s="76" t="str">
        <f>B1</f>
        <v>Loyola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28.502415458937197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30.864197530864196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110</v>
      </c>
      <c r="C9" s="4">
        <v>106</v>
      </c>
      <c r="E9" s="4" t="s">
        <v>82</v>
      </c>
      <c r="F9" s="78">
        <f>B19+B23+C26</f>
        <v>426</v>
      </c>
      <c r="G9" s="27"/>
      <c r="H9" s="65"/>
      <c r="I9" s="4" t="s">
        <v>52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26.912928759894463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26.884422110552762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441</v>
      </c>
      <c r="C10" s="4">
        <v>348</v>
      </c>
      <c r="E10" s="4" t="s">
        <v>83</v>
      </c>
      <c r="F10" s="78">
        <f>C19+C23+B26</f>
        <v>392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29.254302103250478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30.650684931506849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0.24943310657596371</v>
      </c>
      <c r="C11" s="6">
        <f>C9/C10</f>
        <v>0.3045977011494253</v>
      </c>
      <c r="E11" s="4" t="s">
        <v>84</v>
      </c>
      <c r="F11" s="78">
        <f>SUM(F9:F10)</f>
        <v>818</v>
      </c>
      <c r="G11" s="27"/>
      <c r="H11" s="65"/>
      <c r="I11" s="4" t="s">
        <v>16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35.398230088495573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26.251896813353564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247</v>
      </c>
      <c r="C12" s="4">
        <v>208</v>
      </c>
      <c r="E12" s="4" t="s">
        <v>85</v>
      </c>
      <c r="F12" s="79">
        <f>F9/(B39/60)</f>
        <v>32.150943396226417</v>
      </c>
      <c r="G12" s="28"/>
      <c r="H12" s="65"/>
      <c r="I12" s="4" t="s">
        <v>13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36.30252100840336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26.151012891344383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0.5600907029478458</v>
      </c>
      <c r="C13" s="6">
        <f>C12/C10</f>
        <v>0.5977011494252874</v>
      </c>
      <c r="E13" s="4" t="s">
        <v>86</v>
      </c>
      <c r="F13" s="79">
        <f>F10/(B39/60)</f>
        <v>29.584905660377359</v>
      </c>
      <c r="G13" s="28"/>
      <c r="H13" s="65"/>
      <c r="I13" s="4" t="s">
        <v>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26.410835214446955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25.282167042889391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0.44534412955465585</v>
      </c>
      <c r="C14" s="6">
        <f>C9/C12</f>
        <v>0.50961538461538458</v>
      </c>
      <c r="E14" s="4" t="s">
        <v>87</v>
      </c>
      <c r="F14" s="79">
        <f>F11/(B39/60)</f>
        <v>61.735849056603776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35.009671179883945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32.783505154639172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62</v>
      </c>
      <c r="C15" s="4">
        <v>47</v>
      </c>
      <c r="E15" s="7"/>
      <c r="F15" s="7"/>
      <c r="G15" s="7"/>
      <c r="H15" s="65"/>
      <c r="I15" s="4" t="s">
        <v>37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27.777777777777779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24.293785310734464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0.5636363636363636</v>
      </c>
      <c r="C16" s="6">
        <f>C15/C9</f>
        <v>0.44339622641509435</v>
      </c>
      <c r="E16" s="24" t="s">
        <v>88</v>
      </c>
      <c r="F16" s="7"/>
      <c r="G16" s="7"/>
      <c r="H16" s="65"/>
      <c r="I16" s="4" t="s">
        <v>17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28.764044943820227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25.244618395303327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25.821596244131456</v>
      </c>
      <c r="G17" s="29"/>
      <c r="H17" s="65"/>
      <c r="I17" s="4" t="s">
        <v>18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29.215686274509807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27.428571428571431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27.040816326530614</v>
      </c>
      <c r="G18" s="29"/>
      <c r="H18" s="65"/>
      <c r="I18" s="4" t="s">
        <v>21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21.936758893280633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31.222707423580786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151</v>
      </c>
      <c r="C19" s="4">
        <v>116</v>
      </c>
      <c r="E19" s="4" t="s">
        <v>120</v>
      </c>
      <c r="F19" s="10">
        <f>F17-F18</f>
        <v>-1.2192200823991577</v>
      </c>
      <c r="G19" s="29"/>
      <c r="H19" s="65"/>
      <c r="I19" s="4" t="s">
        <v>25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31.858407079646017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24.892703862660944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0.56554307116104874</v>
      </c>
      <c r="C20" s="6">
        <f>C19/(B19+C19)</f>
        <v>0.43445692883895132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28.764044943820227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25.244618395303327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227</v>
      </c>
      <c r="C23" s="4">
        <v>248</v>
      </c>
      <c r="E23" s="12" t="s">
        <v>122</v>
      </c>
      <c r="F23" s="10">
        <f>(F17*'Efficiency Adjustment'!B66)/K27</f>
        <v>26.194344006496873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199</v>
      </c>
      <c r="C24" s="4">
        <v>200</v>
      </c>
      <c r="E24" s="12" t="s">
        <v>123</v>
      </c>
      <c r="F24" s="10">
        <f>(F18*'Efficiency Adjustment'!C66)/J27</f>
        <v>25.764189303560912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0.87665198237885467</v>
      </c>
      <c r="C25" s="6">
        <f>C24/C23</f>
        <v>0.80645161290322576</v>
      </c>
      <c r="E25" s="12" t="s">
        <v>124</v>
      </c>
      <c r="F25" s="10">
        <f>F23-F24</f>
        <v>0.43015470293596181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28</v>
      </c>
      <c r="C26" s="4">
        <f>C23-C24</f>
        <v>48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29.70058644047436</v>
      </c>
      <c r="K27" s="19">
        <f>AVERAGEIF(K8:K24,"&gt;0")</f>
        <v>27.476530099331121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1.0352112676056338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47</v>
      </c>
      <c r="E29" s="12" t="s">
        <v>148</v>
      </c>
      <c r="F29" s="10">
        <f>C10/F10</f>
        <v>0.88775510204081631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21</v>
      </c>
      <c r="C30" s="4">
        <v>12</v>
      </c>
      <c r="E30" s="12" t="s">
        <v>91</v>
      </c>
      <c r="F30" s="10">
        <f>F28-F29</f>
        <v>0.14745616556481744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0.42</v>
      </c>
      <c r="C31" s="23">
        <f>C30/C29</f>
        <v>0.25531914893617019</v>
      </c>
      <c r="E31" s="4" t="s">
        <v>149</v>
      </c>
      <c r="F31" s="10">
        <f>B12/F9</f>
        <v>0.57981220657276999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3</v>
      </c>
      <c r="C32" s="12">
        <v>0</v>
      </c>
      <c r="E32" s="12" t="s">
        <v>150</v>
      </c>
      <c r="F32" s="10">
        <f>C12/F10</f>
        <v>0.53061224489795922</v>
      </c>
      <c r="G32" s="7"/>
      <c r="H32" s="65"/>
      <c r="I32" s="4" t="s">
        <v>203</v>
      </c>
      <c r="J32" s="9">
        <f>F14</f>
        <v>61.735849056603776</v>
      </c>
      <c r="K32" s="4">
        <f>RANK(J32,'Universal Aggregate Worksheet'!I7:I67,0)</f>
        <v>48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6.3829787234042548E-2</v>
      </c>
      <c r="C33" s="23">
        <f>C32/B29</f>
        <v>0</v>
      </c>
      <c r="E33" s="12" t="s">
        <v>92</v>
      </c>
      <c r="F33" s="13">
        <f>F31-F32</f>
        <v>4.9199961674810777E-2</v>
      </c>
      <c r="G33" s="29"/>
      <c r="H33" s="65"/>
      <c r="I33" s="12" t="s">
        <v>160</v>
      </c>
      <c r="J33" s="9">
        <f>F12</f>
        <v>32.150943396226417</v>
      </c>
      <c r="K33" s="4">
        <f>RANK(J33,'Universal Aggregate Worksheet'!F7:F67,0)</f>
        <v>42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0.26303174603174601</v>
      </c>
      <c r="G34" s="31"/>
      <c r="H34" s="65"/>
      <c r="I34" s="12" t="s">
        <v>161</v>
      </c>
      <c r="J34" s="9">
        <f>F13</f>
        <v>29.584905660377359</v>
      </c>
      <c r="K34" s="4">
        <f>RANK(J34,'Universal Aggregate Worksheet'!G7:G67,1)</f>
        <v>7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52</v>
      </c>
      <c r="C35" s="4">
        <v>58</v>
      </c>
      <c r="E35" s="12" t="s">
        <v>152</v>
      </c>
      <c r="F35" s="6">
        <f>((0.167*C30)+(C9)+(0.83*C32))/C10</f>
        <v>0.31035632183908046</v>
      </c>
      <c r="G35" s="7"/>
      <c r="H35" s="65"/>
      <c r="I35" s="12" t="s">
        <v>210</v>
      </c>
      <c r="J35" s="9">
        <f>J33-J34</f>
        <v>2.5660377358490578</v>
      </c>
      <c r="K35" s="4">
        <f>RANK(J35,'Universal Aggregate Worksheet'!H7:H67,0)</f>
        <v>19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0.46962348178137653</v>
      </c>
      <c r="G36" s="31"/>
      <c r="H36" s="65"/>
      <c r="I36" s="4" t="s">
        <v>133</v>
      </c>
      <c r="J36" s="10">
        <f>F23</f>
        <v>26.194344006496873</v>
      </c>
      <c r="K36" s="4">
        <f>RANK(J36,'Universal Aggregate Worksheet'!X7:X67,0)</f>
        <v>42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0.51924999999999999</v>
      </c>
      <c r="G37" s="31"/>
      <c r="H37" s="65"/>
      <c r="I37" s="4" t="s">
        <v>136</v>
      </c>
      <c r="J37" s="10">
        <f>F24</f>
        <v>25.764189303560912</v>
      </c>
      <c r="K37" s="4">
        <f>RANK(J37,'Universal Aggregate Worksheet'!Z7:Z67,1)</f>
        <v>14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0.43015470293596181</v>
      </c>
      <c r="K38" s="4">
        <f>RANK(J38,'Universal Aggregate Worksheet'!AB7:AB67,0)</f>
        <v>28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795</v>
      </c>
      <c r="C39" s="4">
        <f>B39</f>
        <v>795</v>
      </c>
      <c r="E39" s="24" t="s">
        <v>155</v>
      </c>
      <c r="F39" s="7"/>
      <c r="G39" s="7"/>
      <c r="H39" s="65"/>
      <c r="I39" s="4" t="s">
        <v>166</v>
      </c>
      <c r="J39" s="10">
        <f>F28</f>
        <v>1.0352112676056338</v>
      </c>
      <c r="K39" s="4">
        <f>RANK(J39,'Universal Aggregate Worksheet'!M7:M67,0)</f>
        <v>25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4.7619047619047616E-2</v>
      </c>
      <c r="G40" s="13">
        <f>C30/C10</f>
        <v>3.4482758620689655E-2</v>
      </c>
      <c r="H40" s="65"/>
      <c r="I40" s="4" t="s">
        <v>170</v>
      </c>
      <c r="J40" s="10">
        <f>F29</f>
        <v>0.88775510204081631</v>
      </c>
      <c r="K40" s="4">
        <f>RANK(J40,'Universal Aggregate Worksheet'!Q7:Q67,1)</f>
        <v>6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0.13505747126436782</v>
      </c>
      <c r="G41" s="10">
        <f>B29/B10</f>
        <v>0.11337868480725624</v>
      </c>
      <c r="H41" s="65"/>
      <c r="I41" s="4" t="s">
        <v>168</v>
      </c>
      <c r="J41" s="6">
        <f>F34</f>
        <v>0.26303174603174601</v>
      </c>
      <c r="K41" s="4">
        <f>RANK(J41,'Universal Aggregate Worksheet'!O7:O67,0)</f>
        <v>44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-8.7438423645320201E-2</v>
      </c>
      <c r="G42" s="10">
        <f>G40-G41</f>
        <v>-7.8895926186566587E-2</v>
      </c>
      <c r="H42" s="65"/>
      <c r="I42" s="4" t="s">
        <v>172</v>
      </c>
      <c r="J42" s="6">
        <f>F35</f>
        <v>0.31035632183908046</v>
      </c>
      <c r="K42" s="4">
        <f>RANK(J42,'Universal Aggregate Worksheet'!S7:S67,1)</f>
        <v>50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0.11737089201877934</v>
      </c>
      <c r="G43" s="86">
        <f>C29/F10</f>
        <v>0.11989795918367346</v>
      </c>
      <c r="H43" s="65"/>
      <c r="I43" s="4" t="s">
        <v>182</v>
      </c>
      <c r="J43" s="10">
        <f>F47</f>
        <v>0.14553990610328638</v>
      </c>
      <c r="K43" s="4">
        <f>RANK(J43,'Universal Aggregate Worksheet'!U7:U67,0)</f>
        <v>37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0.19090909090909092</v>
      </c>
      <c r="G44" s="86">
        <f>C30/C9</f>
        <v>0.11320754716981132</v>
      </c>
      <c r="H44" s="65"/>
      <c r="I44" s="4" t="s">
        <v>183</v>
      </c>
      <c r="J44" s="10">
        <f>F48</f>
        <v>0.11989795918367346</v>
      </c>
      <c r="K44" s="4">
        <f>RANK(J44,'Universal Aggregate Worksheet'!V7:V67,1)</f>
        <v>4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0.56554307116104874</v>
      </c>
      <c r="K45" s="4">
        <f>RANK(J45,'Universal Aggregate Worksheet'!J7:J67,0)</f>
        <v>15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0.87665198237885467</v>
      </c>
      <c r="K46" s="4">
        <f>RANK(J46,'Universal Aggregate Worksheet'!K7:K67,0)</f>
        <v>11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0.14553990610328638</v>
      </c>
      <c r="G47" s="33"/>
      <c r="H47" s="65"/>
      <c r="I47" s="4" t="s">
        <v>181</v>
      </c>
      <c r="J47" s="13">
        <f>C25</f>
        <v>0.80645161290322576</v>
      </c>
      <c r="K47" s="4">
        <f>RANK(J47,'Universal Aggregate Worksheet'!L7:L67,1)</f>
        <v>14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0.11989795918367346</v>
      </c>
      <c r="G48" s="29"/>
      <c r="H48" s="65"/>
      <c r="I48" s="4" t="s">
        <v>205</v>
      </c>
      <c r="J48" s="6">
        <f>B31</f>
        <v>0.42</v>
      </c>
      <c r="K48" s="4">
        <f>RANK(J48,'Universal Aggregate Worksheet'!AC7:AC67,0)</f>
        <v>6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0.25531914893617019</v>
      </c>
      <c r="K49" s="4">
        <f>RANK(J49,'Universal Aggregate Worksheet'!AD7:AD67,1)</f>
        <v>16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4.7619047619047616E-2</v>
      </c>
      <c r="K50" s="4">
        <f>RANK(J50,'Universal Aggregate Worksheet'!AI7:AI67,0)</f>
        <v>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6.3569682151589244E-2</v>
      </c>
      <c r="G51" s="10">
        <f>C35/F11</f>
        <v>7.090464547677261E-2</v>
      </c>
      <c r="H51" s="65"/>
      <c r="I51" s="12" t="s">
        <v>221</v>
      </c>
      <c r="J51" s="10">
        <f>F41</f>
        <v>0.13505747126436782</v>
      </c>
      <c r="K51" s="4">
        <f>RANK(J51,'Universal Aggregate Worksheet'!AJ7:AJ67,1)</f>
        <v>54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0.26020408163265307</v>
      </c>
      <c r="G52" s="86">
        <f>(B12-B9)/F9</f>
        <v>0.32159624413145538</v>
      </c>
      <c r="H52" s="65"/>
      <c r="I52" s="12" t="s">
        <v>222</v>
      </c>
      <c r="J52" s="87">
        <f>F43</f>
        <v>0.11737089201877934</v>
      </c>
      <c r="K52" s="4">
        <f>RANK(J52,'Universal Aggregate Worksheet'!AE7:AE67,0)</f>
        <v>26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0.11989795918367346</v>
      </c>
      <c r="K53" s="4">
        <f>RANK(J53,'Universal Aggregate Worksheet'!AF7:AF67,1)</f>
        <v>39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0.19090909090909092</v>
      </c>
      <c r="K54" s="4">
        <f>RANK(J54,'Universal Aggregate Worksheet'!AG7:AG67,0)</f>
        <v>2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29.70058644047436</v>
      </c>
      <c r="G55" s="7"/>
      <c r="H55" s="65"/>
      <c r="I55" s="12" t="s">
        <v>225</v>
      </c>
      <c r="J55" s="87">
        <f>G44</f>
        <v>0.11320754716981132</v>
      </c>
      <c r="K55" s="4">
        <f>RANK(J55,'Universal Aggregate Worksheet'!AH7:AH67,1)</f>
        <v>26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27.476530099331121</v>
      </c>
      <c r="G56" s="7"/>
      <c r="H56" s="65"/>
      <c r="I56" s="12" t="s">
        <v>227</v>
      </c>
      <c r="J56" s="10">
        <f>F51</f>
        <v>6.3569682151589244E-2</v>
      </c>
      <c r="K56" s="4">
        <f>RANK(J56,'Universal Aggregate Worksheet'!AK7:AK67,1)</f>
        <v>38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2.224056341143239</v>
      </c>
      <c r="G57" s="7"/>
      <c r="H57" s="65"/>
      <c r="I57" s="12" t="s">
        <v>226</v>
      </c>
      <c r="J57" s="10">
        <f>G51</f>
        <v>7.090464547677261E-2</v>
      </c>
      <c r="K57" s="4">
        <f>RANK(J57,'Universal Aggregate Worksheet'!AL7:AL67,0)</f>
        <v>9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0.26020408163265307</v>
      </c>
      <c r="K58" s="4">
        <f>RANK(J58,'Universal Aggregate Worksheet'!AM7:AM67,0)</f>
        <v>55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0.32159624413145538</v>
      </c>
      <c r="K59" s="4">
        <f>RANK(J59,'Universal Aggregate Worksheet'!AN7:AN67,1)</f>
        <v>36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29.70058644047436</v>
      </c>
      <c r="K60" s="4">
        <f>RANK(J60,'Universal Aggregate Worksheet'!AO7:AO67,0)</f>
        <v>4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27.476530099331121</v>
      </c>
      <c r="K61" s="4">
        <f>RANK(J61,'Universal Aggregate Worksheet'!AP7:AP67,1)</f>
        <v>22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2.224056341143239</v>
      </c>
      <c r="K62" s="4">
        <f>RANK(J62,'Universal Aggregate Worksheet'!AQ7:AQ67,0)</f>
        <v>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C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Manhattan</v>
      </c>
      <c r="C7" s="76" t="s">
        <v>62</v>
      </c>
      <c r="E7" s="7"/>
      <c r="F7" s="76" t="str">
        <f>B1</f>
        <v>Manhattan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27.100840336134453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28.904428904428904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118</v>
      </c>
      <c r="C9" s="4">
        <v>174</v>
      </c>
      <c r="E9" s="4" t="s">
        <v>82</v>
      </c>
      <c r="F9" s="78">
        <f>B19+B23+C26</f>
        <v>475</v>
      </c>
      <c r="G9" s="27"/>
      <c r="H9" s="65"/>
      <c r="I9" s="4" t="s">
        <v>44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37.981651376146793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29.56204379562044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490</v>
      </c>
      <c r="C10" s="4">
        <v>582</v>
      </c>
      <c r="E10" s="4" t="s">
        <v>83</v>
      </c>
      <c r="F10" s="78">
        <f>C19+C23+B26</f>
        <v>567</v>
      </c>
      <c r="G10" s="27"/>
      <c r="H10" s="65"/>
      <c r="I10" s="4" t="s">
        <v>40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21.052631578947366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33.395872420262663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0.24081632653061225</v>
      </c>
      <c r="C11" s="6">
        <f>C9/C10</f>
        <v>0.29896907216494845</v>
      </c>
      <c r="E11" s="4" t="s">
        <v>84</v>
      </c>
      <c r="F11" s="78">
        <f>SUM(F9:F10)</f>
        <v>1042</v>
      </c>
      <c r="G11" s="27"/>
      <c r="H11" s="65"/>
      <c r="I11" s="4" t="s">
        <v>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26.410835214446955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25.282167042889391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286</v>
      </c>
      <c r="C12" s="4">
        <v>348</v>
      </c>
      <c r="E12" s="4" t="s">
        <v>85</v>
      </c>
      <c r="F12" s="79">
        <f>F9/(B39/60)</f>
        <v>29.679770892996615</v>
      </c>
      <c r="G12" s="28"/>
      <c r="H12" s="65"/>
      <c r="I12" s="4" t="s">
        <v>13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36.30252100840336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26.151012891344383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0.58367346938775511</v>
      </c>
      <c r="C13" s="6">
        <f>C12/C10</f>
        <v>0.59793814432989689</v>
      </c>
      <c r="E13" s="4" t="s">
        <v>86</v>
      </c>
      <c r="F13" s="79">
        <f>F10/(B39/60)</f>
        <v>35.428273887008594</v>
      </c>
      <c r="G13" s="28"/>
      <c r="H13" s="65"/>
      <c r="I13" s="4" t="s">
        <v>25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31.858407079646017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24.892703862660944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0.41258741258741261</v>
      </c>
      <c r="C14" s="6">
        <f>C9/C12</f>
        <v>0.5</v>
      </c>
      <c r="E14" s="4" t="s">
        <v>87</v>
      </c>
      <c r="F14" s="79">
        <f>F11/(B39/60)</f>
        <v>65.108044780005201</v>
      </c>
      <c r="G14" s="28"/>
      <c r="H14" s="65"/>
      <c r="I14" s="4" t="s">
        <v>46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24.665391969407267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28.490566037735849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58</v>
      </c>
      <c r="C15" s="4">
        <v>116</v>
      </c>
      <c r="E15" s="7"/>
      <c r="F15" s="7"/>
      <c r="G15" s="7"/>
      <c r="H15" s="65"/>
      <c r="I15" s="4" t="s">
        <v>58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22.375690607734807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40.404040404040401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0.49152542372881358</v>
      </c>
      <c r="C16" s="6">
        <f>C15/C9</f>
        <v>0.66666666666666663</v>
      </c>
      <c r="E16" s="24" t="s">
        <v>88</v>
      </c>
      <c r="F16" s="7"/>
      <c r="G16" s="7"/>
      <c r="H16" s="65"/>
      <c r="I16" s="4" t="s">
        <v>55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31.952662721893493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28.913043478260867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24.842105263157897</v>
      </c>
      <c r="G17" s="29"/>
      <c r="H17" s="65"/>
      <c r="I17" s="4" t="s">
        <v>57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22.873345935727787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37.916666666666664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30.687830687830687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28.785046728971963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30.281690140845068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139</v>
      </c>
      <c r="C19" s="4">
        <v>210</v>
      </c>
      <c r="E19" s="4" t="s">
        <v>120</v>
      </c>
      <c r="F19" s="10">
        <f>F17-F18</f>
        <v>-5.8457254246727892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30.873786407766989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23.972602739726025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0.39828080229226359</v>
      </c>
      <c r="C20" s="6">
        <f>C19/(B19+C19)</f>
        <v>0.60171919770773641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26.992753623188403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26.198083067092654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48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29.855072463768117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25.943396226415093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28.340080971659919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27.530364372469634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286</v>
      </c>
      <c r="C23" s="4">
        <v>286</v>
      </c>
      <c r="E23" s="12" t="s">
        <v>122</v>
      </c>
      <c r="F23" s="10">
        <f>(F17*'Efficiency Adjustment'!B66)/K27</f>
        <v>23.623988733217679</v>
      </c>
      <c r="G23" s="7"/>
      <c r="H23" s="65"/>
      <c r="I23" s="4" t="s">
        <v>8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22.955145118733508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31.127450980392158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215</v>
      </c>
      <c r="C24" s="4">
        <v>236</v>
      </c>
      <c r="E24" s="12" t="s">
        <v>123</v>
      </c>
      <c r="F24" s="10">
        <f>(F18*'Efficiency Adjustment'!C66)/J27</f>
        <v>30.851250524889441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0.75174825174825177</v>
      </c>
      <c r="C25" s="6">
        <f>C24/C23</f>
        <v>0.82517482517482521</v>
      </c>
      <c r="E25" s="12" t="s">
        <v>124</v>
      </c>
      <c r="F25" s="10">
        <f>F23-F24</f>
        <v>-7.2272617916717614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71</v>
      </c>
      <c r="C26" s="4">
        <f>C23-C24</f>
        <v>50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28.148491446411075</v>
      </c>
      <c r="K27" s="19">
        <f>AVERAGEIF(K8:K24,"&gt;0")</f>
        <v>29.310383314428194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1.0315789473684212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66</v>
      </c>
      <c r="C29" s="4">
        <v>62</v>
      </c>
      <c r="E29" s="12" t="s">
        <v>148</v>
      </c>
      <c r="F29" s="10">
        <f>C10/F10</f>
        <v>1.0264550264550265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26</v>
      </c>
      <c r="E30" s="12" t="s">
        <v>91</v>
      </c>
      <c r="F30" s="10">
        <f>F28-F29</f>
        <v>5.1239209133946417E-3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0.21212121212121213</v>
      </c>
      <c r="C31" s="23">
        <f>C30/C29</f>
        <v>0.41935483870967744</v>
      </c>
      <c r="E31" s="4" t="s">
        <v>149</v>
      </c>
      <c r="F31" s="10">
        <f>B12/F9</f>
        <v>0.6021052631578947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0.61375661375661372</v>
      </c>
      <c r="G32" s="7"/>
      <c r="H32" s="65"/>
      <c r="I32" s="4" t="s">
        <v>203</v>
      </c>
      <c r="J32" s="9">
        <f>F14</f>
        <v>65.108044780005201</v>
      </c>
      <c r="K32" s="4">
        <f>RANK(J32,'Universal Aggregate Worksheet'!I7:I67,0)</f>
        <v>40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-1.1651350598719024E-2</v>
      </c>
      <c r="G33" s="29"/>
      <c r="H33" s="65"/>
      <c r="I33" s="12" t="s">
        <v>160</v>
      </c>
      <c r="J33" s="9">
        <f>F12</f>
        <v>29.679770892996615</v>
      </c>
      <c r="K33" s="4">
        <f>RANK(J33,'Universal Aggregate Worksheet'!F7:F67,0)</f>
        <v>53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0.24558775510204081</v>
      </c>
      <c r="G34" s="31"/>
      <c r="H34" s="65"/>
      <c r="I34" s="12" t="s">
        <v>161</v>
      </c>
      <c r="J34" s="9">
        <f>F13</f>
        <v>35.428273887008594</v>
      </c>
      <c r="K34" s="4">
        <f>RANK(J34,'Universal Aggregate Worksheet'!G7:G67,1)</f>
        <v>44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65</v>
      </c>
      <c r="C35" s="4">
        <v>66</v>
      </c>
      <c r="E35" s="12" t="s">
        <v>152</v>
      </c>
      <c r="F35" s="6">
        <f>((0.167*C30)+(C9)+(0.83*C32))/C10</f>
        <v>0.30642955326460486</v>
      </c>
      <c r="G35" s="7"/>
      <c r="H35" s="65"/>
      <c r="I35" s="12" t="s">
        <v>210</v>
      </c>
      <c r="J35" s="9">
        <f>J33-J34</f>
        <v>-5.7485029940119787</v>
      </c>
      <c r="K35" s="4">
        <f>RANK(J35,'Universal Aggregate Worksheet'!H7:H67,0)</f>
        <v>57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0.42076223776223776</v>
      </c>
      <c r="G36" s="31"/>
      <c r="H36" s="65"/>
      <c r="I36" s="4" t="s">
        <v>133</v>
      </c>
      <c r="J36" s="10">
        <f>F23</f>
        <v>23.623988733217679</v>
      </c>
      <c r="K36" s="4">
        <f>RANK(J36,'Universal Aggregate Worksheet'!X7:X67,0)</f>
        <v>50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0.51247701149425295</v>
      </c>
      <c r="G37" s="31"/>
      <c r="H37" s="65"/>
      <c r="I37" s="4" t="s">
        <v>136</v>
      </c>
      <c r="J37" s="10">
        <f>F24</f>
        <v>30.851250524889441</v>
      </c>
      <c r="K37" s="4">
        <f>RANK(J37,'Universal Aggregate Worksheet'!Z7:Z67,1)</f>
        <v>48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-7.2272617916717614</v>
      </c>
      <c r="K38" s="4">
        <f>RANK(J38,'Universal Aggregate Worksheet'!AB7:AB67,0)</f>
        <v>53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960.25</v>
      </c>
      <c r="C39" s="4">
        <f>B39</f>
        <v>960.25</v>
      </c>
      <c r="E39" s="24" t="s">
        <v>155</v>
      </c>
      <c r="F39" s="7"/>
      <c r="G39" s="7"/>
      <c r="H39" s="65"/>
      <c r="I39" s="4" t="s">
        <v>166</v>
      </c>
      <c r="J39" s="10">
        <f>F28</f>
        <v>1.0315789473684212</v>
      </c>
      <c r="K39" s="4">
        <f>RANK(J39,'Universal Aggregate Worksheet'!M7:M67,0)</f>
        <v>26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2.8571428571428571E-2</v>
      </c>
      <c r="G40" s="13">
        <f>C30/C10</f>
        <v>4.4673539518900345E-2</v>
      </c>
      <c r="H40" s="65"/>
      <c r="I40" s="4" t="s">
        <v>170</v>
      </c>
      <c r="J40" s="10">
        <f>F29</f>
        <v>1.0264550264550265</v>
      </c>
      <c r="K40" s="4">
        <f>RANK(J40,'Universal Aggregate Worksheet'!Q7:Q67,1)</f>
        <v>37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0.10652920962199312</v>
      </c>
      <c r="G41" s="10">
        <f>B29/B10</f>
        <v>0.13469387755102041</v>
      </c>
      <c r="H41" s="65"/>
      <c r="I41" s="4" t="s">
        <v>168</v>
      </c>
      <c r="J41" s="6">
        <f>F34</f>
        <v>0.24558775510204081</v>
      </c>
      <c r="K41" s="4">
        <f>RANK(J41,'Universal Aggregate Worksheet'!O7:O67,0)</f>
        <v>53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-7.7957781050564556E-2</v>
      </c>
      <c r="G42" s="10">
        <f>G40-G41</f>
        <v>-9.0020338032120062E-2</v>
      </c>
      <c r="H42" s="65"/>
      <c r="I42" s="4" t="s">
        <v>172</v>
      </c>
      <c r="J42" s="6">
        <f>F35</f>
        <v>0.30642955326460486</v>
      </c>
      <c r="K42" s="4">
        <f>RANK(J42,'Universal Aggregate Worksheet'!S7:S67,1)</f>
        <v>47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0.13894736842105262</v>
      </c>
      <c r="G43" s="86">
        <f>C29/F10</f>
        <v>0.10934744268077601</v>
      </c>
      <c r="H43" s="65"/>
      <c r="I43" s="4" t="s">
        <v>182</v>
      </c>
      <c r="J43" s="10">
        <f>F47</f>
        <v>0.12210526315789473</v>
      </c>
      <c r="K43" s="4">
        <f>RANK(J43,'Universal Aggregate Worksheet'!U7:U67,0)</f>
        <v>51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0.11864406779661017</v>
      </c>
      <c r="G44" s="86">
        <f>C30/C9</f>
        <v>0.14942528735632185</v>
      </c>
      <c r="H44" s="65"/>
      <c r="I44" s="4" t="s">
        <v>183</v>
      </c>
      <c r="J44" s="10">
        <f>F48</f>
        <v>0.20458553791887124</v>
      </c>
      <c r="K44" s="4">
        <f>RANK(J44,'Universal Aggregate Worksheet'!V7:V67,1)</f>
        <v>59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0.39828080229226359</v>
      </c>
      <c r="K45" s="4">
        <f>RANK(J45,'Universal Aggregate Worksheet'!J7:J67,0)</f>
        <v>56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0.75174825174825177</v>
      </c>
      <c r="K46" s="4">
        <f>RANK(J46,'Universal Aggregate Worksheet'!K7:K67,0)</f>
        <v>58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0.12210526315789473</v>
      </c>
      <c r="G47" s="33"/>
      <c r="H47" s="65"/>
      <c r="I47" s="4" t="s">
        <v>181</v>
      </c>
      <c r="J47" s="13">
        <f>C25</f>
        <v>0.82517482517482521</v>
      </c>
      <c r="K47" s="4">
        <f>RANK(J47,'Universal Aggregate Worksheet'!L7:L67,1)</f>
        <v>31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0.20458553791887124</v>
      </c>
      <c r="G48" s="29"/>
      <c r="H48" s="65"/>
      <c r="I48" s="4" t="s">
        <v>205</v>
      </c>
      <c r="J48" s="6">
        <f>B31</f>
        <v>0.21212121212121213</v>
      </c>
      <c r="K48" s="4">
        <f>RANK(J48,'Universal Aggregate Worksheet'!AC7:AC67,0)</f>
        <v>56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0.41935483870967744</v>
      </c>
      <c r="K49" s="4">
        <f>RANK(J49,'Universal Aggregate Worksheet'!AD7:AD67,1)</f>
        <v>55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2.8571428571428571E-2</v>
      </c>
      <c r="K50" s="4">
        <f>RANK(J50,'Universal Aggregate Worksheet'!AI7:AI67,0)</f>
        <v>48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6.2380038387715928E-2</v>
      </c>
      <c r="G51" s="10">
        <f>C35/F11</f>
        <v>6.3339731285988479E-2</v>
      </c>
      <c r="H51" s="65"/>
      <c r="I51" s="12" t="s">
        <v>221</v>
      </c>
      <c r="J51" s="10">
        <f>F41</f>
        <v>0.10652920962199312</v>
      </c>
      <c r="K51" s="4">
        <f>RANK(J51,'Universal Aggregate Worksheet'!AJ7:AJ67,1)</f>
        <v>24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0.30687830687830686</v>
      </c>
      <c r="G52" s="86">
        <f>(B12-B9)/F9</f>
        <v>0.35368421052631577</v>
      </c>
      <c r="H52" s="65"/>
      <c r="I52" s="12" t="s">
        <v>222</v>
      </c>
      <c r="J52" s="87">
        <f>F43</f>
        <v>0.13894736842105262</v>
      </c>
      <c r="K52" s="4">
        <f>RANK(J52,'Universal Aggregate Worksheet'!AE7:AE67,0)</f>
        <v>8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0.10934744268077601</v>
      </c>
      <c r="K53" s="4">
        <f>RANK(J53,'Universal Aggregate Worksheet'!AF7:AF67,1)</f>
        <v>29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0.11864406779661017</v>
      </c>
      <c r="K54" s="4">
        <f>RANK(J54,'Universal Aggregate Worksheet'!AG7:AG67,0)</f>
        <v>39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28.148491446411075</v>
      </c>
      <c r="G55" s="7"/>
      <c r="H55" s="65"/>
      <c r="I55" s="12" t="s">
        <v>225</v>
      </c>
      <c r="J55" s="87">
        <f>G44</f>
        <v>0.14942528735632185</v>
      </c>
      <c r="K55" s="4">
        <f>RANK(J55,'Universal Aggregate Worksheet'!AH7:AH67,1)</f>
        <v>44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29.310383314428194</v>
      </c>
      <c r="G56" s="7"/>
      <c r="H56" s="65"/>
      <c r="I56" s="12" t="s">
        <v>227</v>
      </c>
      <c r="J56" s="10">
        <f>F51</f>
        <v>6.2380038387715928E-2</v>
      </c>
      <c r="K56" s="4">
        <f>RANK(J56,'Universal Aggregate Worksheet'!AK7:AK67,1)</f>
        <v>36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-1.1618918680171184</v>
      </c>
      <c r="G57" s="7"/>
      <c r="H57" s="65"/>
      <c r="I57" s="12" t="s">
        <v>226</v>
      </c>
      <c r="J57" s="10">
        <f>G51</f>
        <v>6.3339731285988479E-2</v>
      </c>
      <c r="K57" s="4">
        <f>RANK(J57,'Universal Aggregate Worksheet'!AL7:AL67,0)</f>
        <v>25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0.30687830687830686</v>
      </c>
      <c r="K58" s="4">
        <f>RANK(J58,'Universal Aggregate Worksheet'!AM7:AM67,0)</f>
        <v>36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0.35368421052631577</v>
      </c>
      <c r="K59" s="4">
        <f>RANK(J59,'Universal Aggregate Worksheet'!AN7:AN67,1)</f>
        <v>54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28.148491446411075</v>
      </c>
      <c r="K60" s="4">
        <f>RANK(J60,'Universal Aggregate Worksheet'!AO7:AO67,0)</f>
        <v>35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29.310383314428194</v>
      </c>
      <c r="K61" s="4">
        <f>RANK(J61,'Universal Aggregate Worksheet'!AP7:AP67,1)</f>
        <v>51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-1.1618918680171184</v>
      </c>
      <c r="K62" s="4">
        <f>RANK(J62,'Universal Aggregate Worksheet'!AQ7:AQ67,0)</f>
        <v>46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Marist</v>
      </c>
      <c r="C7" s="76" t="s">
        <v>62</v>
      </c>
      <c r="E7" s="7"/>
      <c r="F7" s="76" t="str">
        <f>B1</f>
        <v>Marist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26.456692913385826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27.301587301587301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140</v>
      </c>
      <c r="C9" s="4">
        <v>136</v>
      </c>
      <c r="E9" s="4" t="s">
        <v>82</v>
      </c>
      <c r="F9" s="78">
        <f>B19+B23+C26</f>
        <v>494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24.665391969407267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28.490566037735849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507</v>
      </c>
      <c r="C10" s="4">
        <v>479</v>
      </c>
      <c r="E10" s="4" t="s">
        <v>83</v>
      </c>
      <c r="F10" s="78">
        <f>C19+C23+B26</f>
        <v>494</v>
      </c>
      <c r="G10" s="27"/>
      <c r="H10" s="65"/>
      <c r="I10" s="4" t="s">
        <v>49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36.363636363636367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28.809523809523807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0.27613412228796846</v>
      </c>
      <c r="C11" s="6">
        <f>C9/C10</f>
        <v>0.28392484342379959</v>
      </c>
      <c r="E11" s="4" t="s">
        <v>84</v>
      </c>
      <c r="F11" s="78">
        <f>SUM(F9:F10)</f>
        <v>988</v>
      </c>
      <c r="G11" s="27"/>
      <c r="H11" s="65"/>
      <c r="I11" s="4" t="s">
        <v>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25.342465753424658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27.108433734939759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300</v>
      </c>
      <c r="C12" s="4">
        <v>281</v>
      </c>
      <c r="E12" s="4" t="s">
        <v>85</v>
      </c>
      <c r="F12" s="79">
        <f>F9/(B39/60)</f>
        <v>32.643171806167402</v>
      </c>
      <c r="G12" s="28"/>
      <c r="H12" s="65"/>
      <c r="I12" s="4" t="s">
        <v>48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29.855072463768117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25.943396226415093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0.59171597633136097</v>
      </c>
      <c r="C13" s="6">
        <f>C12/C10</f>
        <v>0.58663883089770352</v>
      </c>
      <c r="E13" s="4" t="s">
        <v>86</v>
      </c>
      <c r="F13" s="79">
        <f>F10/(B39/60)</f>
        <v>32.643171806167402</v>
      </c>
      <c r="G13" s="28"/>
      <c r="H13" s="65"/>
      <c r="I13" s="4" t="s">
        <v>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26.953125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31.494661921708182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0.46666666666666667</v>
      </c>
      <c r="C14" s="6">
        <f>C9/C12</f>
        <v>0.48398576512455516</v>
      </c>
      <c r="E14" s="4" t="s">
        <v>87</v>
      </c>
      <c r="F14" s="79">
        <f>F11/(B39/60)</f>
        <v>65.286343612334804</v>
      </c>
      <c r="G14" s="28"/>
      <c r="H14" s="65"/>
      <c r="I14" s="4" t="s">
        <v>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22.955145118733508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31.127450980392158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89</v>
      </c>
      <c r="C15" s="4">
        <v>63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0.63571428571428568</v>
      </c>
      <c r="C16" s="6">
        <f>C15/C9</f>
        <v>0.46323529411764708</v>
      </c>
      <c r="E16" s="24" t="s">
        <v>88</v>
      </c>
      <c r="F16" s="7"/>
      <c r="G16" s="7"/>
      <c r="H16" s="65"/>
      <c r="I16" s="4" t="s">
        <v>57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22.873345935727787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37.916666666666664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28.340080971659919</v>
      </c>
      <c r="G17" s="29"/>
      <c r="H17" s="65"/>
      <c r="I17" s="4" t="s">
        <v>45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27.100840336134453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28.904428904428904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27.530364372469634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28.785046728971963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30.281690140845068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159</v>
      </c>
      <c r="C19" s="4">
        <v>168</v>
      </c>
      <c r="E19" s="4" t="s">
        <v>120</v>
      </c>
      <c r="F19" s="10">
        <f>F17-F18</f>
        <v>0.80971659919028482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24.842105263157897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30.687830687830687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0.48623853211009177</v>
      </c>
      <c r="C20" s="6">
        <f>C19/(B19+C19)</f>
        <v>0.51376146788990829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23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19.957537154989385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30.811808118081181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14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26.992753623188403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26.198083067092654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14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26.992753623188403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26.198083067092654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283</v>
      </c>
      <c r="C23" s="4">
        <v>284</v>
      </c>
      <c r="E23" s="12" t="s">
        <v>122</v>
      </c>
      <c r="F23" s="10">
        <f>(F17*'Efficiency Adjustment'!B66)/K27</f>
        <v>26.74531566791865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241</v>
      </c>
      <c r="C24" s="4">
        <v>232</v>
      </c>
      <c r="E24" s="12" t="s">
        <v>123</v>
      </c>
      <c r="F24" s="10">
        <f>(F18*'Efficiency Adjustment'!C66)/J27</f>
        <v>29.385665017369352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0.85159010600706708</v>
      </c>
      <c r="C25" s="6">
        <f>C24/C23</f>
        <v>0.81690140845070425</v>
      </c>
      <c r="E25" s="12" t="s">
        <v>124</v>
      </c>
      <c r="F25" s="10">
        <f>F23-F24</f>
        <v>-2.6403493494507018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42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26.511734613305709</v>
      </c>
      <c r="K27" s="19">
        <f>AVERAGEIF(K8:K24,"&gt;0")</f>
        <v>29.535184344447309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1.0263157894736843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74</v>
      </c>
      <c r="C29" s="4">
        <v>53</v>
      </c>
      <c r="E29" s="12" t="s">
        <v>148</v>
      </c>
      <c r="F29" s="10">
        <f>C10/F10</f>
        <v>0.96963562753036436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13</v>
      </c>
      <c r="E30" s="12" t="s">
        <v>91</v>
      </c>
      <c r="F30" s="10">
        <f>F28-F29</f>
        <v>5.6680161943319929E-2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0.22972972972972974</v>
      </c>
      <c r="C31" s="23">
        <f>C30/C29</f>
        <v>0.24528301886792453</v>
      </c>
      <c r="E31" s="4" t="s">
        <v>149</v>
      </c>
      <c r="F31" s="10">
        <f>B12/F9</f>
        <v>0.60728744939271251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0.56882591093117407</v>
      </c>
      <c r="G32" s="7"/>
      <c r="H32" s="65"/>
      <c r="I32" s="4" t="s">
        <v>203</v>
      </c>
      <c r="J32" s="9">
        <f>F14</f>
        <v>65.286343612334804</v>
      </c>
      <c r="K32" s="4">
        <f>RANK(J32,'Universal Aggregate Worksheet'!I7:I67,0)</f>
        <v>38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1.3513513513513514E-2</v>
      </c>
      <c r="E33" s="12" t="s">
        <v>92</v>
      </c>
      <c r="F33" s="13">
        <f>F31-F32</f>
        <v>3.8461538461538436E-2</v>
      </c>
      <c r="G33" s="29"/>
      <c r="H33" s="65"/>
      <c r="I33" s="12" t="s">
        <v>160</v>
      </c>
      <c r="J33" s="9">
        <f>F12</f>
        <v>32.643171806167402</v>
      </c>
      <c r="K33" s="4">
        <f>RANK(J33,'Universal Aggregate Worksheet'!F7:F67,0)</f>
        <v>39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0.28173372781065087</v>
      </c>
      <c r="G34" s="31"/>
      <c r="H34" s="65"/>
      <c r="I34" s="12" t="s">
        <v>161</v>
      </c>
      <c r="J34" s="9">
        <f>F13</f>
        <v>32.643171806167402</v>
      </c>
      <c r="K34" s="4">
        <f>RANK(J34,'Universal Aggregate Worksheet'!G7:G67,1)</f>
        <v>28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60</v>
      </c>
      <c r="C35" s="4">
        <v>81</v>
      </c>
      <c r="E35" s="12" t="s">
        <v>152</v>
      </c>
      <c r="F35" s="6">
        <f>((0.167*C30)+(C9)+(0.83*C32))/C10</f>
        <v>0.29018997912317329</v>
      </c>
      <c r="G35" s="7"/>
      <c r="H35" s="65"/>
      <c r="I35" s="12" t="s">
        <v>210</v>
      </c>
      <c r="J35" s="9">
        <f>J33-J34</f>
        <v>0</v>
      </c>
      <c r="K35" s="4">
        <f>RANK(J35,'Universal Aggregate Worksheet'!H7:H67,0)</f>
        <v>34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0.47613</v>
      </c>
      <c r="G36" s="31"/>
      <c r="H36" s="65"/>
      <c r="I36" s="4" t="s">
        <v>133</v>
      </c>
      <c r="J36" s="10">
        <f>F23</f>
        <v>26.74531566791865</v>
      </c>
      <c r="K36" s="4">
        <f>RANK(J36,'Universal Aggregate Worksheet'!X7:X67,0)</f>
        <v>37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0.49466548042704628</v>
      </c>
      <c r="G37" s="31"/>
      <c r="H37" s="65"/>
      <c r="I37" s="4" t="s">
        <v>136</v>
      </c>
      <c r="J37" s="10">
        <f>F24</f>
        <v>29.385665017369352</v>
      </c>
      <c r="K37" s="4">
        <f>RANK(J37,'Universal Aggregate Worksheet'!Z7:Z67,1)</f>
        <v>38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-2.6403493494507018</v>
      </c>
      <c r="K38" s="4">
        <f>RANK(J38,'Universal Aggregate Worksheet'!AB7:AB67,0)</f>
        <v>40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908</v>
      </c>
      <c r="C39" s="4">
        <f>B39</f>
        <v>908</v>
      </c>
      <c r="E39" s="24" t="s">
        <v>155</v>
      </c>
      <c r="F39" s="7"/>
      <c r="G39" s="7"/>
      <c r="H39" s="65"/>
      <c r="I39" s="4" t="s">
        <v>166</v>
      </c>
      <c r="J39" s="10">
        <f>F28</f>
        <v>1.0263157894736843</v>
      </c>
      <c r="K39" s="4">
        <f>RANK(J39,'Universal Aggregate Worksheet'!M7:M67,0)</f>
        <v>28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3.3530571992110451E-2</v>
      </c>
      <c r="G40" s="13">
        <f>C30/C10</f>
        <v>2.7139874739039668E-2</v>
      </c>
      <c r="H40" s="65"/>
      <c r="I40" s="4" t="s">
        <v>170</v>
      </c>
      <c r="J40" s="10">
        <f>F29</f>
        <v>0.96963562753036436</v>
      </c>
      <c r="K40" s="4">
        <f>RANK(J40,'Universal Aggregate Worksheet'!Q7:Q67,1)</f>
        <v>19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0.11064718162839249</v>
      </c>
      <c r="G41" s="10">
        <f>B29/B10</f>
        <v>0.14595660749506903</v>
      </c>
      <c r="H41" s="65"/>
      <c r="I41" s="4" t="s">
        <v>168</v>
      </c>
      <c r="J41" s="6">
        <f>F34</f>
        <v>0.28173372781065087</v>
      </c>
      <c r="K41" s="4">
        <f>RANK(J41,'Universal Aggregate Worksheet'!O7:O67,0)</f>
        <v>31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-7.711660963628203E-2</v>
      </c>
      <c r="G42" s="10">
        <f>G40-G41</f>
        <v>-0.11881673275602936</v>
      </c>
      <c r="H42" s="65"/>
      <c r="I42" s="4" t="s">
        <v>172</v>
      </c>
      <c r="J42" s="6">
        <f>F35</f>
        <v>0.29018997912317329</v>
      </c>
      <c r="K42" s="4">
        <f>RANK(J42,'Universal Aggregate Worksheet'!S7:S67,1)</f>
        <v>32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0.14979757085020243</v>
      </c>
      <c r="G43" s="86">
        <f>C29/F10</f>
        <v>0.10728744939271255</v>
      </c>
      <c r="H43" s="65"/>
      <c r="I43" s="4" t="s">
        <v>182</v>
      </c>
      <c r="J43" s="10">
        <f>F47</f>
        <v>0.18016194331983806</v>
      </c>
      <c r="K43" s="4">
        <f>RANK(J43,'Universal Aggregate Worksheet'!U7:U67,0)</f>
        <v>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0.12142857142857143</v>
      </c>
      <c r="G44" s="86">
        <f>C30/C9</f>
        <v>9.5588235294117641E-2</v>
      </c>
      <c r="H44" s="65"/>
      <c r="I44" s="4" t="s">
        <v>183</v>
      </c>
      <c r="J44" s="10">
        <f>F48</f>
        <v>0.12753036437246965</v>
      </c>
      <c r="K44" s="4">
        <f>RANK(J44,'Universal Aggregate Worksheet'!V7:V67,1)</f>
        <v>9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0.48623853211009177</v>
      </c>
      <c r="K45" s="4">
        <f>RANK(J45,'Universal Aggregate Worksheet'!J7:J67,0)</f>
        <v>34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0.85159010600706708</v>
      </c>
      <c r="K46" s="4">
        <f>RANK(J46,'Universal Aggregate Worksheet'!K7:K67,0)</f>
        <v>20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0.18016194331983806</v>
      </c>
      <c r="G47" s="33"/>
      <c r="H47" s="65"/>
      <c r="I47" s="4" t="s">
        <v>181</v>
      </c>
      <c r="J47" s="13">
        <f>C25</f>
        <v>0.81690140845070425</v>
      </c>
      <c r="K47" s="4">
        <f>RANK(J47,'Universal Aggregate Worksheet'!L7:L67,1)</f>
        <v>25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0.12753036437246965</v>
      </c>
      <c r="G48" s="29"/>
      <c r="H48" s="65"/>
      <c r="I48" s="4" t="s">
        <v>205</v>
      </c>
      <c r="J48" s="6">
        <f>B31</f>
        <v>0.22972972972972974</v>
      </c>
      <c r="K48" s="4">
        <f>RANK(J48,'Universal Aggregate Worksheet'!AC7:AC67,0)</f>
        <v>50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0.24528301886792453</v>
      </c>
      <c r="K49" s="4">
        <f>RANK(J49,'Universal Aggregate Worksheet'!AD7:AD67,1)</f>
        <v>13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3.3530571992110451E-2</v>
      </c>
      <c r="K50" s="4">
        <f>RANK(J50,'Universal Aggregate Worksheet'!AI7:AI67,0)</f>
        <v>37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6.0728744939271252E-2</v>
      </c>
      <c r="G51" s="10">
        <f>C35/F11</f>
        <v>8.1983805668016191E-2</v>
      </c>
      <c r="H51" s="65"/>
      <c r="I51" s="12" t="s">
        <v>221</v>
      </c>
      <c r="J51" s="10">
        <f>F41</f>
        <v>0.11064718162839249</v>
      </c>
      <c r="K51" s="4">
        <f>RANK(J51,'Universal Aggregate Worksheet'!AJ7:AJ67,1)</f>
        <v>29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0.29352226720647773</v>
      </c>
      <c r="G52" s="86">
        <f>(B12-B9)/F9</f>
        <v>0.32388663967611336</v>
      </c>
      <c r="H52" s="65"/>
      <c r="I52" s="12" t="s">
        <v>222</v>
      </c>
      <c r="J52" s="87">
        <f>F43</f>
        <v>0.14979757085020243</v>
      </c>
      <c r="K52" s="4">
        <f>RANK(J52,'Universal Aggregate Worksheet'!AE7:AE67,0)</f>
        <v>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0.10728744939271255</v>
      </c>
      <c r="K53" s="4">
        <f>RANK(J53,'Universal Aggregate Worksheet'!AF7:AF67,1)</f>
        <v>26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0.12142857142857143</v>
      </c>
      <c r="K54" s="4">
        <f>RANK(J54,'Universal Aggregate Worksheet'!AG7:AG67,0)</f>
        <v>37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26.511734613305709</v>
      </c>
      <c r="G55" s="7"/>
      <c r="H55" s="65"/>
      <c r="I55" s="12" t="s">
        <v>225</v>
      </c>
      <c r="J55" s="87">
        <f>G44</f>
        <v>9.5588235294117641E-2</v>
      </c>
      <c r="K55" s="4">
        <f>RANK(J55,'Universal Aggregate Worksheet'!AH7:AH67,1)</f>
        <v>13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29.535184344447309</v>
      </c>
      <c r="G56" s="7"/>
      <c r="H56" s="65"/>
      <c r="I56" s="12" t="s">
        <v>227</v>
      </c>
      <c r="J56" s="10">
        <f>F51</f>
        <v>6.0728744939271252E-2</v>
      </c>
      <c r="K56" s="4">
        <f>RANK(J56,'Universal Aggregate Worksheet'!AK7:AK67,1)</f>
        <v>29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-3.0234497311416</v>
      </c>
      <c r="G57" s="7"/>
      <c r="H57" s="65"/>
      <c r="I57" s="12" t="s">
        <v>226</v>
      </c>
      <c r="J57" s="10">
        <f>G51</f>
        <v>8.1983805668016191E-2</v>
      </c>
      <c r="K57" s="4">
        <f>RANK(J57,'Universal Aggregate Worksheet'!AL7:AL67,0)</f>
        <v>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0.29352226720647773</v>
      </c>
      <c r="K58" s="4">
        <f>RANK(J58,'Universal Aggregate Worksheet'!AM7:AM67,0)</f>
        <v>39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0.32388663967611336</v>
      </c>
      <c r="K59" s="4">
        <f>RANK(J59,'Universal Aggregate Worksheet'!AN7:AN67,1)</f>
        <v>39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26.511734613305709</v>
      </c>
      <c r="K60" s="4">
        <f>RANK(J60,'Universal Aggregate Worksheet'!AO7:AO67,0)</f>
        <v>59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29.535184344447309</v>
      </c>
      <c r="K61" s="4">
        <f>RANK(J61,'Universal Aggregate Worksheet'!AP7:AP67,1)</f>
        <v>53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-3.0234497311416</v>
      </c>
      <c r="K62" s="4">
        <f>RANK(J62,'Universal Aggregate Worksheet'!AQ7:AQ67,0)</f>
        <v>59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31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Maryland</v>
      </c>
      <c r="C7" s="76" t="s">
        <v>62</v>
      </c>
      <c r="E7" s="7"/>
      <c r="F7" s="76" t="str">
        <f>B1</f>
        <v>Maryland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26.992753623188403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26.198083067092654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174</v>
      </c>
      <c r="C9" s="4">
        <v>113</v>
      </c>
      <c r="E9" s="4" t="s">
        <v>82</v>
      </c>
      <c r="F9" s="78">
        <f>B19+B23+C26</f>
        <v>531</v>
      </c>
      <c r="G9" s="27"/>
      <c r="H9" s="65"/>
      <c r="I9" s="4" t="s">
        <v>18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29.215686274509807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27.428571428571431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535</v>
      </c>
      <c r="C10" s="4">
        <v>445</v>
      </c>
      <c r="E10" s="4" t="s">
        <v>83</v>
      </c>
      <c r="F10" s="78">
        <f>C19+C23+B26</f>
        <v>435</v>
      </c>
      <c r="G10" s="27"/>
      <c r="H10" s="65"/>
      <c r="I10" s="4" t="s">
        <v>16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35.398230088495573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26.251896813353564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0.3252336448598131</v>
      </c>
      <c r="C11" s="6">
        <f>C9/C10</f>
        <v>0.25393258426966292</v>
      </c>
      <c r="E11" s="4" t="s">
        <v>84</v>
      </c>
      <c r="F11" s="78">
        <f>SUM(F9:F10)</f>
        <v>966</v>
      </c>
      <c r="G11" s="27"/>
      <c r="H11" s="65"/>
      <c r="I11" s="4" t="s">
        <v>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29.254302103250478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30.650684931506849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344</v>
      </c>
      <c r="C12" s="4">
        <v>268</v>
      </c>
      <c r="E12" s="4" t="s">
        <v>85</v>
      </c>
      <c r="F12" s="79">
        <f>F9/(B39/60)</f>
        <v>32.887741935483874</v>
      </c>
      <c r="G12" s="28"/>
      <c r="H12" s="65"/>
      <c r="I12" s="4" t="s">
        <v>52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26.912928759894463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26.884422110552762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0.64299065420560753</v>
      </c>
      <c r="C13" s="6">
        <f>C12/C10</f>
        <v>0.60224719101123592</v>
      </c>
      <c r="E13" s="4" t="s">
        <v>86</v>
      </c>
      <c r="F13" s="79">
        <f>F10/(B39/60)</f>
        <v>26.941935483870971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26.987951807228917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32.954545454545453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0.5058139534883721</v>
      </c>
      <c r="C14" s="6">
        <f>C9/C12</f>
        <v>0.42164179104477612</v>
      </c>
      <c r="E14" s="4" t="s">
        <v>87</v>
      </c>
      <c r="F14" s="79">
        <f>F11/(B39/60)</f>
        <v>59.829677419354844</v>
      </c>
      <c r="G14" s="28"/>
      <c r="H14" s="65"/>
      <c r="I14" s="4" t="s">
        <v>198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17.571884984025559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36.538461538461533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110</v>
      </c>
      <c r="C15" s="4">
        <v>55</v>
      </c>
      <c r="E15" s="7"/>
      <c r="F15" s="7"/>
      <c r="G15" s="7"/>
      <c r="H15" s="65"/>
      <c r="I15" s="4" t="s">
        <v>35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31.401869158878505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29.746835443037973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0.63218390804597702</v>
      </c>
      <c r="C16" s="6">
        <f>C15/C9</f>
        <v>0.48672566371681414</v>
      </c>
      <c r="E16" s="24" t="s">
        <v>88</v>
      </c>
      <c r="F16" s="7"/>
      <c r="G16" s="7"/>
      <c r="H16" s="65"/>
      <c r="I16" s="4" t="s">
        <v>56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32.741935483870968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27.478260869565219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32.7683615819209</v>
      </c>
      <c r="G17" s="29"/>
      <c r="H17" s="65"/>
      <c r="I17" s="4" t="s">
        <v>34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28.502415458937197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30.864197530864196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25.977011494252871</v>
      </c>
      <c r="G18" s="29"/>
      <c r="H18" s="65"/>
      <c r="I18" s="4" t="s">
        <v>25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31.858407079646017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24.892703862660944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211</v>
      </c>
      <c r="C19" s="4">
        <v>133</v>
      </c>
      <c r="E19" s="4" t="s">
        <v>120</v>
      </c>
      <c r="F19" s="10">
        <f>F17-F18</f>
        <v>6.7913500876680288</v>
      </c>
      <c r="G19" s="29"/>
      <c r="H19" s="65"/>
      <c r="I19" s="4" t="s">
        <v>35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31.401869158878505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29.746835443037973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0.61337209302325579</v>
      </c>
      <c r="C20" s="6">
        <f>C19/(B19+C19)</f>
        <v>0.38662790697674421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35.398230088495573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26.251896813353564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27.413127413127413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27.139874739039666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35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31.401869158878505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29.746835443037973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273</v>
      </c>
      <c r="C23" s="4">
        <v>275</v>
      </c>
      <c r="E23" s="12" t="s">
        <v>122</v>
      </c>
      <c r="F23" s="10">
        <f>(F17*'Efficiency Adjustment'!B66)/K27</f>
        <v>32.197110739432148</v>
      </c>
      <c r="G23" s="7"/>
      <c r="H23" s="65"/>
      <c r="I23" s="4" t="s">
        <v>51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29.853181076672104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21.109123434704831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246</v>
      </c>
      <c r="C24" s="4">
        <v>228</v>
      </c>
      <c r="E24" s="12" t="s">
        <v>123</v>
      </c>
      <c r="F24" s="10">
        <f>(F18*'Efficiency Adjustment'!C66)/J27</f>
        <v>24.902722219564826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0.90109890109890112</v>
      </c>
      <c r="C25" s="6">
        <f>C24/C23</f>
        <v>0.8290909090909091</v>
      </c>
      <c r="E25" s="12" t="s">
        <v>124</v>
      </c>
      <c r="F25" s="10">
        <f>F23-F24</f>
        <v>7.2943885198673222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27</v>
      </c>
      <c r="C26" s="4">
        <f>C23-C24</f>
        <v>47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29.519165107373627</v>
      </c>
      <c r="K27" s="19">
        <f>AVERAGEIF(K8:K24,"&gt;0")</f>
        <v>28.367701807711661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1.0075329566854991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37</v>
      </c>
      <c r="C29" s="4">
        <v>56</v>
      </c>
      <c r="E29" s="12" t="s">
        <v>148</v>
      </c>
      <c r="F29" s="10">
        <f>C10/F10</f>
        <v>1.0229885057471264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10</v>
      </c>
      <c r="C30" s="4">
        <v>14</v>
      </c>
      <c r="E30" s="12" t="s">
        <v>91</v>
      </c>
      <c r="F30" s="10">
        <f>F28-F29</f>
        <v>-1.5455549061627272E-2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0.27027027027027029</v>
      </c>
      <c r="C31" s="23">
        <f>C30/C29</f>
        <v>0.25</v>
      </c>
      <c r="E31" s="4" t="s">
        <v>149</v>
      </c>
      <c r="F31" s="10">
        <f>B12/F9</f>
        <v>0.64783427495291901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0.61609195402298855</v>
      </c>
      <c r="G32" s="7"/>
      <c r="H32" s="65"/>
      <c r="I32" s="4" t="s">
        <v>203</v>
      </c>
      <c r="J32" s="9">
        <f>F14</f>
        <v>59.829677419354844</v>
      </c>
      <c r="K32" s="4">
        <f>RANK(J32,'Universal Aggregate Worksheet'!I7:I67,0)</f>
        <v>56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3.1742320929930457E-2</v>
      </c>
      <c r="G33" s="29"/>
      <c r="H33" s="65"/>
      <c r="I33" s="12" t="s">
        <v>160</v>
      </c>
      <c r="J33" s="9">
        <f>F12</f>
        <v>32.887741935483874</v>
      </c>
      <c r="K33" s="4">
        <f>RANK(J33,'Universal Aggregate Worksheet'!F7:F67,0)</f>
        <v>37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0.32835514018691586</v>
      </c>
      <c r="G34" s="31"/>
      <c r="H34" s="65"/>
      <c r="I34" s="12" t="s">
        <v>161</v>
      </c>
      <c r="J34" s="9">
        <f>F13</f>
        <v>26.941935483870971</v>
      </c>
      <c r="K34" s="4">
        <f>RANK(J34,'Universal Aggregate Worksheet'!G7:G67,1)</f>
        <v>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59</v>
      </c>
      <c r="C35" s="4">
        <v>42</v>
      </c>
      <c r="E35" s="12" t="s">
        <v>152</v>
      </c>
      <c r="F35" s="6">
        <f>((0.167*C30)+(C9)+(0.83*C32))/C10</f>
        <v>0.25918651685393257</v>
      </c>
      <c r="G35" s="7"/>
      <c r="H35" s="65"/>
      <c r="I35" s="12" t="s">
        <v>210</v>
      </c>
      <c r="J35" s="9">
        <f>J33-J34</f>
        <v>5.9458064516129028</v>
      </c>
      <c r="K35" s="4">
        <f>RANK(J35,'Universal Aggregate Worksheet'!H7:H67,0)</f>
        <v>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0.51066860465116271</v>
      </c>
      <c r="G36" s="31"/>
      <c r="H36" s="65"/>
      <c r="I36" s="4" t="s">
        <v>133</v>
      </c>
      <c r="J36" s="10">
        <f>F23</f>
        <v>32.197110739432148</v>
      </c>
      <c r="K36" s="4">
        <f>RANK(J36,'Universal Aggregate Worksheet'!X7:X67,0)</f>
        <v>11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0.43036567164179101</v>
      </c>
      <c r="G37" s="31"/>
      <c r="H37" s="65"/>
      <c r="I37" s="4" t="s">
        <v>136</v>
      </c>
      <c r="J37" s="10">
        <f>F24</f>
        <v>24.902722219564826</v>
      </c>
      <c r="K37" s="4">
        <f>RANK(J37,'Universal Aggregate Worksheet'!Z7:Z67,1)</f>
        <v>10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7.2943885198673222</v>
      </c>
      <c r="K38" s="4">
        <f>RANK(J38,'Universal Aggregate Worksheet'!AB7:AB67,0)</f>
        <v>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968.75</v>
      </c>
      <c r="C39" s="4">
        <f>B39</f>
        <v>968.75</v>
      </c>
      <c r="E39" s="24" t="s">
        <v>155</v>
      </c>
      <c r="F39" s="7"/>
      <c r="G39" s="7"/>
      <c r="H39" s="65"/>
      <c r="I39" s="4" t="s">
        <v>166</v>
      </c>
      <c r="J39" s="10">
        <f>F28</f>
        <v>1.0075329566854991</v>
      </c>
      <c r="K39" s="4">
        <f>RANK(J39,'Universal Aggregate Worksheet'!M7:M67,0)</f>
        <v>36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1.8691588785046728E-2</v>
      </c>
      <c r="G40" s="13">
        <f>C30/C10</f>
        <v>3.1460674157303373E-2</v>
      </c>
      <c r="H40" s="65"/>
      <c r="I40" s="4" t="s">
        <v>170</v>
      </c>
      <c r="J40" s="10">
        <f>F29</f>
        <v>1.0229885057471264</v>
      </c>
      <c r="K40" s="4">
        <f>RANK(J40,'Universal Aggregate Worksheet'!Q7:Q67,1)</f>
        <v>35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0.12584269662921349</v>
      </c>
      <c r="G41" s="10">
        <f>B29/B10</f>
        <v>6.9158878504672894E-2</v>
      </c>
      <c r="H41" s="65"/>
      <c r="I41" s="4" t="s">
        <v>168</v>
      </c>
      <c r="J41" s="6">
        <f>F34</f>
        <v>0.32835514018691586</v>
      </c>
      <c r="K41" s="4">
        <f>RANK(J41,'Universal Aggregate Worksheet'!O7:O67,0)</f>
        <v>10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-0.10715110784416676</v>
      </c>
      <c r="G42" s="10">
        <f>G40-G41</f>
        <v>-3.7698204347369521E-2</v>
      </c>
      <c r="H42" s="65"/>
      <c r="I42" s="4" t="s">
        <v>172</v>
      </c>
      <c r="J42" s="6">
        <f>F35</f>
        <v>0.25918651685393257</v>
      </c>
      <c r="K42" s="4">
        <f>RANK(J42,'Universal Aggregate Worksheet'!S7:S67,1)</f>
        <v>12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6.9679849340866296E-2</v>
      </c>
      <c r="G43" s="86">
        <f>C29/F10</f>
        <v>0.12873563218390804</v>
      </c>
      <c r="H43" s="65"/>
      <c r="I43" s="4" t="s">
        <v>182</v>
      </c>
      <c r="J43" s="10">
        <f>F47</f>
        <v>0.2071563088512241</v>
      </c>
      <c r="K43" s="4">
        <f>RANK(J43,'Universal Aggregate Worksheet'!U7:U67,0)</f>
        <v>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5.7471264367816091E-2</v>
      </c>
      <c r="G44" s="86">
        <f>C30/C9</f>
        <v>0.12389380530973451</v>
      </c>
      <c r="H44" s="65"/>
      <c r="I44" s="4" t="s">
        <v>183</v>
      </c>
      <c r="J44" s="10">
        <f>F48</f>
        <v>0.12643678160919541</v>
      </c>
      <c r="K44" s="4">
        <f>RANK(J44,'Universal Aggregate Worksheet'!V7:V67,1)</f>
        <v>7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0.61337209302325579</v>
      </c>
      <c r="K45" s="4">
        <f>RANK(J45,'Universal Aggregate Worksheet'!J7:J67,0)</f>
        <v>7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0.90109890109890112</v>
      </c>
      <c r="K46" s="4">
        <f>RANK(J46,'Universal Aggregate Worksheet'!K7:K67,0)</f>
        <v>3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0.2071563088512241</v>
      </c>
      <c r="G47" s="33"/>
      <c r="H47" s="65"/>
      <c r="I47" s="4" t="s">
        <v>181</v>
      </c>
      <c r="J47" s="13">
        <f>C25</f>
        <v>0.8290909090909091</v>
      </c>
      <c r="K47" s="4">
        <f>RANK(J47,'Universal Aggregate Worksheet'!L7:L67,1)</f>
        <v>34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0.12643678160919541</v>
      </c>
      <c r="G48" s="29"/>
      <c r="H48" s="65"/>
      <c r="I48" s="4" t="s">
        <v>205</v>
      </c>
      <c r="J48" s="6">
        <f>B31</f>
        <v>0.27027027027027029</v>
      </c>
      <c r="K48" s="4">
        <f>RANK(J48,'Universal Aggregate Worksheet'!AC7:AC67,0)</f>
        <v>46</v>
      </c>
      <c r="L48" s="6">
        <f>AVERAGE('Universal Aggregate Worksheet'!AC7:AC67)</f>
        <v>0.31781006869151396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41"/>
      <c r="X48" s="41"/>
      <c r="Y48" s="40"/>
      <c r="Z48" s="11"/>
    </row>
    <row r="49" spans="5:26">
      <c r="E49" s="7"/>
      <c r="F49" s="7"/>
      <c r="G49" s="7"/>
      <c r="H49" s="65"/>
      <c r="I49" s="12" t="s">
        <v>206</v>
      </c>
      <c r="J49" s="6">
        <f>C31</f>
        <v>0.25</v>
      </c>
      <c r="K49" s="4">
        <f>RANK(J49,'Universal Aggregate Worksheet'!AD7:AD67,1)</f>
        <v>14</v>
      </c>
      <c r="L49" s="6">
        <f>AVERAGE('Universal Aggregate Worksheet'!AD7:AD67)</f>
        <v>0.31401294213203879</v>
      </c>
      <c r="M49" s="66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1.8691588785046728E-2</v>
      </c>
      <c r="K50" s="4">
        <f>RANK(J50,'Universal Aggregate Worksheet'!AI7:AI67,0)</f>
        <v>60</v>
      </c>
      <c r="L50" s="10">
        <f>AVERAGE('Universal Aggregate Worksheet'!AI7:AI67)</f>
        <v>3.5420154984431421E-2</v>
      </c>
      <c r="M50" s="66" t="s">
        <v>40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5:26">
      <c r="E51" s="4" t="s">
        <v>90</v>
      </c>
      <c r="F51" s="10">
        <f>B35/F11</f>
        <v>6.1076604554865424E-2</v>
      </c>
      <c r="G51" s="10">
        <f>C35/F11</f>
        <v>4.3478260869565216E-2</v>
      </c>
      <c r="H51" s="65"/>
      <c r="I51" s="12" t="s">
        <v>221</v>
      </c>
      <c r="J51" s="10">
        <f>F41</f>
        <v>0.12584269662921349</v>
      </c>
      <c r="K51" s="4">
        <f>RANK(J51,'Universal Aggregate Worksheet'!AJ7:AJ67,1)</f>
        <v>47</v>
      </c>
      <c r="L51" s="10">
        <f>AVERAGE('Universal Aggregate Worksheet'!AJ7:AJ67)</f>
        <v>0.11212384546879303</v>
      </c>
      <c r="M51" s="66" t="s">
        <v>41</v>
      </c>
    </row>
    <row r="52" spans="5:26">
      <c r="E52" s="12" t="s">
        <v>219</v>
      </c>
      <c r="F52" s="86">
        <f>(C12-C9)/F10</f>
        <v>0.35632183908045978</v>
      </c>
      <c r="G52" s="86">
        <f>(B12-B9)/F9</f>
        <v>0.32015065913370999</v>
      </c>
      <c r="H52" s="65"/>
      <c r="I52" s="12" t="s">
        <v>222</v>
      </c>
      <c r="J52" s="87">
        <f>F43</f>
        <v>6.9679849340866296E-2</v>
      </c>
      <c r="K52" s="4">
        <f>RANK(J52,'Universal Aggregate Worksheet'!AE7:AE67,0)</f>
        <v>61</v>
      </c>
      <c r="L52" s="10">
        <f>AVERAGE('Universal Aggregate Worksheet'!AE7:AE67)</f>
        <v>0.11346000024251877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0.12873563218390804</v>
      </c>
      <c r="K53" s="4">
        <f>RANK(J53,'Universal Aggregate Worksheet'!AF7:AF67,1)</f>
        <v>48</v>
      </c>
      <c r="L53" s="10">
        <f>AVERAGE('Universal Aggregate Worksheet'!AF7:AF67)</f>
        <v>0.11244031170357972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5.7471264367816091E-2</v>
      </c>
      <c r="K54" s="4">
        <f>RANK(J54,'Universal Aggregate Worksheet'!AG7:AG67,0)</f>
        <v>61</v>
      </c>
      <c r="L54" s="10">
        <f>AVERAGE('Universal Aggregate Worksheet'!AG7:AG67)</f>
        <v>0.12810155266149509</v>
      </c>
      <c r="M54" s="66" t="s">
        <v>44</v>
      </c>
    </row>
    <row r="55" spans="5:26">
      <c r="E55" s="12" t="s">
        <v>105</v>
      </c>
      <c r="F55" s="10">
        <f>J27</f>
        <v>29.519165107373627</v>
      </c>
      <c r="G55" s="7"/>
      <c r="H55" s="65"/>
      <c r="I55" s="12" t="s">
        <v>225</v>
      </c>
      <c r="J55" s="87">
        <f>G44</f>
        <v>0.12389380530973451</v>
      </c>
      <c r="K55" s="4">
        <f>RANK(J55,'Universal Aggregate Worksheet'!AH7:AH67,1)</f>
        <v>32</v>
      </c>
      <c r="L55" s="10">
        <f>AVERAGE('Universal Aggregate Worksheet'!AH7:AH67)</f>
        <v>0.12515810676310782</v>
      </c>
      <c r="M55" s="66" t="s">
        <v>45</v>
      </c>
    </row>
    <row r="56" spans="5:26">
      <c r="E56" s="12" t="s">
        <v>106</v>
      </c>
      <c r="F56" s="10">
        <f>K27</f>
        <v>28.367701807711661</v>
      </c>
      <c r="G56" s="7"/>
      <c r="H56" s="65"/>
      <c r="I56" s="12" t="s">
        <v>227</v>
      </c>
      <c r="J56" s="10">
        <f>F51</f>
        <v>6.1076604554865424E-2</v>
      </c>
      <c r="K56" s="4">
        <f>RANK(J56,'Universal Aggregate Worksheet'!AK7:AK67,1)</f>
        <v>31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1.151463299661966</v>
      </c>
      <c r="G57" s="7"/>
      <c r="H57" s="65"/>
      <c r="I57" s="12" t="s">
        <v>226</v>
      </c>
      <c r="J57" s="10">
        <f>G51</f>
        <v>4.3478260869565216E-2</v>
      </c>
      <c r="K57" s="4">
        <f>RANK(J57,'Universal Aggregate Worksheet'!AL7:AL67,0)</f>
        <v>60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0.35632183908045978</v>
      </c>
      <c r="K58" s="4">
        <f>RANK(J58,'Universal Aggregate Worksheet'!AM7:AM67,0)</f>
        <v>6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0.32015065913370999</v>
      </c>
      <c r="K59" s="4">
        <f>RANK(J59,'Universal Aggregate Worksheet'!AN7:AN67,1)</f>
        <v>35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29.519165107373627</v>
      </c>
      <c r="K60" s="4">
        <f>RANK(J60,'Universal Aggregate Worksheet'!AO7:AO67,0)</f>
        <v>5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28.367701807711661</v>
      </c>
      <c r="K61" s="4">
        <f>RANK(J61,'Universal Aggregate Worksheet'!AP7:AP67,1)</f>
        <v>35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1.151463299661966</v>
      </c>
      <c r="K62" s="4">
        <f>RANK(J62,'Universal Aggregate Worksheet'!AQ7:AQ67,0)</f>
        <v>20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Massachusetts</v>
      </c>
      <c r="C7" s="76" t="s">
        <v>62</v>
      </c>
      <c r="E7" s="7"/>
      <c r="F7" s="76" t="str">
        <f>B1</f>
        <v>Massachusetts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30.039525691699602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23.762376237623762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149</v>
      </c>
      <c r="C9" s="4">
        <v>128</v>
      </c>
      <c r="E9" s="4" t="s">
        <v>82</v>
      </c>
      <c r="F9" s="78">
        <f>B19+B23+C26</f>
        <v>529</v>
      </c>
      <c r="G9" s="27"/>
      <c r="H9" s="65"/>
      <c r="I9" s="4" t="s">
        <v>19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28.043143297380585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28.495575221238941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565</v>
      </c>
      <c r="C10" s="4">
        <v>460</v>
      </c>
      <c r="E10" s="4" t="s">
        <v>83</v>
      </c>
      <c r="F10" s="78">
        <f>C19+C23+B26</f>
        <v>505</v>
      </c>
      <c r="G10" s="27"/>
      <c r="H10" s="65"/>
      <c r="I10" s="4" t="s">
        <v>37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27.777777777777779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24.293785310734464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0.26371681415929205</v>
      </c>
      <c r="C11" s="6">
        <f>C9/C10</f>
        <v>0.27826086956521739</v>
      </c>
      <c r="E11" s="4" t="s">
        <v>84</v>
      </c>
      <c r="F11" s="78">
        <f>SUM(F9:F10)</f>
        <v>1034</v>
      </c>
      <c r="G11" s="27"/>
      <c r="H11" s="65"/>
      <c r="I11" s="4" t="s">
        <v>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22.524271844660191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25.198412698412696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357</v>
      </c>
      <c r="C12" s="4">
        <v>282</v>
      </c>
      <c r="E12" s="4" t="s">
        <v>85</v>
      </c>
      <c r="F12" s="79">
        <f>F9/(B39/60)</f>
        <v>34.7645125958379</v>
      </c>
      <c r="G12" s="28"/>
      <c r="H12" s="65"/>
      <c r="I12" s="4" t="s">
        <v>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26.953125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31.494661921708182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0.63185840707964602</v>
      </c>
      <c r="C13" s="6">
        <f>C12/C10</f>
        <v>0.61304347826086958</v>
      </c>
      <c r="E13" s="4" t="s">
        <v>86</v>
      </c>
      <c r="F13" s="79">
        <f>F10/(B39/60)</f>
        <v>33.187294633077762</v>
      </c>
      <c r="G13" s="28"/>
      <c r="H13" s="65"/>
      <c r="I13" s="4" t="s">
        <v>42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20.43010752688172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29.166666666666668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0.4173669467787115</v>
      </c>
      <c r="C14" s="6">
        <f>C9/C12</f>
        <v>0.45390070921985815</v>
      </c>
      <c r="E14" s="4" t="s">
        <v>87</v>
      </c>
      <c r="F14" s="79">
        <f>F11/(B39/60)</f>
        <v>67.951807228915669</v>
      </c>
      <c r="G14" s="28"/>
      <c r="H14" s="65"/>
      <c r="I14" s="4" t="s">
        <v>39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27.403846153846157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26.477541371158392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87</v>
      </c>
      <c r="C15" s="4">
        <v>66</v>
      </c>
      <c r="E15" s="7"/>
      <c r="F15" s="7"/>
      <c r="G15" s="7"/>
      <c r="H15" s="65"/>
      <c r="I15" s="4" t="s">
        <v>20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28.760330578512395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26.631393298059962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0.58389261744966447</v>
      </c>
      <c r="C16" s="6">
        <f>C15/C9</f>
        <v>0.515625</v>
      </c>
      <c r="E16" s="24" t="s">
        <v>88</v>
      </c>
      <c r="F16" s="7"/>
      <c r="G16" s="7"/>
      <c r="H16" s="65"/>
      <c r="I16" s="4" t="s">
        <v>198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17.571884984025559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36.538461538461533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28.166351606805296</v>
      </c>
      <c r="G17" s="29"/>
      <c r="H17" s="65"/>
      <c r="I17" s="4" t="s">
        <v>52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26.912928759894463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26.884422110552762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25.346534653465348</v>
      </c>
      <c r="G18" s="29"/>
      <c r="H18" s="65"/>
      <c r="I18" s="4" t="s">
        <v>15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35.189309576837417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30.162412993039446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169</v>
      </c>
      <c r="C19" s="4">
        <v>158</v>
      </c>
      <c r="E19" s="4" t="s">
        <v>120</v>
      </c>
      <c r="F19" s="10">
        <f>F17-F18</f>
        <v>2.8198169533399486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30.873786407766989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23.972602739726025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0.51681957186544347</v>
      </c>
      <c r="C20" s="6">
        <f>C19/(B19+C19)</f>
        <v>0.48318042813455658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26.456692913385826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27.301587301587301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27.403846153846157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26.477541371158392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12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26.456692913385826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27.301587301587301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282</v>
      </c>
      <c r="C23" s="4">
        <v>315</v>
      </c>
      <c r="E23" s="12" t="s">
        <v>122</v>
      </c>
      <c r="F23" s="10">
        <f>(F17*'Efficiency Adjustment'!B66)/K27</f>
        <v>28.434202359063651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250</v>
      </c>
      <c r="C24" s="4">
        <v>237</v>
      </c>
      <c r="E24" s="12" t="s">
        <v>123</v>
      </c>
      <c r="F24" s="10">
        <f>(F18*'Efficiency Adjustment'!C66)/J27</f>
        <v>26.710685906202571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0.88652482269503541</v>
      </c>
      <c r="C25" s="6">
        <f>C24/C23</f>
        <v>0.75238095238095237</v>
      </c>
      <c r="E25" s="12" t="s">
        <v>124</v>
      </c>
      <c r="F25" s="10">
        <f>F23-F24</f>
        <v>1.7235164528610802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32</v>
      </c>
      <c r="C26" s="4">
        <f>C23-C24</f>
        <v>78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26.853151305326712</v>
      </c>
      <c r="K27" s="19">
        <f>AVERAGEIF(K8:K24,"&gt;0")</f>
        <v>27.610601872114387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1.0680529300567108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52</v>
      </c>
      <c r="E29" s="12" t="s">
        <v>148</v>
      </c>
      <c r="F29" s="10">
        <f>C10/F10</f>
        <v>0.91089108910891092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21</v>
      </c>
      <c r="C30" s="4">
        <v>11</v>
      </c>
      <c r="E30" s="12" t="s">
        <v>91</v>
      </c>
      <c r="F30" s="10">
        <f>F28-F29</f>
        <v>0.15716184094779984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0.42</v>
      </c>
      <c r="C31" s="23">
        <f>C30/C29</f>
        <v>0.21153846153846154</v>
      </c>
      <c r="E31" s="4" t="s">
        <v>149</v>
      </c>
      <c r="F31" s="10">
        <f>B12/F9</f>
        <v>0.67485822306238186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0.55841584158415847</v>
      </c>
      <c r="G32" s="7"/>
      <c r="H32" s="65"/>
      <c r="I32" s="4" t="s">
        <v>203</v>
      </c>
      <c r="J32" s="9">
        <f>F14</f>
        <v>67.951807228915669</v>
      </c>
      <c r="K32" s="4">
        <f>RANK(J32,'Universal Aggregate Worksheet'!I7:I67,0)</f>
        <v>25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1.9230769230769232E-2</v>
      </c>
      <c r="C33" s="23">
        <f>C32/B29</f>
        <v>0</v>
      </c>
      <c r="E33" s="12" t="s">
        <v>92</v>
      </c>
      <c r="F33" s="13">
        <f>F31-F32</f>
        <v>0.11644238147822339</v>
      </c>
      <c r="G33" s="29"/>
      <c r="H33" s="65"/>
      <c r="I33" s="12" t="s">
        <v>160</v>
      </c>
      <c r="J33" s="9">
        <f>F12</f>
        <v>34.7645125958379</v>
      </c>
      <c r="K33" s="4">
        <f>RANK(J33,'Universal Aggregate Worksheet'!F7:F67,0)</f>
        <v>21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0.27139292035398233</v>
      </c>
      <c r="G34" s="31"/>
      <c r="H34" s="65"/>
      <c r="I34" s="12" t="s">
        <v>161</v>
      </c>
      <c r="J34" s="9">
        <f>F13</f>
        <v>33.187294633077762</v>
      </c>
      <c r="K34" s="4">
        <f>RANK(J34,'Universal Aggregate Worksheet'!G7:G67,1)</f>
        <v>32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53</v>
      </c>
      <c r="C35" s="4">
        <v>53</v>
      </c>
      <c r="E35" s="12" t="s">
        <v>152</v>
      </c>
      <c r="F35" s="6">
        <f>((0.167*C30)+(C9)+(0.83*C32))/C10</f>
        <v>0.28225434782608694</v>
      </c>
      <c r="G35" s="7"/>
      <c r="H35" s="65"/>
      <c r="I35" s="12" t="s">
        <v>210</v>
      </c>
      <c r="J35" s="9">
        <f>J33-J34</f>
        <v>1.5772179627601375</v>
      </c>
      <c r="K35" s="4">
        <f>RANK(J35,'Universal Aggregate Worksheet'!H7:H67,0)</f>
        <v>24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0.42951540616246503</v>
      </c>
      <c r="G36" s="31"/>
      <c r="H36" s="65"/>
      <c r="I36" s="4" t="s">
        <v>133</v>
      </c>
      <c r="J36" s="10">
        <f>F23</f>
        <v>28.434202359063651</v>
      </c>
      <c r="K36" s="4">
        <f>RANK(J36,'Universal Aggregate Worksheet'!X7:X67,0)</f>
        <v>25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0.46041489361702126</v>
      </c>
      <c r="G37" s="31"/>
      <c r="H37" s="65"/>
      <c r="I37" s="4" t="s">
        <v>136</v>
      </c>
      <c r="J37" s="10">
        <f>F24</f>
        <v>26.710685906202571</v>
      </c>
      <c r="K37" s="4">
        <f>RANK(J37,'Universal Aggregate Worksheet'!Z7:Z67,1)</f>
        <v>24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1.7235164528610802</v>
      </c>
      <c r="K38" s="4">
        <f>RANK(J38,'Universal Aggregate Worksheet'!AB7:AB67,0)</f>
        <v>24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913</v>
      </c>
      <c r="C39" s="4">
        <f>B39</f>
        <v>913</v>
      </c>
      <c r="E39" s="24" t="s">
        <v>155</v>
      </c>
      <c r="F39" s="7"/>
      <c r="G39" s="7"/>
      <c r="H39" s="65"/>
      <c r="I39" s="4" t="s">
        <v>166</v>
      </c>
      <c r="J39" s="10">
        <f>F28</f>
        <v>1.0680529300567108</v>
      </c>
      <c r="K39" s="4">
        <f>RANK(J39,'Universal Aggregate Worksheet'!M7:M67,0)</f>
        <v>16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3.7168141592920353E-2</v>
      </c>
      <c r="G40" s="13">
        <f>C30/C10</f>
        <v>2.391304347826087E-2</v>
      </c>
      <c r="H40" s="65"/>
      <c r="I40" s="4" t="s">
        <v>170</v>
      </c>
      <c r="J40" s="10">
        <f>F29</f>
        <v>0.91089108910891092</v>
      </c>
      <c r="K40" s="4">
        <f>RANK(J40,'Universal Aggregate Worksheet'!Q7:Q67,1)</f>
        <v>10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0.11304347826086956</v>
      </c>
      <c r="G41" s="10">
        <f>B29/B10</f>
        <v>8.8495575221238937E-2</v>
      </c>
      <c r="H41" s="65"/>
      <c r="I41" s="4" t="s">
        <v>168</v>
      </c>
      <c r="J41" s="6">
        <f>F34</f>
        <v>0.27139292035398233</v>
      </c>
      <c r="K41" s="4">
        <f>RANK(J41,'Universal Aggregate Worksheet'!O7:O67,0)</f>
        <v>40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-7.5875336667949211E-2</v>
      </c>
      <c r="G42" s="10">
        <f>G40-G41</f>
        <v>-6.4582531742978067E-2</v>
      </c>
      <c r="H42" s="65"/>
      <c r="I42" s="4" t="s">
        <v>172</v>
      </c>
      <c r="J42" s="6">
        <f>F35</f>
        <v>0.28225434782608694</v>
      </c>
      <c r="K42" s="4">
        <f>RANK(J42,'Universal Aggregate Worksheet'!S7:S67,1)</f>
        <v>28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9.4517958412098299E-2</v>
      </c>
      <c r="G43" s="86">
        <f>C29/F10</f>
        <v>0.10297029702970296</v>
      </c>
      <c r="H43" s="65"/>
      <c r="I43" s="4" t="s">
        <v>182</v>
      </c>
      <c r="J43" s="10">
        <f>F47</f>
        <v>0.16446124763705103</v>
      </c>
      <c r="K43" s="4">
        <f>RANK(J43,'Universal Aggregate Worksheet'!U7:U67,0)</f>
        <v>25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0.14093959731543623</v>
      </c>
      <c r="G44" s="86">
        <f>C30/C9</f>
        <v>8.59375E-2</v>
      </c>
      <c r="H44" s="65"/>
      <c r="I44" s="4" t="s">
        <v>183</v>
      </c>
      <c r="J44" s="10">
        <f>F48</f>
        <v>0.1306930693069307</v>
      </c>
      <c r="K44" s="4">
        <f>RANK(J44,'Universal Aggregate Worksheet'!V7:V67,1)</f>
        <v>11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0.51681957186544347</v>
      </c>
      <c r="K45" s="4">
        <f>RANK(J45,'Universal Aggregate Worksheet'!J7:J67,0)</f>
        <v>25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0.88652482269503541</v>
      </c>
      <c r="K46" s="4">
        <f>RANK(J46,'Universal Aggregate Worksheet'!K7:K67,0)</f>
        <v>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0.16446124763705103</v>
      </c>
      <c r="G47" s="33"/>
      <c r="H47" s="65"/>
      <c r="I47" s="4" t="s">
        <v>181</v>
      </c>
      <c r="J47" s="13">
        <f>C25</f>
        <v>0.75238095238095237</v>
      </c>
      <c r="K47" s="4">
        <f>RANK(J47,'Universal Aggregate Worksheet'!L7:L67,1)</f>
        <v>2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0.1306930693069307</v>
      </c>
      <c r="G48" s="29"/>
      <c r="H48" s="65"/>
      <c r="I48" s="4" t="s">
        <v>205</v>
      </c>
      <c r="J48" s="6">
        <f>B31</f>
        <v>0.42</v>
      </c>
      <c r="K48" s="4">
        <f>RANK(J48,'Universal Aggregate Worksheet'!AC7:AC67,0)</f>
        <v>6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0.21153846153846154</v>
      </c>
      <c r="K49" s="4">
        <f>RANK(J49,'Universal Aggregate Worksheet'!AD7:AD67,1)</f>
        <v>6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3.7168141592920353E-2</v>
      </c>
      <c r="K50" s="4">
        <f>RANK(J50,'Universal Aggregate Worksheet'!AI7:AI67,0)</f>
        <v>29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5.1257253384912958E-2</v>
      </c>
      <c r="G51" s="10">
        <f>C35/F11</f>
        <v>5.1257253384912958E-2</v>
      </c>
      <c r="H51" s="65"/>
      <c r="I51" s="12" t="s">
        <v>221</v>
      </c>
      <c r="J51" s="10">
        <f>F41</f>
        <v>0.11304347826086956</v>
      </c>
      <c r="K51" s="4">
        <f>RANK(J51,'Universal Aggregate Worksheet'!AJ7:AJ67,1)</f>
        <v>33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0.30495049504950494</v>
      </c>
      <c r="G52" s="86">
        <f>(B12-B9)/F9</f>
        <v>0.3931947069943289</v>
      </c>
      <c r="H52" s="65"/>
      <c r="I52" s="12" t="s">
        <v>222</v>
      </c>
      <c r="J52" s="87">
        <f>F43</f>
        <v>9.4517958412098299E-2</v>
      </c>
      <c r="K52" s="4">
        <f>RANK(J52,'Universal Aggregate Worksheet'!AE7:AE67,0)</f>
        <v>50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0.10297029702970296</v>
      </c>
      <c r="K53" s="4">
        <f>RANK(J53,'Universal Aggregate Worksheet'!AF7:AF67,1)</f>
        <v>21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0.14093959731543623</v>
      </c>
      <c r="K54" s="4">
        <f>RANK(J54,'Universal Aggregate Worksheet'!AG7:AG67,0)</f>
        <v>20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26.853151305326712</v>
      </c>
      <c r="G55" s="7"/>
      <c r="H55" s="65"/>
      <c r="I55" s="12" t="s">
        <v>225</v>
      </c>
      <c r="J55" s="87">
        <f>G44</f>
        <v>8.59375E-2</v>
      </c>
      <c r="K55" s="4">
        <f>RANK(J55,'Universal Aggregate Worksheet'!AH7:AH67,1)</f>
        <v>8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27.610601872114387</v>
      </c>
      <c r="G56" s="7"/>
      <c r="H56" s="65"/>
      <c r="I56" s="12" t="s">
        <v>227</v>
      </c>
      <c r="J56" s="10">
        <f>F51</f>
        <v>5.1257253384912958E-2</v>
      </c>
      <c r="K56" s="4">
        <f>RANK(J56,'Universal Aggregate Worksheet'!AK7:AK67,1)</f>
        <v>16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-0.75745056678767497</v>
      </c>
      <c r="G57" s="7"/>
      <c r="H57" s="65"/>
      <c r="I57" s="12" t="s">
        <v>226</v>
      </c>
      <c r="J57" s="10">
        <f>G51</f>
        <v>5.1257253384912958E-2</v>
      </c>
      <c r="K57" s="4">
        <f>RANK(J57,'Universal Aggregate Worksheet'!AL7:AL67,0)</f>
        <v>45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0.30495049504950494</v>
      </c>
      <c r="K58" s="4">
        <f>RANK(J58,'Universal Aggregate Worksheet'!AM7:AM67,0)</f>
        <v>37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0.3931947069943289</v>
      </c>
      <c r="K59" s="4">
        <f>RANK(J59,'Universal Aggregate Worksheet'!AN7:AN67,1)</f>
        <v>61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26.853151305326712</v>
      </c>
      <c r="K60" s="4">
        <f>RANK(J60,'Universal Aggregate Worksheet'!AO7:AO67,0)</f>
        <v>54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27.610601872114387</v>
      </c>
      <c r="K61" s="4">
        <f>RANK(J61,'Universal Aggregate Worksheet'!AP7:AP67,1)</f>
        <v>24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-0.75745056678767497</v>
      </c>
      <c r="K62" s="4">
        <f>RANK(J62,'Universal Aggregate Worksheet'!AQ7:AQ67,0)</f>
        <v>40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I20" sqref="I8:I2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194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Mercer</v>
      </c>
      <c r="C7" s="76" t="s">
        <v>62</v>
      </c>
      <c r="E7" s="7"/>
      <c r="F7" s="76" t="str">
        <f>B1</f>
        <v>Mercer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27.777777777777779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24.293785310734464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85</v>
      </c>
      <c r="C9" s="4">
        <v>227</v>
      </c>
      <c r="E9" s="4" t="s">
        <v>82</v>
      </c>
      <c r="F9" s="78">
        <f>B19+B23+C26</f>
        <v>471</v>
      </c>
      <c r="G9" s="27"/>
      <c r="H9" s="65"/>
      <c r="I9" s="4" t="s">
        <v>57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22.873345935727787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37.916666666666664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375</v>
      </c>
      <c r="C10" s="4">
        <v>614</v>
      </c>
      <c r="E10" s="4" t="s">
        <v>83</v>
      </c>
      <c r="F10" s="78">
        <f>C19+C23+B26</f>
        <v>630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29.254302103250478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30.650684931506849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0.22666666666666666</v>
      </c>
      <c r="C11" s="6">
        <f>C9/C10</f>
        <v>0.36970684039087948</v>
      </c>
      <c r="E11" s="4" t="s">
        <v>84</v>
      </c>
      <c r="F11" s="78">
        <f>SUM(F9:F10)</f>
        <v>1101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28.785046728971963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30.281690140845068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215</v>
      </c>
      <c r="C12" s="4">
        <v>387</v>
      </c>
      <c r="E12" s="4" t="s">
        <v>85</v>
      </c>
      <c r="F12" s="79">
        <f>F9/(B39/60)</f>
        <v>36.277278562259312</v>
      </c>
      <c r="G12" s="28"/>
      <c r="H12" s="65"/>
      <c r="I12" s="4" t="s">
        <v>14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26.992753623188403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26.198083067092654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0.57333333333333336</v>
      </c>
      <c r="C13" s="6">
        <f>C12/C10</f>
        <v>0.63029315960912047</v>
      </c>
      <c r="E13" s="4" t="s">
        <v>86</v>
      </c>
      <c r="F13" s="79">
        <f>F10/(B39/60)</f>
        <v>48.523748395378696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29.198473282442748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24.311926605504588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0.39534883720930231</v>
      </c>
      <c r="C14" s="6">
        <f>C9/C12</f>
        <v>0.58656330749354002</v>
      </c>
      <c r="E14" s="4" t="s">
        <v>87</v>
      </c>
      <c r="F14" s="79">
        <f>F11/(B39/60)</f>
        <v>84.801026957638001</v>
      </c>
      <c r="G14" s="28"/>
      <c r="H14" s="65"/>
      <c r="I14" s="4" t="s">
        <v>11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26.043737574552683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28.205128205128204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38</v>
      </c>
      <c r="C15" s="4">
        <v>117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24.665391969407267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28.490566037735849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0.44705882352941179</v>
      </c>
      <c r="C16" s="6">
        <f>C15/C9</f>
        <v>0.51541850220264318</v>
      </c>
      <c r="E16" s="24" t="s">
        <v>88</v>
      </c>
      <c r="F16" s="7"/>
      <c r="G16" s="7"/>
      <c r="H16" s="65"/>
      <c r="I16" s="4" t="s">
        <v>16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35.398230088495573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26.251896813353564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18.046709129511676</v>
      </c>
      <c r="G17" s="29"/>
      <c r="H17" s="65"/>
      <c r="I17" s="4" t="s">
        <v>194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18.046709129511676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36.031746031746032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36.031746031746032</v>
      </c>
      <c r="G18" s="29"/>
      <c r="H18" s="65"/>
      <c r="I18" s="4" t="s">
        <v>0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26.410835214446955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25.282167042889391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100</v>
      </c>
      <c r="C19" s="4">
        <v>256</v>
      </c>
      <c r="E19" s="4" t="s">
        <v>120</v>
      </c>
      <c r="F19" s="10">
        <f>F17-F18</f>
        <v>-17.985036902234356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0.2808988764044944</v>
      </c>
      <c r="C20" s="6">
        <f>C19/(B19+C19)</f>
        <v>0.7191011235955056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23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19.957537154989385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30.811808118081181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334</v>
      </c>
      <c r="C23" s="4">
        <v>295</v>
      </c>
      <c r="E23" s="12" t="s">
        <v>122</v>
      </c>
      <c r="F23" s="10">
        <f>(F17*'Efficiency Adjustment'!B66)/K27</f>
        <v>17.112979561616307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255</v>
      </c>
      <c r="C24" s="4">
        <v>258</v>
      </c>
      <c r="E24" s="12" t="s">
        <v>123</v>
      </c>
      <c r="F24" s="10">
        <f>(F18*'Efficiency Adjustment'!C66)/J27</f>
        <v>39.396813242394131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0.76347305389221554</v>
      </c>
      <c r="C25" s="6">
        <f>C24/C23</f>
        <v>0.87457627118644066</v>
      </c>
      <c r="E25" s="12" t="s">
        <v>124</v>
      </c>
      <c r="F25" s="10">
        <f>F23-F24</f>
        <v>-22.283833680777825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79</v>
      </c>
      <c r="C26" s="4">
        <f>C23-C24</f>
        <v>37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25.881290166285389</v>
      </c>
      <c r="K27" s="19">
        <f>AVERAGEIF(K8:K24,"&gt;0")</f>
        <v>29.394001645503629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0.79617834394904463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45</v>
      </c>
      <c r="E29" s="12" t="s">
        <v>148</v>
      </c>
      <c r="F29" s="10">
        <f>C10/F10</f>
        <v>0.97460317460317458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17</v>
      </c>
      <c r="E30" s="12" t="s">
        <v>91</v>
      </c>
      <c r="F30" s="10">
        <f>F28-F29</f>
        <v>-0.17842483065412995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0.26</v>
      </c>
      <c r="C31" s="23">
        <f>C30/C29</f>
        <v>0.37777777777777777</v>
      </c>
      <c r="E31" s="4" t="s">
        <v>149</v>
      </c>
      <c r="F31" s="10">
        <f>B12/F9</f>
        <v>0.45647558386411891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4</v>
      </c>
      <c r="E32" s="12" t="s">
        <v>150</v>
      </c>
      <c r="F32" s="10">
        <f>C12/F10</f>
        <v>0.61428571428571432</v>
      </c>
      <c r="G32" s="7"/>
      <c r="H32" s="65"/>
      <c r="I32" s="4" t="s">
        <v>203</v>
      </c>
      <c r="J32" s="9">
        <f>F14</f>
        <v>84.801026957638001</v>
      </c>
      <c r="K32" s="4">
        <f>RANK(J32,'Universal Aggregate Worksheet'!I7:I67,0)</f>
        <v>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0.08</v>
      </c>
      <c r="E33" s="12" t="s">
        <v>92</v>
      </c>
      <c r="F33" s="13">
        <f>F31-F32</f>
        <v>-0.15781013042159542</v>
      </c>
      <c r="G33" s="29"/>
      <c r="H33" s="65"/>
      <c r="I33" s="12" t="s">
        <v>160</v>
      </c>
      <c r="J33" s="9">
        <f>F12</f>
        <v>36.277278562259312</v>
      </c>
      <c r="K33" s="4">
        <f>RANK(J33,'Universal Aggregate Worksheet'!F7:F67,0)</f>
        <v>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0.23245600000000002</v>
      </c>
      <c r="G34" s="31"/>
      <c r="H34" s="65"/>
      <c r="I34" s="12" t="s">
        <v>161</v>
      </c>
      <c r="J34" s="9">
        <f>F13</f>
        <v>48.523748395378696</v>
      </c>
      <c r="K34" s="4">
        <f>RANK(J34,'Universal Aggregate Worksheet'!G7:G67,1)</f>
        <v>61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52</v>
      </c>
      <c r="E35" s="12" t="s">
        <v>152</v>
      </c>
      <c r="F35" s="6">
        <f>((0.167*C30)+(C9)+(0.83*C32))/C10</f>
        <v>0.37973778501628663</v>
      </c>
      <c r="G35" s="7"/>
      <c r="H35" s="65"/>
      <c r="I35" s="12" t="s">
        <v>210</v>
      </c>
      <c r="J35" s="9">
        <f>J33-J34</f>
        <v>-12.246469833119384</v>
      </c>
      <c r="K35" s="4">
        <f>RANK(J35,'Universal Aggregate Worksheet'!H7:H67,0)</f>
        <v>61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0.40544651162790701</v>
      </c>
      <c r="G36" s="31"/>
      <c r="H36" s="65"/>
      <c r="I36" s="4" t="s">
        <v>133</v>
      </c>
      <c r="J36" s="10">
        <f>F23</f>
        <v>17.112979561616307</v>
      </c>
      <c r="K36" s="4">
        <f>RANK(J36,'Universal Aggregate Worksheet'!X7:X67,0)</f>
        <v>61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0.60247803617571061</v>
      </c>
      <c r="G37" s="31"/>
      <c r="H37" s="65"/>
      <c r="I37" s="4" t="s">
        <v>136</v>
      </c>
      <c r="J37" s="10">
        <f>F24</f>
        <v>39.396813242394131</v>
      </c>
      <c r="K37" s="4">
        <f>RANK(J37,'Universal Aggregate Worksheet'!Z7:Z67,1)</f>
        <v>60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-22.283833680777825</v>
      </c>
      <c r="K38" s="4">
        <f>RANK(J38,'Universal Aggregate Worksheet'!AB7:AB67,0)</f>
        <v>61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779</v>
      </c>
      <c r="C39" s="4">
        <f>B39</f>
        <v>779</v>
      </c>
      <c r="E39" s="24" t="s">
        <v>155</v>
      </c>
      <c r="F39" s="7"/>
      <c r="G39" s="7"/>
      <c r="H39" s="65"/>
      <c r="I39" s="4" t="s">
        <v>166</v>
      </c>
      <c r="J39" s="10">
        <f>F28</f>
        <v>0.79617834394904463</v>
      </c>
      <c r="K39" s="4">
        <f>RANK(J39,'Universal Aggregate Worksheet'!M7:M67,0)</f>
        <v>60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3.4666666666666665E-2</v>
      </c>
      <c r="G40" s="13">
        <f>C30/C10</f>
        <v>2.7687296416938109E-2</v>
      </c>
      <c r="H40" s="65"/>
      <c r="I40" s="4" t="s">
        <v>170</v>
      </c>
      <c r="J40" s="10">
        <f>F29</f>
        <v>0.97460317460317458</v>
      </c>
      <c r="K40" s="4">
        <f>RANK(J40,'Universal Aggregate Worksheet'!Q7:Q67,1)</f>
        <v>20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7.3289902280130298E-2</v>
      </c>
      <c r="G41" s="10">
        <f>B29/B10</f>
        <v>0.13333333333333333</v>
      </c>
      <c r="H41" s="65"/>
      <c r="I41" s="4" t="s">
        <v>168</v>
      </c>
      <c r="J41" s="6">
        <f>F34</f>
        <v>0.23245600000000002</v>
      </c>
      <c r="K41" s="4">
        <f>RANK(J41,'Universal Aggregate Worksheet'!O7:O67,0)</f>
        <v>58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-3.8623235613463633E-2</v>
      </c>
      <c r="G42" s="10">
        <f>G40-G41</f>
        <v>-0.10564603691639522</v>
      </c>
      <c r="H42" s="65"/>
      <c r="I42" s="4" t="s">
        <v>172</v>
      </c>
      <c r="J42" s="6">
        <f>F35</f>
        <v>0.37973778501628663</v>
      </c>
      <c r="K42" s="4">
        <f>RANK(J42,'Universal Aggregate Worksheet'!S7:S67,1)</f>
        <v>60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0.10615711252653928</v>
      </c>
      <c r="G43" s="86">
        <f>C29/F10</f>
        <v>7.1428571428571425E-2</v>
      </c>
      <c r="H43" s="65"/>
      <c r="I43" s="4" t="s">
        <v>182</v>
      </c>
      <c r="J43" s="10">
        <f>F47</f>
        <v>8.0679405520169847E-2</v>
      </c>
      <c r="K43" s="4">
        <f>RANK(J43,'Universal Aggregate Worksheet'!U7:U67,0)</f>
        <v>61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0.15294117647058825</v>
      </c>
      <c r="G44" s="86">
        <f>C30/C9</f>
        <v>7.4889867841409691E-2</v>
      </c>
      <c r="H44" s="65"/>
      <c r="I44" s="4" t="s">
        <v>183</v>
      </c>
      <c r="J44" s="10">
        <f>F48</f>
        <v>0.18571428571428572</v>
      </c>
      <c r="K44" s="4">
        <f>RANK(J44,'Universal Aggregate Worksheet'!V7:V67,1)</f>
        <v>56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0.2808988764044944</v>
      </c>
      <c r="K45" s="4">
        <f>RANK(J45,'Universal Aggregate Worksheet'!J7:J67,0)</f>
        <v>60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0.76347305389221554</v>
      </c>
      <c r="K46" s="4">
        <f>RANK(J46,'Universal Aggregate Worksheet'!K7:K67,0)</f>
        <v>57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8.0679405520169847E-2</v>
      </c>
      <c r="G47" s="33"/>
      <c r="H47" s="65"/>
      <c r="I47" s="4" t="s">
        <v>181</v>
      </c>
      <c r="J47" s="13">
        <f>C25</f>
        <v>0.87457627118644066</v>
      </c>
      <c r="K47" s="4">
        <f>RANK(J47,'Universal Aggregate Worksheet'!L7:L67,1)</f>
        <v>54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0.18571428571428572</v>
      </c>
      <c r="G48" s="29"/>
      <c r="H48" s="65"/>
      <c r="I48" s="4" t="s">
        <v>205</v>
      </c>
      <c r="J48" s="6">
        <f>B31</f>
        <v>0.26</v>
      </c>
      <c r="K48" s="4">
        <f>RANK(J48,'Universal Aggregate Worksheet'!AC7:AC67,0)</f>
        <v>47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0.37777777777777777</v>
      </c>
      <c r="K49" s="4">
        <f>RANK(J49,'Universal Aggregate Worksheet'!AD7:AD67,1)</f>
        <v>50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3.4666666666666665E-2</v>
      </c>
      <c r="K50" s="4">
        <f>RANK(J50,'Universal Aggregate Worksheet'!AI7:AI67,0)</f>
        <v>34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4.0871934604904632E-2</v>
      </c>
      <c r="G51" s="10">
        <f>C35/F11</f>
        <v>4.7229791099000905E-2</v>
      </c>
      <c r="H51" s="65"/>
      <c r="I51" s="12" t="s">
        <v>221</v>
      </c>
      <c r="J51" s="10">
        <f>F41</f>
        <v>7.3289902280130298E-2</v>
      </c>
      <c r="K51" s="4">
        <f>RANK(J51,'Universal Aggregate Worksheet'!AJ7:AJ67,1)</f>
        <v>3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0.25396825396825395</v>
      </c>
      <c r="G52" s="86">
        <f>(B12-B9)/F9</f>
        <v>0.27600849256900212</v>
      </c>
      <c r="H52" s="65"/>
      <c r="I52" s="12" t="s">
        <v>222</v>
      </c>
      <c r="J52" s="87">
        <f>F43</f>
        <v>0.10615711252653928</v>
      </c>
      <c r="K52" s="4">
        <f>RANK(J52,'Universal Aggregate Worksheet'!AE7:AE67,0)</f>
        <v>35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7.1428571428571425E-2</v>
      </c>
      <c r="K53" s="4">
        <f>RANK(J53,'Universal Aggregate Worksheet'!AF7:AF67,1)</f>
        <v>3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0.15294117647058825</v>
      </c>
      <c r="K54" s="4">
        <f>RANK(J54,'Universal Aggregate Worksheet'!AG7:AG67,0)</f>
        <v>12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25.881290166285389</v>
      </c>
      <c r="G55" s="7"/>
      <c r="H55" s="65"/>
      <c r="I55" s="12" t="s">
        <v>225</v>
      </c>
      <c r="J55" s="87">
        <f>G44</f>
        <v>7.4889867841409691E-2</v>
      </c>
      <c r="K55" s="4">
        <f>RANK(J55,'Universal Aggregate Worksheet'!AH7:AH67,1)</f>
        <v>4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29.394001645503629</v>
      </c>
      <c r="G56" s="7"/>
      <c r="H56" s="65"/>
      <c r="I56" s="12" t="s">
        <v>227</v>
      </c>
      <c r="J56" s="10">
        <f>F51</f>
        <v>4.0871934604904632E-2</v>
      </c>
      <c r="K56" s="4">
        <f>RANK(J56,'Universal Aggregate Worksheet'!AK7:AK67,1)</f>
        <v>2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-3.5127114792182397</v>
      </c>
      <c r="G57" s="7"/>
      <c r="H57" s="65"/>
      <c r="I57" s="12" t="s">
        <v>226</v>
      </c>
      <c r="J57" s="10">
        <f>G51</f>
        <v>4.7229791099000905E-2</v>
      </c>
      <c r="K57" s="4">
        <f>RANK(J57,'Universal Aggregate Worksheet'!AL7:AL67,0)</f>
        <v>56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0.25396825396825395</v>
      </c>
      <c r="K58" s="4">
        <f>RANK(J58,'Universal Aggregate Worksheet'!AM7:AM67,0)</f>
        <v>57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0.27600849256900212</v>
      </c>
      <c r="K59" s="4">
        <f>RANK(J59,'Universal Aggregate Worksheet'!AN7:AN67,1)</f>
        <v>13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25.881290166285389</v>
      </c>
      <c r="K60" s="4">
        <f>RANK(J60,'Universal Aggregate Worksheet'!AO7:AO67,0)</f>
        <v>61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29.394001645503629</v>
      </c>
      <c r="K61" s="4">
        <f>RANK(J61,'Universal Aggregate Worksheet'!AP7:AP67,1)</f>
        <v>52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-3.5127114792182397</v>
      </c>
      <c r="K62" s="4">
        <f>RANK(J62,'Universal Aggregate Worksheet'!AQ7:AQ67,0)</f>
        <v>61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65"/>
  <sheetViews>
    <sheetView workbookViewId="0">
      <selection activeCell="C6" sqref="C6"/>
    </sheetView>
  </sheetViews>
  <sheetFormatPr defaultRowHeight="15"/>
  <cols>
    <col min="1" max="1" width="15.85546875" bestFit="1" customWidth="1"/>
    <col min="2" max="7" width="15.7109375" customWidth="1"/>
    <col min="8" max="13" width="20.7109375" customWidth="1"/>
  </cols>
  <sheetData>
    <row r="1" spans="1:9">
      <c r="A1" s="3" t="s">
        <v>141</v>
      </c>
    </row>
    <row r="2" spans="1:9">
      <c r="A2" t="s">
        <v>61</v>
      </c>
    </row>
    <row r="5" spans="1:9" s="1" customFormat="1">
      <c r="B5" s="2" t="s">
        <v>142</v>
      </c>
      <c r="C5" s="2"/>
      <c r="D5" s="2"/>
      <c r="E5" s="2"/>
      <c r="F5" s="2"/>
      <c r="G5" s="2"/>
      <c r="H5" s="2"/>
      <c r="I5" s="2"/>
    </row>
    <row r="6" spans="1:9">
      <c r="A6" t="s">
        <v>35</v>
      </c>
      <c r="B6" s="19">
        <f>'North Carolina'!F39</f>
        <v>0</v>
      </c>
      <c r="C6" s="19"/>
      <c r="D6" s="19"/>
      <c r="E6" s="11"/>
      <c r="F6" s="18"/>
      <c r="G6" s="26"/>
    </row>
    <row r="7" spans="1:9">
      <c r="A7" t="s">
        <v>56</v>
      </c>
      <c r="B7" s="19">
        <f>Virginia!F39</f>
        <v>0</v>
      </c>
      <c r="C7" s="19"/>
      <c r="D7" s="19"/>
      <c r="E7" s="11"/>
      <c r="F7" s="11"/>
      <c r="G7" s="11"/>
    </row>
    <row r="8" spans="1:9">
      <c r="A8" t="s">
        <v>16</v>
      </c>
      <c r="B8" s="19">
        <f>Duke!F39</f>
        <v>0</v>
      </c>
      <c r="C8" s="19"/>
      <c r="D8" s="19"/>
      <c r="E8" s="11"/>
      <c r="F8" s="15"/>
      <c r="G8" s="15"/>
    </row>
    <row r="9" spans="1:9">
      <c r="A9" t="s">
        <v>51</v>
      </c>
      <c r="B9" s="19">
        <f>Syracuse!F39</f>
        <v>0</v>
      </c>
      <c r="C9" s="19"/>
      <c r="D9" s="19"/>
      <c r="E9" s="11"/>
      <c r="F9" s="11"/>
      <c r="G9" s="11"/>
    </row>
    <row r="10" spans="1:9">
      <c r="A10" t="s">
        <v>22</v>
      </c>
      <c r="B10" s="19">
        <f>Hofstra!F39</f>
        <v>0</v>
      </c>
      <c r="C10" s="19"/>
      <c r="D10" s="19"/>
      <c r="E10" s="11"/>
      <c r="F10" s="16"/>
      <c r="G10" s="16"/>
    </row>
    <row r="11" spans="1:9">
      <c r="A11" t="s">
        <v>41</v>
      </c>
      <c r="B11" s="19">
        <f>Princeton!F39</f>
        <v>0</v>
      </c>
      <c r="C11" s="19"/>
      <c r="D11" s="19"/>
      <c r="F11" s="16"/>
      <c r="G11" s="16"/>
    </row>
    <row r="12" spans="1:9">
      <c r="A12" t="s">
        <v>25</v>
      </c>
      <c r="B12" s="19">
        <f>'Johns Hopkins'!F39</f>
        <v>0</v>
      </c>
      <c r="C12" s="19"/>
      <c r="D12" s="19"/>
      <c r="F12" s="16"/>
      <c r="G12" s="16"/>
    </row>
    <row r="13" spans="1:9">
      <c r="A13" t="s">
        <v>28</v>
      </c>
      <c r="B13" s="19">
        <f>Loyola!F39</f>
        <v>0</v>
      </c>
      <c r="C13" s="19"/>
      <c r="D13" s="19"/>
      <c r="F13" s="17"/>
      <c r="G13" s="17"/>
    </row>
    <row r="14" spans="1:9">
      <c r="A14" t="s">
        <v>31</v>
      </c>
      <c r="B14" s="19">
        <f>Maryland!F39</f>
        <v>0</v>
      </c>
      <c r="C14" s="19"/>
      <c r="D14" s="19"/>
      <c r="E14" s="11"/>
      <c r="F14" s="17"/>
      <c r="G14" s="17"/>
    </row>
    <row r="15" spans="1:9">
      <c r="A15" t="s">
        <v>15</v>
      </c>
      <c r="B15" s="19">
        <f>Drexel!F39</f>
        <v>0</v>
      </c>
      <c r="C15" s="19"/>
      <c r="D15" s="19"/>
      <c r="F15" s="17"/>
      <c r="G15" s="17"/>
    </row>
    <row r="16" spans="1:9">
      <c r="A16" t="s">
        <v>10</v>
      </c>
      <c r="B16" s="19">
        <f>Cornell!F39</f>
        <v>0</v>
      </c>
      <c r="C16" s="19"/>
      <c r="D16" s="19"/>
      <c r="E16" s="11"/>
      <c r="F16" s="11"/>
      <c r="G16" s="11"/>
    </row>
    <row r="17" spans="1:7">
      <c r="A17" t="s">
        <v>5</v>
      </c>
      <c r="B17" s="19">
        <f>Brown!F39</f>
        <v>0</v>
      </c>
      <c r="C17" s="19"/>
      <c r="D17" s="19"/>
      <c r="E17" s="11"/>
      <c r="F17" s="11"/>
      <c r="G17" s="11"/>
    </row>
    <row r="18" spans="1:7">
      <c r="A18" t="s">
        <v>37</v>
      </c>
      <c r="B18" s="19">
        <f>'Ohio State'!F39</f>
        <v>0</v>
      </c>
      <c r="C18" s="19"/>
      <c r="D18" s="19"/>
      <c r="F18" s="14"/>
      <c r="G18" s="14"/>
    </row>
    <row r="19" spans="1:7">
      <c r="A19" t="s">
        <v>17</v>
      </c>
      <c r="B19" s="19">
        <f>Fairfield!F39</f>
        <v>0</v>
      </c>
      <c r="C19" s="19"/>
      <c r="D19" s="19"/>
      <c r="E19" s="11"/>
      <c r="F19" s="14"/>
      <c r="G19" s="14"/>
    </row>
    <row r="20" spans="1:7">
      <c r="A20" t="s">
        <v>7</v>
      </c>
      <c r="B20" s="19">
        <f>Bucknell!F39</f>
        <v>0</v>
      </c>
      <c r="C20" s="19"/>
      <c r="D20" s="19"/>
      <c r="E20" s="11"/>
      <c r="F20" s="14"/>
      <c r="G20" s="14"/>
    </row>
    <row r="21" spans="1:7">
      <c r="A21" t="s">
        <v>32</v>
      </c>
      <c r="B21" s="19">
        <f>Massachusetts!F39</f>
        <v>0</v>
      </c>
      <c r="C21" s="19"/>
      <c r="D21" s="19"/>
      <c r="F21" s="11"/>
      <c r="G21" s="11"/>
    </row>
    <row r="22" spans="1:7">
      <c r="A22" t="s">
        <v>26</v>
      </c>
      <c r="B22" s="19">
        <f>Lafayette!F39</f>
        <v>0</v>
      </c>
      <c r="C22" s="19"/>
      <c r="D22" s="19"/>
      <c r="E22" s="11"/>
      <c r="F22" s="11"/>
      <c r="G22" s="11"/>
    </row>
    <row r="23" spans="1:7">
      <c r="A23" t="s">
        <v>34</v>
      </c>
      <c r="B23" s="19">
        <f>Navy!F39</f>
        <v>0</v>
      </c>
      <c r="C23" s="19"/>
      <c r="D23" s="19"/>
      <c r="F23" s="14"/>
      <c r="G23" s="14"/>
    </row>
    <row r="24" spans="1:7">
      <c r="A24" t="s">
        <v>52</v>
      </c>
      <c r="B24" s="19">
        <f>Towson!F39</f>
        <v>0</v>
      </c>
      <c r="C24" s="19"/>
      <c r="D24" s="19"/>
      <c r="E24" s="11"/>
      <c r="F24" s="14"/>
      <c r="G24" s="14"/>
    </row>
    <row r="25" spans="1:7">
      <c r="A25" t="s">
        <v>6</v>
      </c>
      <c r="B25" s="19">
        <f>Bryant!F39</f>
        <v>0</v>
      </c>
      <c r="C25" s="19"/>
      <c r="D25" s="19"/>
      <c r="F25" s="14"/>
      <c r="G25" s="14"/>
    </row>
    <row r="26" spans="1:7">
      <c r="A26" t="s">
        <v>49</v>
      </c>
      <c r="B26" s="19">
        <f>'Stony Brook'!F39</f>
        <v>0</v>
      </c>
      <c r="C26" s="19"/>
      <c r="D26" s="19"/>
      <c r="E26" s="11"/>
      <c r="F26" s="14"/>
      <c r="G26" s="14"/>
    </row>
    <row r="27" spans="1:7">
      <c r="A27" t="s">
        <v>44</v>
      </c>
      <c r="B27" s="19">
        <f>'Robert Morris'!F39</f>
        <v>0</v>
      </c>
      <c r="C27" s="19"/>
      <c r="D27" s="19"/>
      <c r="F27" s="14"/>
      <c r="G27" s="14"/>
    </row>
    <row r="28" spans="1:7">
      <c r="A28" t="s">
        <v>2</v>
      </c>
      <c r="B28" s="19">
        <f>Army!F39</f>
        <v>0</v>
      </c>
      <c r="C28" s="19"/>
      <c r="D28" s="19"/>
      <c r="E28" s="11"/>
      <c r="F28" s="14"/>
      <c r="G28" s="14"/>
    </row>
    <row r="29" spans="1:7">
      <c r="A29" t="s">
        <v>12</v>
      </c>
      <c r="B29" s="19">
        <f>Delaware!F39</f>
        <v>0</v>
      </c>
      <c r="C29" s="19"/>
      <c r="D29" s="19"/>
      <c r="F29" s="11"/>
      <c r="G29" s="11"/>
    </row>
    <row r="30" spans="1:7">
      <c r="A30" t="s">
        <v>18</v>
      </c>
      <c r="B30" s="19">
        <f>Georgetown!F39</f>
        <v>0</v>
      </c>
      <c r="C30" s="19"/>
      <c r="D30" s="19"/>
    </row>
    <row r="31" spans="1:7">
      <c r="A31" t="s">
        <v>48</v>
      </c>
      <c r="B31" s="19">
        <f>Siena!F39</f>
        <v>0</v>
      </c>
      <c r="C31" s="19"/>
      <c r="D31" s="19"/>
      <c r="E31" s="11"/>
    </row>
    <row r="32" spans="1:7">
      <c r="A32" t="s">
        <v>24</v>
      </c>
      <c r="B32" s="19">
        <f>Jacksonville!F39</f>
        <v>0</v>
      </c>
      <c r="C32" s="19"/>
      <c r="D32" s="19"/>
      <c r="E32" s="11"/>
    </row>
    <row r="33" spans="1:5">
      <c r="A33" t="s">
        <v>13</v>
      </c>
      <c r="B33" s="19">
        <f>Denver!F39</f>
        <v>0</v>
      </c>
      <c r="C33" s="19"/>
      <c r="D33" s="19"/>
    </row>
    <row r="34" spans="1:5">
      <c r="A34" t="s">
        <v>55</v>
      </c>
      <c r="B34" s="19">
        <f>Villanova!F39</f>
        <v>0</v>
      </c>
      <c r="C34" s="19"/>
      <c r="D34" s="19"/>
      <c r="E34" s="11"/>
    </row>
    <row r="35" spans="1:5">
      <c r="A35" t="s">
        <v>59</v>
      </c>
      <c r="B35" s="19">
        <f>Yale!F39</f>
        <v>0</v>
      </c>
      <c r="C35" s="19"/>
      <c r="D35" s="19"/>
      <c r="E35" s="18"/>
    </row>
    <row r="36" spans="1:5">
      <c r="A36" t="s">
        <v>20</v>
      </c>
      <c r="B36" s="19">
        <f>Harvard!F39</f>
        <v>0</v>
      </c>
      <c r="C36" s="19"/>
      <c r="D36" s="19"/>
      <c r="E36" s="11"/>
    </row>
    <row r="37" spans="1:5">
      <c r="A37" t="s">
        <v>33</v>
      </c>
      <c r="B37" s="19">
        <f>'Mount St. Marys'!F39</f>
        <v>0</v>
      </c>
      <c r="C37" s="19"/>
      <c r="D37" s="19"/>
      <c r="E37" s="11"/>
    </row>
    <row r="38" spans="1:5">
      <c r="A38" t="s">
        <v>45</v>
      </c>
      <c r="B38" s="19">
        <f>Rutgers!F39</f>
        <v>0</v>
      </c>
      <c r="C38" s="19"/>
      <c r="D38" s="19"/>
      <c r="E38" s="11"/>
    </row>
    <row r="39" spans="1:5">
      <c r="A39" t="s">
        <v>43</v>
      </c>
      <c r="B39" s="19">
        <f>Quinnipiac!F39</f>
        <v>0</v>
      </c>
      <c r="C39" s="19"/>
      <c r="D39" s="19"/>
    </row>
    <row r="40" spans="1:5">
      <c r="A40" t="s">
        <v>53</v>
      </c>
      <c r="B40" s="19">
        <f>UMBC!F39</f>
        <v>0</v>
      </c>
      <c r="C40" s="19"/>
      <c r="D40" s="19"/>
    </row>
    <row r="41" spans="1:5">
      <c r="A41" t="s">
        <v>11</v>
      </c>
      <c r="B41" s="19">
        <f>Dartmouth!F39</f>
        <v>0</v>
      </c>
      <c r="C41" s="19"/>
      <c r="D41" s="19"/>
    </row>
    <row r="42" spans="1:5">
      <c r="A42" t="s">
        <v>38</v>
      </c>
      <c r="B42" s="19">
        <f>Pennsylvania!F39</f>
        <v>0</v>
      </c>
      <c r="C42" s="19"/>
      <c r="D42" s="19"/>
    </row>
    <row r="43" spans="1:5">
      <c r="A43" t="s">
        <v>30</v>
      </c>
      <c r="B43" s="19">
        <f>Marist!F39</f>
        <v>0</v>
      </c>
      <c r="C43" s="19"/>
      <c r="D43" s="19"/>
    </row>
    <row r="44" spans="1:5">
      <c r="A44" t="s">
        <v>46</v>
      </c>
      <c r="B44" s="19">
        <f>'Sacred Heart'!F39</f>
        <v>0</v>
      </c>
      <c r="C44" s="19"/>
      <c r="D44" s="19"/>
    </row>
    <row r="45" spans="1:5">
      <c r="A45" t="s">
        <v>23</v>
      </c>
      <c r="B45" s="19">
        <f>'Holy Cross'!F39</f>
        <v>0</v>
      </c>
      <c r="C45" s="19"/>
      <c r="D45" s="19"/>
      <c r="E45" s="11"/>
    </row>
    <row r="46" spans="1:5">
      <c r="A46" t="s">
        <v>39</v>
      </c>
      <c r="B46" s="19">
        <f>'Penn State'!F39</f>
        <v>0</v>
      </c>
      <c r="C46" s="19"/>
      <c r="D46" s="19"/>
    </row>
    <row r="47" spans="1:5">
      <c r="A47" t="s">
        <v>29</v>
      </c>
      <c r="B47" s="19">
        <f>Manhattan!F39</f>
        <v>0</v>
      </c>
      <c r="C47" s="19"/>
      <c r="D47" s="19"/>
    </row>
    <row r="48" spans="1:5">
      <c r="A48" t="s">
        <v>9</v>
      </c>
      <c r="B48" s="19">
        <f>Colgate!F39</f>
        <v>0</v>
      </c>
      <c r="C48" s="19"/>
      <c r="D48" s="19"/>
    </row>
    <row r="49" spans="1:5">
      <c r="A49" t="s">
        <v>4</v>
      </c>
      <c r="B49" s="19">
        <f>Binghamton!F39</f>
        <v>0</v>
      </c>
      <c r="C49" s="19"/>
      <c r="D49" s="19"/>
    </row>
    <row r="50" spans="1:5">
      <c r="A50" t="s">
        <v>36</v>
      </c>
      <c r="B50" s="19">
        <f>Binghamton!F39</f>
        <v>0</v>
      </c>
      <c r="C50" s="19"/>
      <c r="D50" s="19"/>
    </row>
    <row r="51" spans="1:5">
      <c r="A51" t="s">
        <v>27</v>
      </c>
      <c r="B51" s="19">
        <f>Lehigh!F39</f>
        <v>0</v>
      </c>
      <c r="C51" s="19"/>
      <c r="D51" s="19"/>
    </row>
    <row r="52" spans="1:5">
      <c r="A52" t="s">
        <v>3</v>
      </c>
      <c r="B52" s="19">
        <f>Bellarmine!F39</f>
        <v>0</v>
      </c>
      <c r="C52" s="19"/>
      <c r="D52" s="19"/>
    </row>
    <row r="53" spans="1:5">
      <c r="A53" t="s">
        <v>1</v>
      </c>
      <c r="B53" s="19">
        <f>Albany!F39</f>
        <v>0</v>
      </c>
      <c r="C53" s="19"/>
      <c r="D53" s="19"/>
    </row>
    <row r="54" spans="1:5">
      <c r="A54" t="s">
        <v>19</v>
      </c>
      <c r="B54" s="19">
        <f>Hartford!F39</f>
        <v>0</v>
      </c>
      <c r="C54" s="19"/>
      <c r="D54" s="19"/>
      <c r="E54" s="11"/>
    </row>
    <row r="55" spans="1:5">
      <c r="A55" t="s">
        <v>54</v>
      </c>
      <c r="B55" s="19">
        <f>Vermont!F39</f>
        <v>0</v>
      </c>
      <c r="C55" s="19"/>
      <c r="D55" s="19"/>
      <c r="E55" s="11"/>
    </row>
    <row r="56" spans="1:5">
      <c r="A56" t="s">
        <v>0</v>
      </c>
      <c r="B56" s="19">
        <f>'Air Force'!F39</f>
        <v>0</v>
      </c>
      <c r="C56" s="19"/>
      <c r="D56" s="19"/>
    </row>
    <row r="57" spans="1:5">
      <c r="A57" t="s">
        <v>50</v>
      </c>
      <c r="B57" s="19">
        <f>'St. Johns'!F39</f>
        <v>0</v>
      </c>
      <c r="C57" s="19"/>
      <c r="D57" s="19"/>
    </row>
    <row r="58" spans="1:5">
      <c r="A58" t="s">
        <v>21</v>
      </c>
      <c r="B58" s="19">
        <f>Hobart!F39</f>
        <v>0</v>
      </c>
      <c r="C58" s="19"/>
      <c r="D58" s="19"/>
    </row>
    <row r="59" spans="1:5">
      <c r="A59" t="s">
        <v>8</v>
      </c>
      <c r="B59" s="19">
        <f>Canisius!F39</f>
        <v>0</v>
      </c>
      <c r="C59" s="19"/>
      <c r="D59" s="19"/>
    </row>
    <row r="60" spans="1:5">
      <c r="A60" t="s">
        <v>14</v>
      </c>
      <c r="B60" s="19">
        <f>Detroit!F39</f>
        <v>0</v>
      </c>
      <c r="C60" s="19"/>
      <c r="D60" s="19"/>
    </row>
    <row r="61" spans="1:5">
      <c r="A61" t="s">
        <v>47</v>
      </c>
      <c r="B61" s="19">
        <f>'St. Josephs'!F39</f>
        <v>0</v>
      </c>
      <c r="C61" s="19"/>
      <c r="D61" s="19"/>
    </row>
    <row r="62" spans="1:5">
      <c r="A62" t="s">
        <v>40</v>
      </c>
      <c r="B62" s="19">
        <f>Presbyterian!F39</f>
        <v>0</v>
      </c>
      <c r="C62" s="19"/>
      <c r="D62" s="19"/>
    </row>
    <row r="63" spans="1:5">
      <c r="A63" t="s">
        <v>42</v>
      </c>
      <c r="B63" s="19">
        <f>Providence!F39</f>
        <v>0</v>
      </c>
      <c r="C63" s="19"/>
      <c r="D63" s="19"/>
    </row>
    <row r="64" spans="1:5">
      <c r="A64" t="s">
        <v>57</v>
      </c>
      <c r="B64" s="19">
        <f>VMI!F39</f>
        <v>0</v>
      </c>
      <c r="C64" s="19"/>
      <c r="D64" s="19"/>
    </row>
    <row r="65" spans="1:4">
      <c r="A65" t="s">
        <v>58</v>
      </c>
      <c r="B65" s="19">
        <f>Wagner!F39</f>
        <v>0</v>
      </c>
      <c r="C65" s="19"/>
      <c r="D65" s="19"/>
    </row>
  </sheetData>
  <sortState ref="A6:B65">
    <sortCondition descending="1" ref="B6:B65"/>
  </sortState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Mount St. Mary's</v>
      </c>
      <c r="C7" s="76" t="s">
        <v>62</v>
      </c>
      <c r="E7" s="7"/>
      <c r="F7" s="76" t="str">
        <f>B1</f>
        <v>Mount St. Mary's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32.741935483870968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27.478260869565219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181</v>
      </c>
      <c r="C9" s="4">
        <v>159</v>
      </c>
      <c r="E9" s="4" t="s">
        <v>82</v>
      </c>
      <c r="F9" s="78">
        <f>B19+B23+C26</f>
        <v>517</v>
      </c>
      <c r="G9" s="27"/>
      <c r="H9" s="65"/>
      <c r="I9" s="4" t="s">
        <v>52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26.912928759894463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26.884422110552762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542</v>
      </c>
      <c r="C10" s="4">
        <v>572</v>
      </c>
      <c r="E10" s="4" t="s">
        <v>83</v>
      </c>
      <c r="F10" s="78">
        <f>C19+C23+B26</f>
        <v>485</v>
      </c>
      <c r="G10" s="27"/>
      <c r="H10" s="65"/>
      <c r="I10" s="4" t="s">
        <v>14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26.992753623188403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26.198083067092654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0.33394833948339481</v>
      </c>
      <c r="C11" s="6">
        <f>C9/C10</f>
        <v>0.27797202797202797</v>
      </c>
      <c r="E11" s="4" t="s">
        <v>84</v>
      </c>
      <c r="F11" s="78">
        <f>SUM(F9:F10)</f>
        <v>1002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28.785046728971963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30.281690140845068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318</v>
      </c>
      <c r="C12" s="4">
        <v>336</v>
      </c>
      <c r="E12" s="4" t="s">
        <v>85</v>
      </c>
      <c r="F12" s="79">
        <f>F9/(B39/60)</f>
        <v>34.304672380425771</v>
      </c>
      <c r="G12" s="28"/>
      <c r="H12" s="65"/>
      <c r="I12" s="4" t="s">
        <v>15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35.189309576837417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30.162412993039446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0.58671586715867163</v>
      </c>
      <c r="C13" s="6">
        <f>C12/C10</f>
        <v>0.58741258741258739</v>
      </c>
      <c r="E13" s="4" t="s">
        <v>86</v>
      </c>
      <c r="F13" s="79">
        <f>F10/(B39/60)</f>
        <v>32.181365772739838</v>
      </c>
      <c r="G13" s="28"/>
      <c r="H13" s="65"/>
      <c r="I13" s="4" t="s">
        <v>57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22.873345935727787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37.916666666666664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0.5691823899371069</v>
      </c>
      <c r="C14" s="6">
        <f>C9/C12</f>
        <v>0.4732142857142857</v>
      </c>
      <c r="E14" s="4" t="s">
        <v>87</v>
      </c>
      <c r="F14" s="79">
        <f>F11/(B39/60)</f>
        <v>66.486038153165609</v>
      </c>
      <c r="G14" s="28"/>
      <c r="H14" s="65"/>
      <c r="I14" s="4" t="s">
        <v>28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25.821596244131456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27.040816326530614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88</v>
      </c>
      <c r="C15" s="4">
        <v>80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37.981651376146793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29.56204379562044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0.48618784530386738</v>
      </c>
      <c r="C16" s="6">
        <f>C15/C9</f>
        <v>0.50314465408805031</v>
      </c>
      <c r="E16" s="24" t="s">
        <v>88</v>
      </c>
      <c r="F16" s="7"/>
      <c r="G16" s="7"/>
      <c r="H16" s="65"/>
      <c r="I16" s="4" t="s">
        <v>18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29.215686274509807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27.428571428571431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35.009671179883945</v>
      </c>
      <c r="G17" s="29"/>
      <c r="H17" s="65"/>
      <c r="I17" s="4" t="s">
        <v>46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24.665391969407267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28.490566037735849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32.783505154639172</v>
      </c>
      <c r="G18" s="29"/>
      <c r="H18" s="65"/>
      <c r="I18" s="4" t="s">
        <v>43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30.578512396694212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28.90625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222</v>
      </c>
      <c r="C19" s="4">
        <v>167</v>
      </c>
      <c r="E19" s="4" t="s">
        <v>120</v>
      </c>
      <c r="F19" s="10">
        <f>F17-F18</f>
        <v>2.2261660252447726</v>
      </c>
      <c r="G19" s="29"/>
      <c r="H19" s="65"/>
      <c r="I19" s="4" t="s">
        <v>58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22.375690607734807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40.404040404040401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0.57069408740359895</v>
      </c>
      <c r="C20" s="6">
        <f>C19/(B19+C19)</f>
        <v>0.42930591259640105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27.470686767169177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28.195488721804512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27.470686767169177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28.195488721804512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43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30.578512396694212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28.90625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248</v>
      </c>
      <c r="C23" s="4">
        <v>260</v>
      </c>
      <c r="E23" s="12" t="s">
        <v>122</v>
      </c>
      <c r="F23" s="10">
        <f>(F17*'Efficiency Adjustment'!B66)/K27</f>
        <v>32.815653004303478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190</v>
      </c>
      <c r="C24" s="4">
        <v>213</v>
      </c>
      <c r="E24" s="12" t="s">
        <v>123</v>
      </c>
      <c r="F24" s="10">
        <f>(F18*'Efficiency Adjustment'!C66)/J27</f>
        <v>32.388419911560909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0.7661290322580645</v>
      </c>
      <c r="C25" s="6">
        <f>C24/C23</f>
        <v>0.81923076923076921</v>
      </c>
      <c r="E25" s="12" t="s">
        <v>124</v>
      </c>
      <c r="F25" s="10">
        <f>F23-F24</f>
        <v>0.42723309274256849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58</v>
      </c>
      <c r="C26" s="4">
        <f>C23-C24</f>
        <v>47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28.643582327209863</v>
      </c>
      <c r="K27" s="19">
        <f>AVERAGEIF(K8:K24,"&gt;0")</f>
        <v>29.736736752257972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1.0483558994197293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54</v>
      </c>
      <c r="C29" s="4">
        <v>50</v>
      </c>
      <c r="E29" s="12" t="s">
        <v>148</v>
      </c>
      <c r="F29" s="10">
        <f>C10/F10</f>
        <v>1.1793814432989691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20</v>
      </c>
      <c r="C30" s="4">
        <v>21</v>
      </c>
      <c r="E30" s="12" t="s">
        <v>91</v>
      </c>
      <c r="F30" s="10">
        <f>F28-F29</f>
        <v>-0.13102554387923981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0.37037037037037035</v>
      </c>
      <c r="C31" s="23">
        <f>C30/C29</f>
        <v>0.42</v>
      </c>
      <c r="E31" s="4" t="s">
        <v>149</v>
      </c>
      <c r="F31" s="10">
        <f>B12/F9</f>
        <v>0.61508704061895547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3</v>
      </c>
      <c r="E32" s="12" t="s">
        <v>150</v>
      </c>
      <c r="F32" s="10">
        <f>C12/F10</f>
        <v>0.69278350515463916</v>
      </c>
      <c r="G32" s="7"/>
      <c r="H32" s="65"/>
      <c r="I32" s="4" t="s">
        <v>203</v>
      </c>
      <c r="J32" s="9">
        <f>F14</f>
        <v>66.486038153165609</v>
      </c>
      <c r="K32" s="4">
        <f>RANK(J32,'Universal Aggregate Worksheet'!I7:I67,0)</f>
        <v>30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0.02</v>
      </c>
      <c r="C33" s="23">
        <f>C32/B29</f>
        <v>5.5555555555555552E-2</v>
      </c>
      <c r="E33" s="12" t="s">
        <v>92</v>
      </c>
      <c r="F33" s="13">
        <f>F31-F32</f>
        <v>-7.7696464535683685E-2</v>
      </c>
      <c r="G33" s="29"/>
      <c r="H33" s="65"/>
      <c r="I33" s="12" t="s">
        <v>160</v>
      </c>
      <c r="J33" s="9">
        <f>F12</f>
        <v>34.304672380425771</v>
      </c>
      <c r="K33" s="4">
        <f>RANK(J33,'Universal Aggregate Worksheet'!F7:F67,0)</f>
        <v>28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0.34164206642066425</v>
      </c>
      <c r="G34" s="31"/>
      <c r="H34" s="65"/>
      <c r="I34" s="12" t="s">
        <v>161</v>
      </c>
      <c r="J34" s="9">
        <f>F13</f>
        <v>32.181365772739838</v>
      </c>
      <c r="K34" s="4">
        <f>RANK(J34,'Universal Aggregate Worksheet'!G7:G67,1)</f>
        <v>24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53</v>
      </c>
      <c r="C35" s="4">
        <v>59</v>
      </c>
      <c r="E35" s="12" t="s">
        <v>152</v>
      </c>
      <c r="F35" s="6">
        <f>((0.167*C30)+(C9)+(0.83*C32))/C10</f>
        <v>0.28845629370629372</v>
      </c>
      <c r="G35" s="7"/>
      <c r="H35" s="65"/>
      <c r="I35" s="12" t="s">
        <v>210</v>
      </c>
      <c r="J35" s="9">
        <f>J33-J34</f>
        <v>2.123306607685933</v>
      </c>
      <c r="K35" s="4">
        <f>RANK(J35,'Universal Aggregate Worksheet'!H7:H67,0)</f>
        <v>22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0.58229559748427673</v>
      </c>
      <c r="G36" s="31"/>
      <c r="H36" s="65"/>
      <c r="I36" s="4" t="s">
        <v>133</v>
      </c>
      <c r="J36" s="10">
        <f>F23</f>
        <v>32.815653004303478</v>
      </c>
      <c r="K36" s="4">
        <f>RANK(J36,'Universal Aggregate Worksheet'!X7:X67,0)</f>
        <v>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0.49106250000000007</v>
      </c>
      <c r="G37" s="31"/>
      <c r="H37" s="65"/>
      <c r="I37" s="4" t="s">
        <v>136</v>
      </c>
      <c r="J37" s="10">
        <f>F24</f>
        <v>32.388419911560909</v>
      </c>
      <c r="K37" s="4">
        <f>RANK(J37,'Universal Aggregate Worksheet'!Z7:Z67,1)</f>
        <v>53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0.42723309274256849</v>
      </c>
      <c r="K38" s="4">
        <f>RANK(J38,'Universal Aggregate Worksheet'!AB7:AB67,0)</f>
        <v>29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904.25</v>
      </c>
      <c r="C39" s="4">
        <f>B39</f>
        <v>904.25</v>
      </c>
      <c r="E39" s="24" t="s">
        <v>155</v>
      </c>
      <c r="F39" s="7"/>
      <c r="G39" s="7"/>
      <c r="H39" s="65"/>
      <c r="I39" s="4" t="s">
        <v>166</v>
      </c>
      <c r="J39" s="10">
        <f>F28</f>
        <v>1.0483558994197293</v>
      </c>
      <c r="K39" s="4">
        <f>RANK(J39,'Universal Aggregate Worksheet'!M7:M67,0)</f>
        <v>21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3.6900369003690037E-2</v>
      </c>
      <c r="G40" s="13">
        <f>C30/C10</f>
        <v>3.6713286713286712E-2</v>
      </c>
      <c r="H40" s="65"/>
      <c r="I40" s="4" t="s">
        <v>170</v>
      </c>
      <c r="J40" s="10">
        <f>F29</f>
        <v>1.1793814432989691</v>
      </c>
      <c r="K40" s="4">
        <f>RANK(J40,'Universal Aggregate Worksheet'!Q7:Q67,1)</f>
        <v>60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8.7412587412587409E-2</v>
      </c>
      <c r="G41" s="10">
        <f>B29/B10</f>
        <v>9.9630996309963096E-2</v>
      </c>
      <c r="H41" s="65"/>
      <c r="I41" s="4" t="s">
        <v>168</v>
      </c>
      <c r="J41" s="6">
        <f>F34</f>
        <v>0.34164206642066425</v>
      </c>
      <c r="K41" s="4">
        <f>RANK(J41,'Universal Aggregate Worksheet'!O7:O67,0)</f>
        <v>7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-5.0512218408897372E-2</v>
      </c>
      <c r="G42" s="10">
        <f>G40-G41</f>
        <v>-6.2917709596676391E-2</v>
      </c>
      <c r="H42" s="65"/>
      <c r="I42" s="4" t="s">
        <v>172</v>
      </c>
      <c r="J42" s="6">
        <f>F35</f>
        <v>0.28845629370629372</v>
      </c>
      <c r="K42" s="4">
        <f>RANK(J42,'Universal Aggregate Worksheet'!S7:S67,1)</f>
        <v>31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0.10444874274661509</v>
      </c>
      <c r="G43" s="86">
        <f>C29/F10</f>
        <v>0.10309278350515463</v>
      </c>
      <c r="H43" s="65"/>
      <c r="I43" s="4" t="s">
        <v>182</v>
      </c>
      <c r="J43" s="10">
        <f>F47</f>
        <v>0.1702127659574468</v>
      </c>
      <c r="K43" s="4">
        <f>RANK(J43,'Universal Aggregate Worksheet'!U7:U67,0)</f>
        <v>21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0.11049723756906077</v>
      </c>
      <c r="G44" s="86">
        <f>C30/C9</f>
        <v>0.13207547169811321</v>
      </c>
      <c r="H44" s="65"/>
      <c r="I44" s="4" t="s">
        <v>183</v>
      </c>
      <c r="J44" s="10">
        <f>F48</f>
        <v>0.16494845360824742</v>
      </c>
      <c r="K44" s="4">
        <f>RANK(J44,'Universal Aggregate Worksheet'!V7:V67,1)</f>
        <v>43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0.57069408740359895</v>
      </c>
      <c r="K45" s="4">
        <f>RANK(J45,'Universal Aggregate Worksheet'!J7:J67,0)</f>
        <v>13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0.7661290322580645</v>
      </c>
      <c r="K46" s="4">
        <f>RANK(J46,'Universal Aggregate Worksheet'!K7:K67,0)</f>
        <v>55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0.1702127659574468</v>
      </c>
      <c r="G47" s="33"/>
      <c r="H47" s="65"/>
      <c r="I47" s="4" t="s">
        <v>181</v>
      </c>
      <c r="J47" s="13">
        <f>C25</f>
        <v>0.81923076923076921</v>
      </c>
      <c r="K47" s="4">
        <f>RANK(J47,'Universal Aggregate Worksheet'!L7:L67,1)</f>
        <v>27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0.16494845360824742</v>
      </c>
      <c r="G48" s="29"/>
      <c r="H48" s="65"/>
      <c r="I48" s="4" t="s">
        <v>205</v>
      </c>
      <c r="J48" s="6">
        <f>B31</f>
        <v>0.37037037037037035</v>
      </c>
      <c r="K48" s="4">
        <f>RANK(J48,'Universal Aggregate Worksheet'!AC7:AC67,0)</f>
        <v>15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0.42</v>
      </c>
      <c r="K49" s="4">
        <f>RANK(J49,'Universal Aggregate Worksheet'!AD7:AD67,1)</f>
        <v>57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3.6900369003690037E-2</v>
      </c>
      <c r="K50" s="4">
        <f>RANK(J50,'Universal Aggregate Worksheet'!AI7:AI67,0)</f>
        <v>31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5.289421157684631E-2</v>
      </c>
      <c r="G51" s="10">
        <f>C35/F11</f>
        <v>5.8882235528942117E-2</v>
      </c>
      <c r="H51" s="65"/>
      <c r="I51" s="12" t="s">
        <v>221</v>
      </c>
      <c r="J51" s="10">
        <f>F41</f>
        <v>8.7412587412587409E-2</v>
      </c>
      <c r="K51" s="4">
        <f>RANK(J51,'Universal Aggregate Worksheet'!AJ7:AJ67,1)</f>
        <v>7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0.3649484536082474</v>
      </c>
      <c r="G52" s="86">
        <f>(B12-B9)/F9</f>
        <v>0.26499032882011603</v>
      </c>
      <c r="H52" s="65"/>
      <c r="I52" s="12" t="s">
        <v>222</v>
      </c>
      <c r="J52" s="87">
        <f>F43</f>
        <v>0.10444874274661509</v>
      </c>
      <c r="K52" s="4">
        <f>RANK(J52,'Universal Aggregate Worksheet'!AE7:AE67,0)</f>
        <v>38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0.10309278350515463</v>
      </c>
      <c r="K53" s="4">
        <f>RANK(J53,'Universal Aggregate Worksheet'!AF7:AF67,1)</f>
        <v>22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0.11049723756906077</v>
      </c>
      <c r="K54" s="4">
        <f>RANK(J54,'Universal Aggregate Worksheet'!AG7:AG67,0)</f>
        <v>48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28.643582327209863</v>
      </c>
      <c r="G55" s="7"/>
      <c r="H55" s="65"/>
      <c r="I55" s="12" t="s">
        <v>225</v>
      </c>
      <c r="J55" s="87">
        <f>G44</f>
        <v>0.13207547169811321</v>
      </c>
      <c r="K55" s="4">
        <f>RANK(J55,'Universal Aggregate Worksheet'!AH7:AH67,1)</f>
        <v>37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29.736736752257972</v>
      </c>
      <c r="G56" s="7"/>
      <c r="H56" s="65"/>
      <c r="I56" s="12" t="s">
        <v>227</v>
      </c>
      <c r="J56" s="10">
        <f>F51</f>
        <v>5.289421157684631E-2</v>
      </c>
      <c r="K56" s="4">
        <f>RANK(J56,'Universal Aggregate Worksheet'!AK7:AK67,1)</f>
        <v>20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-1.0931544250481089</v>
      </c>
      <c r="G57" s="7"/>
      <c r="H57" s="65"/>
      <c r="I57" s="12" t="s">
        <v>226</v>
      </c>
      <c r="J57" s="10">
        <f>G51</f>
        <v>5.8882235528942117E-2</v>
      </c>
      <c r="K57" s="4">
        <f>RANK(J57,'Universal Aggregate Worksheet'!AL7:AL67,0)</f>
        <v>32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0.3649484536082474</v>
      </c>
      <c r="K58" s="4">
        <f>RANK(J58,'Universal Aggregate Worksheet'!AM7:AM67,0)</f>
        <v>4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0.26499032882011603</v>
      </c>
      <c r="K59" s="4">
        <f>RANK(J59,'Universal Aggregate Worksheet'!AN7:AN67,1)</f>
        <v>8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28.643582327209863</v>
      </c>
      <c r="K60" s="4">
        <f>RANK(J60,'Universal Aggregate Worksheet'!AO7:AO67,0)</f>
        <v>19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29.736736752257972</v>
      </c>
      <c r="K61" s="4">
        <f>RANK(J61,'Universal Aggregate Worksheet'!AP7:AP67,1)</f>
        <v>56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-1.0931544250481089</v>
      </c>
      <c r="K62" s="4">
        <f>RANK(J62,'Universal Aggregate Worksheet'!AQ7:AQ67,0)</f>
        <v>44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Navy</v>
      </c>
      <c r="C7" s="76" t="s">
        <v>62</v>
      </c>
      <c r="E7" s="7"/>
      <c r="F7" s="76" t="str">
        <f>B1</f>
        <v>Navy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22.873345935727787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37.916666666666664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118</v>
      </c>
      <c r="C9" s="4">
        <v>125</v>
      </c>
      <c r="E9" s="4" t="s">
        <v>82</v>
      </c>
      <c r="F9" s="78">
        <f>B19+B23+C26</f>
        <v>414</v>
      </c>
      <c r="G9" s="27"/>
      <c r="H9" s="65"/>
      <c r="I9" s="4" t="s">
        <v>28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25.821596244131456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27.040816326530614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421</v>
      </c>
      <c r="C10" s="4">
        <v>417</v>
      </c>
      <c r="E10" s="4" t="s">
        <v>83</v>
      </c>
      <c r="F10" s="78">
        <f>C19+C23+B26</f>
        <v>405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31.401869158878505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29.746835443037973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0.28028503562945367</v>
      </c>
      <c r="C11" s="6">
        <f>C9/C10</f>
        <v>0.29976019184652281</v>
      </c>
      <c r="E11" s="4" t="s">
        <v>84</v>
      </c>
      <c r="F11" s="78">
        <f>SUM(F9:F10)</f>
        <v>819</v>
      </c>
      <c r="G11" s="27"/>
      <c r="H11" s="65"/>
      <c r="I11" s="4" t="s">
        <v>27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30.363636363636363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31.380753138075313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224</v>
      </c>
      <c r="C12" s="4">
        <v>239</v>
      </c>
      <c r="E12" s="4" t="s">
        <v>85</v>
      </c>
      <c r="F12" s="79">
        <f>F9/(B39/60)</f>
        <v>31.633237822349571</v>
      </c>
      <c r="G12" s="28"/>
      <c r="H12" s="65"/>
      <c r="I12" s="4" t="s">
        <v>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30.120481927710845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22.323049001814883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0.53206650831353919</v>
      </c>
      <c r="C13" s="6">
        <f>C12/C10</f>
        <v>0.57314148681055155</v>
      </c>
      <c r="E13" s="4" t="s">
        <v>86</v>
      </c>
      <c r="F13" s="79">
        <f>F10/(B39/60)</f>
        <v>30.945558739255013</v>
      </c>
      <c r="G13" s="28"/>
      <c r="H13" s="65"/>
      <c r="I13" s="4" t="s">
        <v>26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27.540106951871657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31.753554502369667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0.5267857142857143</v>
      </c>
      <c r="C14" s="6">
        <f>C9/C12</f>
        <v>0.52301255230125521</v>
      </c>
      <c r="E14" s="4" t="s">
        <v>87</v>
      </c>
      <c r="F14" s="79">
        <f>F11/(B39/60)</f>
        <v>62.578796561604584</v>
      </c>
      <c r="G14" s="28"/>
      <c r="H14" s="65"/>
      <c r="I14" s="4" t="s">
        <v>52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26.912928759894463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26.884422110552762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71</v>
      </c>
      <c r="C15" s="4">
        <v>67</v>
      </c>
      <c r="E15" s="7"/>
      <c r="F15" s="7"/>
      <c r="G15" s="7"/>
      <c r="H15" s="65"/>
      <c r="I15" s="4" t="s">
        <v>23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19.957537154989385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30.811808118081181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0.60169491525423724</v>
      </c>
      <c r="C16" s="6">
        <f>C15/C9</f>
        <v>0.53600000000000003</v>
      </c>
      <c r="E16" s="24" t="s">
        <v>88</v>
      </c>
      <c r="F16" s="7"/>
      <c r="G16" s="7"/>
      <c r="H16" s="65"/>
      <c r="I16" s="4" t="s">
        <v>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27.413127413127413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27.139874739039666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28.502415458937197</v>
      </c>
      <c r="G17" s="29"/>
      <c r="H17" s="65"/>
      <c r="I17" s="4" t="s">
        <v>18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29.215686274509807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27.428571428571431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30.864197530864196</v>
      </c>
      <c r="G18" s="29"/>
      <c r="H18" s="65"/>
      <c r="I18" s="4" t="s">
        <v>31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32.7683615819209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25.977011494252871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137</v>
      </c>
      <c r="C19" s="4">
        <v>155</v>
      </c>
      <c r="E19" s="4" t="s">
        <v>120</v>
      </c>
      <c r="F19" s="10">
        <f>F17-F18</f>
        <v>-2.3617820719269993</v>
      </c>
      <c r="G19" s="29"/>
      <c r="H19" s="65"/>
      <c r="I19" s="4" t="s">
        <v>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30.039525691699602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23.762376237623762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0.46917808219178081</v>
      </c>
      <c r="C20" s="6">
        <f>C19/(B19+C19)</f>
        <v>0.53082191780821919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31.858407079646017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24.892703862660944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228</v>
      </c>
      <c r="C23" s="4">
        <v>211</v>
      </c>
      <c r="E23" s="12" t="s">
        <v>122</v>
      </c>
      <c r="F23" s="10">
        <f>(F17*'Efficiency Adjustment'!B66)/K27</f>
        <v>28.136892257364696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189</v>
      </c>
      <c r="C24" s="4">
        <v>162</v>
      </c>
      <c r="E24" s="12" t="s">
        <v>123</v>
      </c>
      <c r="F24" s="10">
        <f>(F18*'Efficiency Adjustment'!C66)/J27</f>
        <v>30.998380612963942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0.82894736842105265</v>
      </c>
      <c r="C25" s="6">
        <f>C24/C23</f>
        <v>0.76777251184834128</v>
      </c>
      <c r="E25" s="12" t="s">
        <v>124</v>
      </c>
      <c r="F25" s="10">
        <f>F23-F24</f>
        <v>-2.8614883555992456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39</v>
      </c>
      <c r="C26" s="4">
        <f>C23-C24</f>
        <v>49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28.17589311828802</v>
      </c>
      <c r="K27" s="19">
        <f>AVERAGEIF(K8:K24,"&gt;0")</f>
        <v>28.235264851482899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1.0169082125603865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55</v>
      </c>
      <c r="C29" s="4">
        <v>40</v>
      </c>
      <c r="E29" s="12" t="s">
        <v>148</v>
      </c>
      <c r="F29" s="10">
        <f>C10/F10</f>
        <v>1.0296296296296297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13</v>
      </c>
      <c r="E30" s="12" t="s">
        <v>91</v>
      </c>
      <c r="F30" s="10">
        <f>F28-F29</f>
        <v>-1.2721417069243124E-2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0.34545454545454546</v>
      </c>
      <c r="C31" s="23">
        <f>C30/C29</f>
        <v>0.32500000000000001</v>
      </c>
      <c r="E31" s="4" t="s">
        <v>149</v>
      </c>
      <c r="F31" s="10">
        <f>B12/F9</f>
        <v>0.54106280193236711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0.59012345679012346</v>
      </c>
      <c r="G32" s="7"/>
      <c r="H32" s="65"/>
      <c r="I32" s="4" t="s">
        <v>203</v>
      </c>
      <c r="J32" s="9">
        <f>F14</f>
        <v>62.578796561604584</v>
      </c>
      <c r="K32" s="4">
        <f>RANK(J32,'Universal Aggregate Worksheet'!I7:I67,0)</f>
        <v>45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2.5000000000000001E-2</v>
      </c>
      <c r="C33" s="23">
        <f>C32/B29</f>
        <v>0</v>
      </c>
      <c r="E33" s="12" t="s">
        <v>92</v>
      </c>
      <c r="F33" s="13">
        <f>F31-F32</f>
        <v>-4.9060654857756347E-2</v>
      </c>
      <c r="G33" s="29"/>
      <c r="H33" s="65"/>
      <c r="I33" s="12" t="s">
        <v>160</v>
      </c>
      <c r="J33" s="9">
        <f>F12</f>
        <v>31.633237822349571</v>
      </c>
      <c r="K33" s="4">
        <f>RANK(J33,'Universal Aggregate Worksheet'!F7:F67,0)</f>
        <v>45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0.28979334916864607</v>
      </c>
      <c r="G34" s="31"/>
      <c r="H34" s="65"/>
      <c r="I34" s="12" t="s">
        <v>161</v>
      </c>
      <c r="J34" s="9">
        <f>F13</f>
        <v>30.945558739255013</v>
      </c>
      <c r="K34" s="4">
        <f>RANK(J34,'Universal Aggregate Worksheet'!G7:G67,1)</f>
        <v>18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60</v>
      </c>
      <c r="E35" s="12" t="s">
        <v>152</v>
      </c>
      <c r="F35" s="6">
        <f>((0.167*C30)+(C9)+(0.83*C32))/C10</f>
        <v>0.30496642685851322</v>
      </c>
      <c r="G35" s="7"/>
      <c r="H35" s="65"/>
      <c r="I35" s="12" t="s">
        <v>210</v>
      </c>
      <c r="J35" s="9">
        <f>J33-J34</f>
        <v>0.68767908309455805</v>
      </c>
      <c r="K35" s="4">
        <f>RANK(J35,'Universal Aggregate Worksheet'!H7:H67,0)</f>
        <v>30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0.54465624999999995</v>
      </c>
      <c r="G36" s="31"/>
      <c r="H36" s="65"/>
      <c r="I36" s="4" t="s">
        <v>133</v>
      </c>
      <c r="J36" s="10">
        <f>F23</f>
        <v>28.136892257364696</v>
      </c>
      <c r="K36" s="4">
        <f>RANK(J36,'Universal Aggregate Worksheet'!X7:X67,0)</f>
        <v>30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0.53209623430962349</v>
      </c>
      <c r="G37" s="31"/>
      <c r="H37" s="65"/>
      <c r="I37" s="4" t="s">
        <v>136</v>
      </c>
      <c r="J37" s="10">
        <f>F24</f>
        <v>30.998380612963942</v>
      </c>
      <c r="K37" s="4">
        <f>RANK(J37,'Universal Aggregate Worksheet'!Z7:Z67,1)</f>
        <v>49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-2.8614883555992456</v>
      </c>
      <c r="K38" s="4">
        <f>RANK(J38,'Universal Aggregate Worksheet'!AB7:AB67,0)</f>
        <v>42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785.25</v>
      </c>
      <c r="C39" s="4">
        <f>B39</f>
        <v>785.25</v>
      </c>
      <c r="E39" s="24" t="s">
        <v>155</v>
      </c>
      <c r="F39" s="7"/>
      <c r="G39" s="7"/>
      <c r="H39" s="65"/>
      <c r="I39" s="4" t="s">
        <v>166</v>
      </c>
      <c r="J39" s="10">
        <f>F28</f>
        <v>1.0169082125603865</v>
      </c>
      <c r="K39" s="4">
        <f>RANK(J39,'Universal Aggregate Worksheet'!M7:M67,0)</f>
        <v>31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4.5130641330166268E-2</v>
      </c>
      <c r="G40" s="13">
        <f>C30/C10</f>
        <v>3.117505995203837E-2</v>
      </c>
      <c r="H40" s="65"/>
      <c r="I40" s="4" t="s">
        <v>170</v>
      </c>
      <c r="J40" s="10">
        <f>F29</f>
        <v>1.0296296296296297</v>
      </c>
      <c r="K40" s="4">
        <f>RANK(J40,'Universal Aggregate Worksheet'!Q7:Q67,1)</f>
        <v>38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9.5923261390887291E-2</v>
      </c>
      <c r="G41" s="10">
        <f>B29/B10</f>
        <v>0.13064133016627077</v>
      </c>
      <c r="H41" s="65"/>
      <c r="I41" s="4" t="s">
        <v>168</v>
      </c>
      <c r="J41" s="6">
        <f>F34</f>
        <v>0.28979334916864607</v>
      </c>
      <c r="K41" s="4">
        <f>RANK(J41,'Universal Aggregate Worksheet'!O7:O67,0)</f>
        <v>27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-5.0792620060721022E-2</v>
      </c>
      <c r="G42" s="10">
        <f>G40-G41</f>
        <v>-9.9466270214232405E-2</v>
      </c>
      <c r="H42" s="65"/>
      <c r="I42" s="4" t="s">
        <v>172</v>
      </c>
      <c r="J42" s="6">
        <f>F35</f>
        <v>0.30496642685851322</v>
      </c>
      <c r="K42" s="4">
        <f>RANK(J42,'Universal Aggregate Worksheet'!S7:S67,1)</f>
        <v>45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0.13285024154589373</v>
      </c>
      <c r="G43" s="86">
        <f>C29/F10</f>
        <v>9.8765432098765427E-2</v>
      </c>
      <c r="H43" s="65"/>
      <c r="I43" s="4" t="s">
        <v>182</v>
      </c>
      <c r="J43" s="10">
        <f>F47</f>
        <v>0.17149758454106281</v>
      </c>
      <c r="K43" s="4">
        <f>RANK(J43,'Universal Aggregate Worksheet'!U7:U67,0)</f>
        <v>20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0.16101694915254236</v>
      </c>
      <c r="G44" s="86">
        <f>C30/C9</f>
        <v>0.104</v>
      </c>
      <c r="H44" s="65"/>
      <c r="I44" s="4" t="s">
        <v>183</v>
      </c>
      <c r="J44" s="10">
        <f>F48</f>
        <v>0.16543209876543211</v>
      </c>
      <c r="K44" s="4">
        <f>RANK(J44,'Universal Aggregate Worksheet'!V7:V67,1)</f>
        <v>44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0.46917808219178081</v>
      </c>
      <c r="K45" s="4">
        <f>RANK(J45,'Universal Aggregate Worksheet'!J7:J67,0)</f>
        <v>39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0.82894736842105265</v>
      </c>
      <c r="K46" s="4">
        <f>RANK(J46,'Universal Aggregate Worksheet'!K7:K67,0)</f>
        <v>33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0.17149758454106281</v>
      </c>
      <c r="G47" s="33"/>
      <c r="H47" s="65"/>
      <c r="I47" s="4" t="s">
        <v>181</v>
      </c>
      <c r="J47" s="13">
        <f>C25</f>
        <v>0.76777251184834128</v>
      </c>
      <c r="K47" s="4">
        <f>RANK(J47,'Universal Aggregate Worksheet'!L7:L67,1)</f>
        <v>4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0.16543209876543211</v>
      </c>
      <c r="G48" s="29"/>
      <c r="H48" s="65"/>
      <c r="I48" s="4" t="s">
        <v>205</v>
      </c>
      <c r="J48" s="6">
        <f>B31</f>
        <v>0.34545454545454546</v>
      </c>
      <c r="K48" s="4">
        <f>RANK(J48,'Universal Aggregate Worksheet'!AC7:AC67,0)</f>
        <v>20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0.32500000000000001</v>
      </c>
      <c r="K49" s="4">
        <f>RANK(J49,'Universal Aggregate Worksheet'!AD7:AD67,1)</f>
        <v>35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4.5130641330166268E-2</v>
      </c>
      <c r="K50" s="4">
        <f>RANK(J50,'Universal Aggregate Worksheet'!AI7:AI67,0)</f>
        <v>10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5.4945054945054944E-2</v>
      </c>
      <c r="G51" s="10">
        <f>C35/F11</f>
        <v>7.3260073260073263E-2</v>
      </c>
      <c r="H51" s="65"/>
      <c r="I51" s="12" t="s">
        <v>221</v>
      </c>
      <c r="J51" s="10">
        <f>F41</f>
        <v>9.5923261390887291E-2</v>
      </c>
      <c r="K51" s="4">
        <f>RANK(J51,'Universal Aggregate Worksheet'!AJ7:AJ67,1)</f>
        <v>15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0.2814814814814815</v>
      </c>
      <c r="G52" s="86">
        <f>(B12-B9)/F9</f>
        <v>0.2560386473429952</v>
      </c>
      <c r="H52" s="65"/>
      <c r="I52" s="12" t="s">
        <v>222</v>
      </c>
      <c r="J52" s="87">
        <f>F43</f>
        <v>0.13285024154589373</v>
      </c>
      <c r="K52" s="4">
        <f>RANK(J52,'Universal Aggregate Worksheet'!AE7:AE67,0)</f>
        <v>11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9.8765432098765427E-2</v>
      </c>
      <c r="K53" s="4">
        <f>RANK(J53,'Universal Aggregate Worksheet'!AF7:AF67,1)</f>
        <v>19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0.16101694915254236</v>
      </c>
      <c r="K54" s="4">
        <f>RANK(J54,'Universal Aggregate Worksheet'!AG7:AG67,0)</f>
        <v>9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28.17589311828802</v>
      </c>
      <c r="G55" s="7"/>
      <c r="H55" s="65"/>
      <c r="I55" s="12" t="s">
        <v>225</v>
      </c>
      <c r="J55" s="87">
        <f>G44</f>
        <v>0.104</v>
      </c>
      <c r="K55" s="4">
        <f>RANK(J55,'Universal Aggregate Worksheet'!AH7:AH67,1)</f>
        <v>18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28.235264851482899</v>
      </c>
      <c r="G56" s="7"/>
      <c r="H56" s="65"/>
      <c r="I56" s="12" t="s">
        <v>227</v>
      </c>
      <c r="J56" s="10">
        <f>F51</f>
        <v>5.4945054945054944E-2</v>
      </c>
      <c r="K56" s="4">
        <f>RANK(J56,'Universal Aggregate Worksheet'!AK7:AK67,1)</f>
        <v>23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-5.9371733194879539E-2</v>
      </c>
      <c r="G57" s="7"/>
      <c r="H57" s="65"/>
      <c r="I57" s="12" t="s">
        <v>226</v>
      </c>
      <c r="J57" s="10">
        <f>G51</f>
        <v>7.3260073260073263E-2</v>
      </c>
      <c r="K57" s="4">
        <f>RANK(J57,'Universal Aggregate Worksheet'!AL7:AL67,0)</f>
        <v>5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0.2814814814814815</v>
      </c>
      <c r="K58" s="4">
        <f>RANK(J58,'Universal Aggregate Worksheet'!AM7:AM67,0)</f>
        <v>47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0.2560386473429952</v>
      </c>
      <c r="K59" s="4">
        <f>RANK(J59,'Universal Aggregate Worksheet'!AN7:AN67,1)</f>
        <v>3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28.17589311828802</v>
      </c>
      <c r="K60" s="4">
        <f>RANK(J60,'Universal Aggregate Worksheet'!AO7:AO67,0)</f>
        <v>34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28.235264851482899</v>
      </c>
      <c r="K61" s="4">
        <f>RANK(J61,'Universal Aggregate Worksheet'!AP7:AP67,1)</f>
        <v>34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-5.9371733194879539E-2</v>
      </c>
      <c r="K62" s="4">
        <f>RANK(J62,'Universal Aggregate Worksheet'!AQ7:AQ67,0)</f>
        <v>29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35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North Carolina</v>
      </c>
      <c r="C7" s="76" t="s">
        <v>62</v>
      </c>
      <c r="E7" s="7"/>
      <c r="F7" s="76" t="str">
        <f>B1</f>
        <v>North Carolina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37.981651376146793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29.56204379562044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168</v>
      </c>
      <c r="C9" s="4">
        <v>141</v>
      </c>
      <c r="E9" s="4" t="s">
        <v>82</v>
      </c>
      <c r="F9" s="78">
        <f>B19+B23+C26</f>
        <v>535</v>
      </c>
      <c r="G9" s="27"/>
      <c r="H9" s="65"/>
      <c r="I9" s="4" t="s">
        <v>37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27.777777777777779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24.293785310734464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581</v>
      </c>
      <c r="C10" s="4">
        <v>472</v>
      </c>
      <c r="E10" s="4" t="s">
        <v>83</v>
      </c>
      <c r="F10" s="78">
        <f>C19+C23+B26</f>
        <v>474</v>
      </c>
      <c r="G10" s="27"/>
      <c r="H10" s="65"/>
      <c r="I10" s="4" t="s">
        <v>34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28.502415458937197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30.864197530864196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0.28915662650602408</v>
      </c>
      <c r="C11" s="6">
        <f>C9/C10</f>
        <v>0.29872881355932202</v>
      </c>
      <c r="E11" s="4" t="s">
        <v>84</v>
      </c>
      <c r="F11" s="78">
        <f>SUM(F9:F10)</f>
        <v>1009</v>
      </c>
      <c r="G11" s="27"/>
      <c r="H11" s="65"/>
      <c r="I11" s="4" t="s">
        <v>53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26.987951807228917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32.954545454545453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341</v>
      </c>
      <c r="C12" s="4">
        <v>291</v>
      </c>
      <c r="E12" s="4" t="s">
        <v>85</v>
      </c>
      <c r="F12" s="79">
        <f>F9/(B39/60)</f>
        <v>33.298755186721991</v>
      </c>
      <c r="G12" s="28"/>
      <c r="H12" s="65"/>
      <c r="I12" s="4" t="s">
        <v>38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27.828054298642535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25.406504065040654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0.5869191049913941</v>
      </c>
      <c r="C13" s="6">
        <f>C12/C10</f>
        <v>0.61652542372881358</v>
      </c>
      <c r="E13" s="4" t="s">
        <v>86</v>
      </c>
      <c r="F13" s="79">
        <f>F10/(B39/60)</f>
        <v>29.502074688796682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26.153846153846157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24.468085106382979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0.49266862170087977</v>
      </c>
      <c r="C14" s="6">
        <f>C9/C12</f>
        <v>0.4845360824742268</v>
      </c>
      <c r="E14" s="4" t="s">
        <v>87</v>
      </c>
      <c r="F14" s="79">
        <f>F11/(B39/60)</f>
        <v>62.800829875518673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35.398230088495573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26.251896813353564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95</v>
      </c>
      <c r="C15" s="4">
        <v>72</v>
      </c>
      <c r="E15" s="7"/>
      <c r="F15" s="7"/>
      <c r="G15" s="7"/>
      <c r="H15" s="65"/>
      <c r="I15" s="4" t="s">
        <v>11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26.043737574552683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28.205128205128204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0.56547619047619047</v>
      </c>
      <c r="C16" s="6">
        <f>C15/C9</f>
        <v>0.51063829787234039</v>
      </c>
      <c r="E16" s="24" t="s">
        <v>88</v>
      </c>
      <c r="F16" s="7"/>
      <c r="G16" s="7"/>
      <c r="H16" s="65"/>
      <c r="I16" s="4" t="s">
        <v>31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32.7683615819209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25.977011494252871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31.401869158878505</v>
      </c>
      <c r="G17" s="29"/>
      <c r="H17" s="65"/>
      <c r="I17" s="4" t="s">
        <v>25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31.858407079646017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24.892703862660944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29.746835443037973</v>
      </c>
      <c r="G18" s="29"/>
      <c r="H18" s="65"/>
      <c r="I18" s="4" t="s">
        <v>56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32.741935483870968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27.478260869565219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207</v>
      </c>
      <c r="C19" s="4">
        <v>152</v>
      </c>
      <c r="E19" s="4" t="s">
        <v>120</v>
      </c>
      <c r="F19" s="10">
        <f>F17-F18</f>
        <v>1.6550337158405313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0.57660167130919215</v>
      </c>
      <c r="C20" s="6">
        <f>C19/(B19+C19)</f>
        <v>0.42339832869080779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30.363636363636363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31.380753138075313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32.7683615819209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25.977011494252871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30.626450116009281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22.009569377990431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282</v>
      </c>
      <c r="C23" s="4">
        <v>290</v>
      </c>
      <c r="E23" s="12" t="s">
        <v>122</v>
      </c>
      <c r="F23" s="10">
        <f>(F17*'Efficiency Adjustment'!B66)/K27</f>
        <v>31.89362845375226</v>
      </c>
      <c r="G23" s="7"/>
      <c r="H23" s="65"/>
      <c r="I23" s="4" t="s">
        <v>31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32.7683615819209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25.977011494252871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250</v>
      </c>
      <c r="C24" s="4">
        <v>244</v>
      </c>
      <c r="E24" s="12" t="s">
        <v>123</v>
      </c>
      <c r="F24" s="10">
        <f>(F18*'Efficiency Adjustment'!C66)/J27</f>
        <v>27.965096097852079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0.88652482269503541</v>
      </c>
      <c r="C25" s="6">
        <f>C24/C23</f>
        <v>0.8413793103448276</v>
      </c>
      <c r="E25" s="12" t="s">
        <v>124</v>
      </c>
      <c r="F25" s="10">
        <f>F23-F24</f>
        <v>3.928532355900181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32</v>
      </c>
      <c r="C26" s="4">
        <f>C23-C24</f>
        <v>46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30.10136311896877</v>
      </c>
      <c r="K27" s="19">
        <f>AVERAGEIF(K8:K24,"&gt;0")</f>
        <v>27.443398777061443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1.0859813084112149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51</v>
      </c>
      <c r="C29" s="4">
        <v>46</v>
      </c>
      <c r="E29" s="12" t="s">
        <v>148</v>
      </c>
      <c r="F29" s="10">
        <f>C10/F10</f>
        <v>0.99578059071729963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17</v>
      </c>
      <c r="C30" s="4">
        <v>14</v>
      </c>
      <c r="E30" s="12" t="s">
        <v>91</v>
      </c>
      <c r="F30" s="10">
        <f>F28-F29</f>
        <v>9.0200717693915244E-2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0.33333333333333331</v>
      </c>
      <c r="C31" s="23">
        <f>C30/C29</f>
        <v>0.30434782608695654</v>
      </c>
      <c r="E31" s="4" t="s">
        <v>149</v>
      </c>
      <c r="F31" s="10">
        <f>B12/F9</f>
        <v>0.63738317757009344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0.61392405063291144</v>
      </c>
      <c r="G32" s="7"/>
      <c r="H32" s="65"/>
      <c r="I32" s="4" t="s">
        <v>203</v>
      </c>
      <c r="J32" s="9">
        <f>F14</f>
        <v>62.800829875518673</v>
      </c>
      <c r="K32" s="4">
        <f>RANK(J32,'Universal Aggregate Worksheet'!I7:I67,0)</f>
        <v>44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2.3459126937181995E-2</v>
      </c>
      <c r="G33" s="29"/>
      <c r="H33" s="65"/>
      <c r="I33" s="12" t="s">
        <v>160</v>
      </c>
      <c r="J33" s="9">
        <f>F12</f>
        <v>33.298755186721991</v>
      </c>
      <c r="K33" s="4">
        <f>RANK(J33,'Universal Aggregate Worksheet'!F7:F67,0)</f>
        <v>36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0.29404302925989673</v>
      </c>
      <c r="G34" s="31"/>
      <c r="H34" s="65"/>
      <c r="I34" s="12" t="s">
        <v>161</v>
      </c>
      <c r="J34" s="9">
        <f>F13</f>
        <v>29.502074688796682</v>
      </c>
      <c r="K34" s="4">
        <f>RANK(J34,'Universal Aggregate Worksheet'!G7:G67,1)</f>
        <v>6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50</v>
      </c>
      <c r="C35" s="4">
        <v>56</v>
      </c>
      <c r="E35" s="12" t="s">
        <v>152</v>
      </c>
      <c r="F35" s="6">
        <f>((0.167*C30)+(C9)+(0.83*C32))/C10</f>
        <v>0.30368220338983049</v>
      </c>
      <c r="G35" s="7"/>
      <c r="H35" s="65"/>
      <c r="I35" s="12" t="s">
        <v>210</v>
      </c>
      <c r="J35" s="9">
        <f>J33-J34</f>
        <v>3.7966804979253084</v>
      </c>
      <c r="K35" s="4">
        <f>RANK(J35,'Universal Aggregate Worksheet'!H7:H67,0)</f>
        <v>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0.50099413489736067</v>
      </c>
      <c r="G36" s="31"/>
      <c r="H36" s="65"/>
      <c r="I36" s="4" t="s">
        <v>133</v>
      </c>
      <c r="J36" s="10">
        <f>F23</f>
        <v>31.89362845375226</v>
      </c>
      <c r="K36" s="4">
        <f>RANK(J36,'Universal Aggregate Worksheet'!X7:X67,0)</f>
        <v>12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0.49257044673539518</v>
      </c>
      <c r="G37" s="31"/>
      <c r="H37" s="65"/>
      <c r="I37" s="4" t="s">
        <v>136</v>
      </c>
      <c r="J37" s="10">
        <f>F24</f>
        <v>27.965096097852079</v>
      </c>
      <c r="K37" s="4">
        <f>RANK(J37,'Universal Aggregate Worksheet'!Z7:Z67,1)</f>
        <v>31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3.928532355900181</v>
      </c>
      <c r="K38" s="4">
        <f>RANK(J38,'Universal Aggregate Worksheet'!AB7:AB67,0)</f>
        <v>18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964</v>
      </c>
      <c r="C39" s="4">
        <f>B39</f>
        <v>964</v>
      </c>
      <c r="E39" s="24" t="s">
        <v>155</v>
      </c>
      <c r="F39" s="7"/>
      <c r="G39" s="7"/>
      <c r="H39" s="65"/>
      <c r="I39" s="4" t="s">
        <v>166</v>
      </c>
      <c r="J39" s="10">
        <f>F28</f>
        <v>1.0859813084112149</v>
      </c>
      <c r="K39" s="4">
        <f>RANK(J39,'Universal Aggregate Worksheet'!M7:M67,0)</f>
        <v>13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2.9259896729776247E-2</v>
      </c>
      <c r="G40" s="13">
        <f>C30/C10</f>
        <v>2.9661016949152543E-2</v>
      </c>
      <c r="H40" s="65"/>
      <c r="I40" s="4" t="s">
        <v>170</v>
      </c>
      <c r="J40" s="10">
        <f>F29</f>
        <v>0.99578059071729963</v>
      </c>
      <c r="K40" s="4">
        <f>RANK(J40,'Universal Aggregate Worksheet'!Q7:Q67,1)</f>
        <v>28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9.7457627118644072E-2</v>
      </c>
      <c r="G41" s="10">
        <f>B29/B10</f>
        <v>8.7779690189328741E-2</v>
      </c>
      <c r="H41" s="65"/>
      <c r="I41" s="4" t="s">
        <v>168</v>
      </c>
      <c r="J41" s="6">
        <f>F34</f>
        <v>0.29404302925989673</v>
      </c>
      <c r="K41" s="4">
        <f>RANK(J41,'Universal Aggregate Worksheet'!O7:O67,0)</f>
        <v>24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-6.8197730388867825E-2</v>
      </c>
      <c r="G42" s="10">
        <f>G40-G41</f>
        <v>-5.8118673240176194E-2</v>
      </c>
      <c r="H42" s="65"/>
      <c r="I42" s="4" t="s">
        <v>172</v>
      </c>
      <c r="J42" s="6">
        <f>F35</f>
        <v>0.30368220338983049</v>
      </c>
      <c r="K42" s="4">
        <f>RANK(J42,'Universal Aggregate Worksheet'!S7:S67,1)</f>
        <v>43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9.5327102803738323E-2</v>
      </c>
      <c r="G43" s="86">
        <f>C29/F10</f>
        <v>9.7046413502109699E-2</v>
      </c>
      <c r="H43" s="65"/>
      <c r="I43" s="4" t="s">
        <v>182</v>
      </c>
      <c r="J43" s="10">
        <f>F47</f>
        <v>0.17757009345794392</v>
      </c>
      <c r="K43" s="4">
        <f>RANK(J43,'Universal Aggregate Worksheet'!U7:U67,0)</f>
        <v>12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0.10119047619047619</v>
      </c>
      <c r="G44" s="86">
        <f>C30/C9</f>
        <v>9.9290780141843976E-2</v>
      </c>
      <c r="H44" s="65"/>
      <c r="I44" s="4" t="s">
        <v>183</v>
      </c>
      <c r="J44" s="10">
        <f>F48</f>
        <v>0.15189873417721519</v>
      </c>
      <c r="K44" s="4">
        <f>RANK(J44,'Universal Aggregate Worksheet'!V7:V67,1)</f>
        <v>30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0.57660167130919215</v>
      </c>
      <c r="K45" s="4">
        <f>RANK(J45,'Universal Aggregate Worksheet'!J7:J67,0)</f>
        <v>12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0.88652482269503541</v>
      </c>
      <c r="K46" s="4">
        <f>RANK(J46,'Universal Aggregate Worksheet'!K7:K67,0)</f>
        <v>7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1"/>
      <c r="X46" s="41"/>
      <c r="Y46" s="40"/>
      <c r="Z46" s="22"/>
    </row>
    <row r="47" spans="1:26">
      <c r="A47" s="11"/>
      <c r="B47" s="11"/>
      <c r="C47" s="11"/>
      <c r="E47" s="4" t="s">
        <v>157</v>
      </c>
      <c r="F47" s="10">
        <f>B15/F9</f>
        <v>0.17757009345794392</v>
      </c>
      <c r="G47" s="33"/>
      <c r="H47" s="65"/>
      <c r="I47" s="4" t="s">
        <v>181</v>
      </c>
      <c r="J47" s="13">
        <f>C25</f>
        <v>0.8413793103448276</v>
      </c>
      <c r="K47" s="4">
        <f>RANK(J47,'Universal Aggregate Worksheet'!L7:L67,1)</f>
        <v>40</v>
      </c>
      <c r="L47" s="10">
        <f>AVERAGE('Universal Aggregate Worksheet'!L7:L67)</f>
        <v>0.8290065347238782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1"/>
      <c r="X47" s="41"/>
      <c r="Y47" s="40"/>
      <c r="Z47" s="22"/>
    </row>
    <row r="48" spans="1:26">
      <c r="E48" s="4" t="s">
        <v>158</v>
      </c>
      <c r="F48" s="10">
        <f>C15/F10</f>
        <v>0.15189873417721519</v>
      </c>
      <c r="G48" s="29"/>
      <c r="H48" s="65"/>
      <c r="I48" s="4" t="s">
        <v>205</v>
      </c>
      <c r="J48" s="6">
        <f>B31</f>
        <v>0.33333333333333331</v>
      </c>
      <c r="K48" s="4">
        <f>RANK(J48,'Universal Aggregate Worksheet'!AC7:AC67,0)</f>
        <v>23</v>
      </c>
      <c r="L48" s="6">
        <f>AVERAGE('Universal Aggregate Worksheet'!AC7:AC67)</f>
        <v>0.31781006869151396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1"/>
      <c r="X48" s="41"/>
      <c r="Y48" s="40"/>
      <c r="Z48" s="22"/>
    </row>
    <row r="49" spans="5:26">
      <c r="E49" s="7"/>
      <c r="F49" s="7"/>
      <c r="G49" s="7"/>
      <c r="H49" s="65"/>
      <c r="I49" s="12" t="s">
        <v>206</v>
      </c>
      <c r="J49" s="6">
        <f>C31</f>
        <v>0.30434782608695654</v>
      </c>
      <c r="K49" s="4">
        <f>RANK(J49,'Universal Aggregate Worksheet'!AD7:AD67,1)</f>
        <v>28</v>
      </c>
      <c r="L49" s="6">
        <f>AVERAGE('Universal Aggregate Worksheet'!AD7:AD67)</f>
        <v>0.31401294213203879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2.9259896729776247E-2</v>
      </c>
      <c r="K50" s="4">
        <f>RANK(J50,'Universal Aggregate Worksheet'!AI7:AI67,0)</f>
        <v>44</v>
      </c>
      <c r="L50" s="10">
        <f>AVERAGE('Universal Aggregate Worksheet'!AI7:AI67)</f>
        <v>3.5420154984431421E-2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5:26">
      <c r="E51" s="4" t="s">
        <v>90</v>
      </c>
      <c r="F51" s="10">
        <f>B35/F11</f>
        <v>4.9554013875123884E-2</v>
      </c>
      <c r="G51" s="10">
        <f>C35/F11</f>
        <v>5.550049554013875E-2</v>
      </c>
      <c r="H51" s="65"/>
      <c r="I51" s="12" t="s">
        <v>221</v>
      </c>
      <c r="J51" s="10">
        <f>F41</f>
        <v>9.7457627118644072E-2</v>
      </c>
      <c r="K51" s="4">
        <f>RANK(J51,'Universal Aggregate Worksheet'!AJ7:AJ67,1)</f>
        <v>16</v>
      </c>
      <c r="L51" s="10">
        <f>AVERAGE('Universal Aggregate Worksheet'!AJ7:AJ67)</f>
        <v>0.11212384546879303</v>
      </c>
      <c r="M51" s="66" t="s">
        <v>41</v>
      </c>
    </row>
    <row r="52" spans="5:26">
      <c r="E52" s="12" t="s">
        <v>219</v>
      </c>
      <c r="F52" s="86">
        <f>(C12-C9)/F10</f>
        <v>0.31645569620253167</v>
      </c>
      <c r="G52" s="86">
        <f>(B12-B9)/F9</f>
        <v>0.3233644859813084</v>
      </c>
      <c r="H52" s="65"/>
      <c r="I52" s="12" t="s">
        <v>222</v>
      </c>
      <c r="J52" s="87">
        <f>F43</f>
        <v>9.5327102803738323E-2</v>
      </c>
      <c r="K52" s="4">
        <f>RANK(J52,'Universal Aggregate Worksheet'!AE7:AE67,0)</f>
        <v>49</v>
      </c>
      <c r="L52" s="10">
        <f>AVERAGE('Universal Aggregate Worksheet'!AE7:AE67)</f>
        <v>0.11346000024251877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9.7046413502109699E-2</v>
      </c>
      <c r="K53" s="4">
        <f>RANK(J53,'Universal Aggregate Worksheet'!AF7:AF67,1)</f>
        <v>13</v>
      </c>
      <c r="L53" s="10">
        <f>AVERAGE('Universal Aggregate Worksheet'!AF7:AF67)</f>
        <v>0.11244031170357972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0.10119047619047619</v>
      </c>
      <c r="K54" s="4">
        <f>RANK(J54,'Universal Aggregate Worksheet'!AG7:AG67,0)</f>
        <v>51</v>
      </c>
      <c r="L54" s="10">
        <f>AVERAGE('Universal Aggregate Worksheet'!AG7:AG67)</f>
        <v>0.12810155266149509</v>
      </c>
      <c r="M54" s="66" t="s">
        <v>44</v>
      </c>
    </row>
    <row r="55" spans="5:26">
      <c r="E55" s="12" t="s">
        <v>105</v>
      </c>
      <c r="F55" s="10">
        <f>J27</f>
        <v>30.10136311896877</v>
      </c>
      <c r="G55" s="7"/>
      <c r="H55" s="65"/>
      <c r="I55" s="12" t="s">
        <v>225</v>
      </c>
      <c r="J55" s="87">
        <f>G44</f>
        <v>9.9290780141843976E-2</v>
      </c>
      <c r="K55" s="4">
        <f>RANK(J55,'Universal Aggregate Worksheet'!AH7:AH67,1)</f>
        <v>16</v>
      </c>
      <c r="L55" s="10">
        <f>AVERAGE('Universal Aggregate Worksheet'!AH7:AH67)</f>
        <v>0.12515810676310782</v>
      </c>
      <c r="M55" s="66" t="s">
        <v>45</v>
      </c>
    </row>
    <row r="56" spans="5:26">
      <c r="E56" s="12" t="s">
        <v>106</v>
      </c>
      <c r="F56" s="10">
        <f>K27</f>
        <v>27.443398777061443</v>
      </c>
      <c r="G56" s="7"/>
      <c r="H56" s="65"/>
      <c r="I56" s="12" t="s">
        <v>227</v>
      </c>
      <c r="J56" s="10">
        <f>F51</f>
        <v>4.9554013875123884E-2</v>
      </c>
      <c r="K56" s="4">
        <f>RANK(J56,'Universal Aggregate Worksheet'!AK7:AK67,1)</f>
        <v>15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2.6579643419073271</v>
      </c>
      <c r="G57" s="7"/>
      <c r="H57" s="65"/>
      <c r="I57" s="12" t="s">
        <v>226</v>
      </c>
      <c r="J57" s="10">
        <f>G51</f>
        <v>5.550049554013875E-2</v>
      </c>
      <c r="K57" s="4">
        <f>RANK(J57,'Universal Aggregate Worksheet'!AL7:AL67,0)</f>
        <v>39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0.31645569620253167</v>
      </c>
      <c r="K58" s="4">
        <f>RANK(J58,'Universal Aggregate Worksheet'!AM7:AM67,0)</f>
        <v>26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0.3233644859813084</v>
      </c>
      <c r="K59" s="4">
        <f>RANK(J59,'Universal Aggregate Worksheet'!AN7:AN67,1)</f>
        <v>37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30.10136311896877</v>
      </c>
      <c r="K60" s="4">
        <f>RANK(J60,'Universal Aggregate Worksheet'!AO7:AO67,0)</f>
        <v>2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27.443398777061443</v>
      </c>
      <c r="K61" s="4">
        <f>RANK(J61,'Universal Aggregate Worksheet'!AP7:AP67,1)</f>
        <v>21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2.6579643419073271</v>
      </c>
      <c r="K62" s="4">
        <f>RANK(J62,'Universal Aggregate Worksheet'!AQ7:AQ67,0)</f>
        <v>6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zoomScaleNormal="100" workbookViewId="0">
      <selection activeCell="C2" sqref="C2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132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Notre Dame</v>
      </c>
      <c r="C7" s="76" t="s">
        <v>62</v>
      </c>
      <c r="E7" s="7"/>
      <c r="F7" s="76" t="str">
        <f>B1</f>
        <v>Notre Dame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35.398230088495573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26.251896813353564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132</v>
      </c>
      <c r="C9" s="4">
        <v>92</v>
      </c>
      <c r="E9" s="4" t="s">
        <v>82</v>
      </c>
      <c r="F9" s="78">
        <f>B19+B23+C26</f>
        <v>431</v>
      </c>
      <c r="G9" s="27"/>
      <c r="H9" s="65"/>
      <c r="I9" s="4" t="s">
        <v>39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27.403846153846157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26.477541371158392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493</v>
      </c>
      <c r="C10" s="4">
        <v>411</v>
      </c>
      <c r="E10" s="4" t="s">
        <v>83</v>
      </c>
      <c r="F10" s="78">
        <f>C19+C23+B26</f>
        <v>418</v>
      </c>
      <c r="G10" s="27"/>
      <c r="H10" s="65"/>
      <c r="I10" s="4" t="s">
        <v>15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35.189309576837417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30.162412993039446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0.26774847870182555</v>
      </c>
      <c r="C11" s="6">
        <f>C9/C10</f>
        <v>0.22384428223844283</v>
      </c>
      <c r="E11" s="4" t="s">
        <v>84</v>
      </c>
      <c r="F11" s="78">
        <f>SUM(F9:F10)</f>
        <v>849</v>
      </c>
      <c r="G11" s="27"/>
      <c r="H11" s="65"/>
      <c r="I11" s="4" t="s">
        <v>13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36.30252100840336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26.151012891344383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290</v>
      </c>
      <c r="C12" s="4">
        <v>232</v>
      </c>
      <c r="E12" s="4" t="s">
        <v>85</v>
      </c>
      <c r="F12" s="79">
        <f>F9/(B39/60)</f>
        <v>30.749108204518429</v>
      </c>
      <c r="G12" s="28"/>
      <c r="H12" s="65"/>
      <c r="I12" s="4" t="s">
        <v>37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27.777777777777779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24.293785310734464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0.58823529411764708</v>
      </c>
      <c r="C13" s="6">
        <f>C12/C10</f>
        <v>0.56447688564476883</v>
      </c>
      <c r="E13" s="4" t="s">
        <v>86</v>
      </c>
      <c r="F13" s="79">
        <f>F10/(B39/60)</f>
        <v>29.821640903686085</v>
      </c>
      <c r="G13" s="28"/>
      <c r="H13" s="65"/>
      <c r="I13" s="4" t="s">
        <v>45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27.100840336134453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28.904428904428904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0.45517241379310347</v>
      </c>
      <c r="C14" s="6">
        <f>C9/C12</f>
        <v>0.39655172413793105</v>
      </c>
      <c r="E14" s="4" t="s">
        <v>87</v>
      </c>
      <c r="F14" s="79">
        <f>F11/(B39/60)</f>
        <v>60.570749108204517</v>
      </c>
      <c r="G14" s="28"/>
      <c r="H14" s="65"/>
      <c r="I14" s="4" t="s">
        <v>55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31.952662721893493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28.913043478260867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65</v>
      </c>
      <c r="C15" s="4">
        <v>42</v>
      </c>
      <c r="E15" s="7"/>
      <c r="F15" s="7"/>
      <c r="G15" s="7"/>
      <c r="H15" s="65"/>
      <c r="I15" s="4" t="s">
        <v>18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29.215686274509807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27.428571428571431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0.49242424242424243</v>
      </c>
      <c r="C16" s="6">
        <f>C15/C9</f>
        <v>0.45652173913043476</v>
      </c>
      <c r="E16" s="24" t="s">
        <v>88</v>
      </c>
      <c r="F16" s="7"/>
      <c r="G16" s="7"/>
      <c r="H16" s="65"/>
      <c r="I16" s="4" t="s">
        <v>199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23.780487804878049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28.823529411764703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30.626450116009281</v>
      </c>
      <c r="G17" s="29"/>
      <c r="H17" s="65"/>
      <c r="I17" s="4" t="s">
        <v>42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20.43010752688172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29.166666666666668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22.009569377990431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29.853181076672104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21.109123434704831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152</v>
      </c>
      <c r="C19" s="4">
        <v>122</v>
      </c>
      <c r="E19" s="4" t="s">
        <v>120</v>
      </c>
      <c r="F19" s="10">
        <f>F17-F18</f>
        <v>8.6168807380188497</v>
      </c>
      <c r="G19" s="29"/>
      <c r="H19" s="65"/>
      <c r="I19" s="4" t="s">
        <v>35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31.401869158878505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29.746835443037973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0.55474452554744524</v>
      </c>
      <c r="C20" s="6">
        <f>C19/(B19+C19)</f>
        <v>0.44525547445255476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38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27.828054298642535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25.406504065040654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35.398230088495573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26.251896813353564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248</v>
      </c>
      <c r="C23" s="4">
        <v>270</v>
      </c>
      <c r="E23" s="12" t="s">
        <v>122</v>
      </c>
      <c r="F23" s="10">
        <f>(F17*'Efficiency Adjustment'!B66)/K27</f>
        <v>31.526216031442839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222</v>
      </c>
      <c r="C24" s="4">
        <v>239</v>
      </c>
      <c r="E24" s="12" t="s">
        <v>123</v>
      </c>
      <c r="F24" s="10">
        <f>(F18*'Efficiency Adjustment'!C66)/J27</f>
        <v>20.809098509183489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0.89516129032258063</v>
      </c>
      <c r="C25" s="6">
        <f>C24/C23</f>
        <v>0.88518518518518519</v>
      </c>
      <c r="E25" s="12" t="s">
        <v>124</v>
      </c>
      <c r="F25" s="10">
        <f>F23-F24</f>
        <v>10.71711752225935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26</v>
      </c>
      <c r="C26" s="4">
        <f>C23-C24</f>
        <v>31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29.930914563739037</v>
      </c>
      <c r="K27" s="19">
        <f>AVERAGEIF(K8:K24,"&gt;0")</f>
        <v>27.077660644675706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1.1438515081206497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40</v>
      </c>
      <c r="C29" s="4">
        <v>27</v>
      </c>
      <c r="E29" s="12" t="s">
        <v>148</v>
      </c>
      <c r="F29" s="10">
        <f>C10/F10</f>
        <v>0.98325358851674638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12</v>
      </c>
      <c r="C30" s="4">
        <v>5</v>
      </c>
      <c r="E30" s="12" t="s">
        <v>91</v>
      </c>
      <c r="F30" s="10">
        <f>F28-F29</f>
        <v>0.16059791960390335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</v>
      </c>
      <c r="C31" s="23">
        <f>C30/C29</f>
        <v>0.18518518518518517</v>
      </c>
      <c r="E31" s="4" t="s">
        <v>149</v>
      </c>
      <c r="F31" s="10">
        <f>B12/F9</f>
        <v>0.6728538283062645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0.55502392344497609</v>
      </c>
      <c r="G32" s="7"/>
      <c r="H32" s="65"/>
      <c r="I32" s="4" t="s">
        <v>203</v>
      </c>
      <c r="J32" s="9">
        <f>F14</f>
        <v>60.570749108204517</v>
      </c>
      <c r="K32" s="4">
        <f>RANK(J32,'Universal Aggregate Worksheet'!I7:I67,0)</f>
        <v>53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0.11782990486128841</v>
      </c>
      <c r="G33" s="29"/>
      <c r="H33" s="65"/>
      <c r="I33" s="12" t="s">
        <v>160</v>
      </c>
      <c r="J33" s="9">
        <f>F12</f>
        <v>30.749108204518429</v>
      </c>
      <c r="K33" s="4">
        <f>RANK(J33,'Universal Aggregate Worksheet'!F7:F67,0)</f>
        <v>51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0.27181338742393507</v>
      </c>
      <c r="G34" s="31"/>
      <c r="H34" s="65"/>
      <c r="I34" s="12" t="s">
        <v>161</v>
      </c>
      <c r="J34" s="9">
        <f>F13</f>
        <v>29.821640903686085</v>
      </c>
      <c r="K34" s="4">
        <f>RANK(J34,'Universal Aggregate Worksheet'!G7:G67,1)</f>
        <v>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28</v>
      </c>
      <c r="C35" s="4">
        <v>40</v>
      </c>
      <c r="E35" s="12" t="s">
        <v>152</v>
      </c>
      <c r="F35" s="6">
        <f>((0.167*C30)+(C9)+(0.83*C32))/C10</f>
        <v>0.22587591240875912</v>
      </c>
      <c r="G35" s="7"/>
      <c r="H35" s="65"/>
      <c r="I35" s="12" t="s">
        <v>210</v>
      </c>
      <c r="J35" s="9">
        <f>J33-J34</f>
        <v>0.92746730083234397</v>
      </c>
      <c r="K35" s="4">
        <f>RANK(J35,'Universal Aggregate Worksheet'!H7:H67,0)</f>
        <v>28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0.46208275862068965</v>
      </c>
      <c r="G36" s="31"/>
      <c r="H36" s="65"/>
      <c r="I36" s="4" t="s">
        <v>133</v>
      </c>
      <c r="J36" s="10">
        <f>F23</f>
        <v>31.526216031442839</v>
      </c>
      <c r="K36" s="4">
        <f>RANK(J36,'Universal Aggregate Worksheet'!X7:X67,0)</f>
        <v>13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0.4001508620689655</v>
      </c>
      <c r="G37" s="31"/>
      <c r="H37" s="65"/>
      <c r="I37" s="4" t="s">
        <v>136</v>
      </c>
      <c r="J37" s="10">
        <f>F24</f>
        <v>20.809098509183489</v>
      </c>
      <c r="K37" s="4">
        <f>RANK(J37,'Universal Aggregate Worksheet'!Z7:Z67,1)</f>
        <v>2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10.71711752225935</v>
      </c>
      <c r="K38" s="4">
        <f>RANK(J38,'Universal Aggregate Worksheet'!AB7:AB67,0)</f>
        <v>4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841</v>
      </c>
      <c r="C39" s="4">
        <f>B39</f>
        <v>841</v>
      </c>
      <c r="E39" s="24" t="s">
        <v>155</v>
      </c>
      <c r="F39" s="7"/>
      <c r="G39" s="7"/>
      <c r="H39" s="65"/>
      <c r="I39" s="4" t="s">
        <v>166</v>
      </c>
      <c r="J39" s="10">
        <f>F28</f>
        <v>1.1438515081206497</v>
      </c>
      <c r="K39" s="4">
        <f>RANK(J39,'Universal Aggregate Worksheet'!M7:M67,0)</f>
        <v>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2.434077079107505E-2</v>
      </c>
      <c r="G40" s="13">
        <f>C30/C10</f>
        <v>1.2165450121654502E-2</v>
      </c>
      <c r="H40" s="65"/>
      <c r="I40" s="4" t="s">
        <v>170</v>
      </c>
      <c r="J40" s="10">
        <f>F29</f>
        <v>0.98325358851674638</v>
      </c>
      <c r="K40" s="4">
        <f>RANK(J40,'Universal Aggregate Worksheet'!Q7:Q67,1)</f>
        <v>22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6.569343065693431E-2</v>
      </c>
      <c r="G41" s="10">
        <f>B29/B10</f>
        <v>8.1135902636916835E-2</v>
      </c>
      <c r="H41" s="65"/>
      <c r="I41" s="4" t="s">
        <v>168</v>
      </c>
      <c r="J41" s="6">
        <f>F34</f>
        <v>0.27181338742393507</v>
      </c>
      <c r="K41" s="4">
        <f>RANK(J41,'Universal Aggregate Worksheet'!O7:O67,0)</f>
        <v>39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-4.1352659865859259E-2</v>
      </c>
      <c r="G42" s="10">
        <f>G40-G41</f>
        <v>-6.8970452515262334E-2</v>
      </c>
      <c r="H42" s="65"/>
      <c r="I42" s="4" t="s">
        <v>172</v>
      </c>
      <c r="J42" s="6">
        <f>F35</f>
        <v>0.22587591240875912</v>
      </c>
      <c r="K42" s="4">
        <f>RANK(J42,'Universal Aggregate Worksheet'!S7:S67,1)</f>
        <v>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9.2807424593967514E-2</v>
      </c>
      <c r="G43" s="86">
        <f>C29/F10</f>
        <v>6.4593301435406703E-2</v>
      </c>
      <c r="H43" s="65"/>
      <c r="I43" s="4" t="s">
        <v>182</v>
      </c>
      <c r="J43" s="10">
        <f>F47</f>
        <v>0.15081206496519722</v>
      </c>
      <c r="K43" s="4">
        <f>RANK(J43,'Universal Aggregate Worksheet'!U7:U67,0)</f>
        <v>34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9.0909090909090912E-2</v>
      </c>
      <c r="G44" s="86">
        <f>C30/C9</f>
        <v>5.434782608695652E-2</v>
      </c>
      <c r="H44" s="65"/>
      <c r="I44" s="4" t="s">
        <v>183</v>
      </c>
      <c r="J44" s="10">
        <f>F48</f>
        <v>0.10047846889952153</v>
      </c>
      <c r="K44" s="4">
        <f>RANK(J44,'Universal Aggregate Worksheet'!V7:V67,1)</f>
        <v>2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41"/>
      <c r="X44" s="41"/>
      <c r="Y44" s="40"/>
      <c r="Z44" s="22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0.55474452554744524</v>
      </c>
      <c r="K45" s="4">
        <f>RANK(J45,'Universal Aggregate Worksheet'!J7:J67,0)</f>
        <v>17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41"/>
      <c r="X45" s="41"/>
      <c r="Y45" s="40"/>
      <c r="Z45" s="22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0.89516129032258063</v>
      </c>
      <c r="K46" s="4">
        <f>RANK(J46,'Universal Aggregate Worksheet'!K7:K67,0)</f>
        <v>6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1"/>
      <c r="X46" s="41"/>
      <c r="Y46" s="40"/>
      <c r="Z46" s="22"/>
    </row>
    <row r="47" spans="1:26">
      <c r="A47" s="11"/>
      <c r="B47" s="11"/>
      <c r="C47" s="11"/>
      <c r="E47" s="4" t="s">
        <v>157</v>
      </c>
      <c r="F47" s="10">
        <f>B15/F9</f>
        <v>0.15081206496519722</v>
      </c>
      <c r="G47" s="33"/>
      <c r="H47" s="65"/>
      <c r="I47" s="4" t="s">
        <v>181</v>
      </c>
      <c r="J47" s="13">
        <f>C25</f>
        <v>0.88518518518518519</v>
      </c>
      <c r="K47" s="4">
        <f>RANK(J47,'Universal Aggregate Worksheet'!L7:L67,1)</f>
        <v>58</v>
      </c>
      <c r="L47" s="10">
        <f>AVERAGE('Universal Aggregate Worksheet'!L7:L67)</f>
        <v>0.8290065347238782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1"/>
      <c r="X47" s="41"/>
      <c r="Y47" s="40"/>
      <c r="Z47" s="22"/>
    </row>
    <row r="48" spans="1:26">
      <c r="E48" s="4" t="s">
        <v>158</v>
      </c>
      <c r="F48" s="10">
        <f>C15/F10</f>
        <v>0.10047846889952153</v>
      </c>
      <c r="G48" s="29"/>
      <c r="H48" s="65"/>
      <c r="I48" s="4" t="s">
        <v>205</v>
      </c>
      <c r="J48" s="6">
        <f>B31</f>
        <v>0.3</v>
      </c>
      <c r="K48" s="4">
        <f>RANK(J48,'Universal Aggregate Worksheet'!AC7:AC67,0)</f>
        <v>36</v>
      </c>
      <c r="L48" s="6">
        <f>AVERAGE('Universal Aggregate Worksheet'!AC7:AC67)</f>
        <v>0.31781006869151396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1"/>
      <c r="X48" s="41"/>
      <c r="Y48" s="40"/>
      <c r="Z48" s="22"/>
    </row>
    <row r="49" spans="5:13">
      <c r="E49" s="7"/>
      <c r="F49" s="7"/>
      <c r="G49" s="7"/>
      <c r="H49" s="65"/>
      <c r="I49" s="12" t="s">
        <v>206</v>
      </c>
      <c r="J49" s="6">
        <f>C31</f>
        <v>0.18518518518518517</v>
      </c>
      <c r="K49" s="4">
        <f>RANK(J49,'Universal Aggregate Worksheet'!AD7:AD67,1)</f>
        <v>2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2.434077079107505E-2</v>
      </c>
      <c r="K50" s="4">
        <f>RANK(J50,'Universal Aggregate Worksheet'!AI7:AI67,0)</f>
        <v>55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3.2979976442873968E-2</v>
      </c>
      <c r="G51" s="10">
        <f>C35/F11</f>
        <v>4.7114252061248529E-2</v>
      </c>
      <c r="H51" s="65"/>
      <c r="I51" s="12" t="s">
        <v>221</v>
      </c>
      <c r="J51" s="10">
        <f>F41</f>
        <v>6.569343065693431E-2</v>
      </c>
      <c r="K51" s="4">
        <f>RANK(J51,'Universal Aggregate Worksheet'!AJ7:AJ67,1)</f>
        <v>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0.3349282296650718</v>
      </c>
      <c r="G52" s="86">
        <f>(B12-B9)/F9</f>
        <v>0.36658932714617171</v>
      </c>
      <c r="H52" s="65"/>
      <c r="I52" s="12" t="s">
        <v>222</v>
      </c>
      <c r="J52" s="87">
        <f>F43</f>
        <v>9.2807424593967514E-2</v>
      </c>
      <c r="K52" s="4">
        <f>RANK(J52,'Universal Aggregate Worksheet'!AE7:AE67,0)</f>
        <v>52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6.4593301435406703E-2</v>
      </c>
      <c r="K53" s="4">
        <f>RANK(J53,'Universal Aggregate Worksheet'!AF7:AF67,1)</f>
        <v>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9.0909090909090912E-2</v>
      </c>
      <c r="K54" s="4">
        <f>RANK(J54,'Universal Aggregate Worksheet'!AG7:AG67,0)</f>
        <v>54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29.930914563739037</v>
      </c>
      <c r="G55" s="7"/>
      <c r="H55" s="65"/>
      <c r="I55" s="12" t="s">
        <v>225</v>
      </c>
      <c r="J55" s="87">
        <f>G44</f>
        <v>5.434782608695652E-2</v>
      </c>
      <c r="K55" s="4">
        <f>RANK(J55,'Universal Aggregate Worksheet'!AH7:AH67,1)</f>
        <v>1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27.077660644675706</v>
      </c>
      <c r="G56" s="7"/>
      <c r="H56" s="65"/>
      <c r="I56" s="12" t="s">
        <v>227</v>
      </c>
      <c r="J56" s="10">
        <f>F51</f>
        <v>3.2979976442873968E-2</v>
      </c>
      <c r="K56" s="4">
        <f>RANK(J56,'Universal Aggregate Worksheet'!AK7:AK67,1)</f>
        <v>1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2.8532539190633308</v>
      </c>
      <c r="G57" s="7"/>
      <c r="H57" s="65"/>
      <c r="I57" s="12" t="s">
        <v>226</v>
      </c>
      <c r="J57" s="10">
        <f>G51</f>
        <v>4.7114252061248529E-2</v>
      </c>
      <c r="K57" s="4">
        <f>RANK(J57,'Universal Aggregate Worksheet'!AL7:AL67,0)</f>
        <v>57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0.3349282296650718</v>
      </c>
      <c r="K58" s="4">
        <f>RANK(J58,'Universal Aggregate Worksheet'!AM7:AM67,0)</f>
        <v>15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0.36658932714617171</v>
      </c>
      <c r="K59" s="4">
        <f>RANK(J59,'Universal Aggregate Worksheet'!AN7:AN67,1)</f>
        <v>57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29.930914563739037</v>
      </c>
      <c r="K60" s="4">
        <f>RANK(J60,'Universal Aggregate Worksheet'!AO7:AO67,0)</f>
        <v>3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27.077660644675706</v>
      </c>
      <c r="K61" s="4">
        <f>RANK(J61,'Universal Aggregate Worksheet'!AP7:AP67,1)</f>
        <v>13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2.8532539190633308</v>
      </c>
      <c r="K62" s="4">
        <f>RANK(J62,'Universal Aggregate Worksheet'!AQ7:AQ67,0)</f>
        <v>4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3">
    <sortCondition ref="N8:N43"/>
  </sortState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Ohio State</v>
      </c>
      <c r="C7" s="76" t="s">
        <v>62</v>
      </c>
      <c r="E7" s="7"/>
      <c r="F7" s="76" t="str">
        <f>B1</f>
        <v>Ohio State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26.992753623188403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26.198083067092654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150</v>
      </c>
      <c r="C9" s="4">
        <v>129</v>
      </c>
      <c r="E9" s="4" t="s">
        <v>82</v>
      </c>
      <c r="F9" s="78">
        <f>B19+B23+C26</f>
        <v>540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513</v>
      </c>
      <c r="C10" s="4">
        <v>488</v>
      </c>
      <c r="E10" s="4" t="s">
        <v>83</v>
      </c>
      <c r="F10" s="78">
        <f>C19+C23+B26</f>
        <v>531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31.401869158878505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29.746835443037973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0.29239766081871343</v>
      </c>
      <c r="C11" s="6">
        <f>C9/C10</f>
        <v>0.26434426229508196</v>
      </c>
      <c r="E11" s="4" t="s">
        <v>84</v>
      </c>
      <c r="F11" s="78">
        <f>SUM(F9:F10)</f>
        <v>1071</v>
      </c>
      <c r="G11" s="27"/>
      <c r="H11" s="65"/>
      <c r="I11" s="4" t="s">
        <v>32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28.166351606805296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25.346534653465348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313</v>
      </c>
      <c r="C12" s="4">
        <v>273</v>
      </c>
      <c r="E12" s="4" t="s">
        <v>85</v>
      </c>
      <c r="F12" s="79">
        <f>F9/(B39/60)</f>
        <v>33.445161290322581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27.403846153846157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26.477541371158392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0.61013645224171542</v>
      </c>
      <c r="C13" s="6">
        <f>C12/C10</f>
        <v>0.55942622950819676</v>
      </c>
      <c r="E13" s="4" t="s">
        <v>86</v>
      </c>
      <c r="F13" s="79">
        <f>F10/(B39/60)</f>
        <v>32.887741935483874</v>
      </c>
      <c r="G13" s="28"/>
      <c r="H13" s="65"/>
      <c r="I13" s="4" t="s">
        <v>27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30.363636363636363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31.380753138075313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0.47923322683706071</v>
      </c>
      <c r="C14" s="6">
        <f>C9/C12</f>
        <v>0.47252747252747251</v>
      </c>
      <c r="E14" s="4" t="s">
        <v>87</v>
      </c>
      <c r="F14" s="79">
        <f>F11/(B39/60)</f>
        <v>66.332903225806461</v>
      </c>
      <c r="G14" s="28"/>
      <c r="H14" s="65"/>
      <c r="I14" s="4" t="s">
        <v>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26.953125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31.494661921708182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78</v>
      </c>
      <c r="C15" s="4">
        <v>67</v>
      </c>
      <c r="E15" s="7"/>
      <c r="F15" s="7"/>
      <c r="G15" s="7"/>
      <c r="H15" s="65"/>
      <c r="I15" s="4" t="s">
        <v>56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32.741935483870968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27.478260869565219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0.52</v>
      </c>
      <c r="C16" s="6">
        <f>C15/C9</f>
        <v>0.51937984496124034</v>
      </c>
      <c r="E16" s="24" t="s">
        <v>88</v>
      </c>
      <c r="F16" s="7"/>
      <c r="G16" s="7"/>
      <c r="H16" s="65"/>
      <c r="I16" s="4" t="s">
        <v>36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30.626450116009281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22.009569377990431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27.777777777777779</v>
      </c>
      <c r="G17" s="29"/>
      <c r="H17" s="65"/>
      <c r="I17" s="4" t="s">
        <v>28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25.821596244131456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27.040816326530614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24.293785310734464</v>
      </c>
      <c r="G18" s="29"/>
      <c r="H18" s="65"/>
      <c r="I18" s="4" t="s">
        <v>21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21.936758893280633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31.222707423580786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164</v>
      </c>
      <c r="C19" s="4">
        <v>175</v>
      </c>
      <c r="E19" s="4" t="s">
        <v>120</v>
      </c>
      <c r="F19" s="10">
        <f>F17-F18</f>
        <v>3.4839924670433149</v>
      </c>
      <c r="G19" s="29"/>
      <c r="H19" s="65"/>
      <c r="I19" s="4" t="s">
        <v>13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36.30252100840336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26.151012891344383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0.48377581120943952</v>
      </c>
      <c r="C20" s="6">
        <f>C19/(B19+C19)</f>
        <v>0.51622418879056042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26.410835214446955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25.282167042889391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17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28.764044943820227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25.244618395303327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29.254302103250478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30.650684931506849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321</v>
      </c>
      <c r="C23" s="4">
        <v>312</v>
      </c>
      <c r="E23" s="12" t="s">
        <v>122</v>
      </c>
      <c r="F23" s="10">
        <f>(F17*'Efficiency Adjustment'!B66)/K27</f>
        <v>27.657693134153991</v>
      </c>
      <c r="G23" s="7"/>
      <c r="H23" s="65"/>
      <c r="I23" s="4" t="s">
        <v>13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36.30252100840336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26.151012891344383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277</v>
      </c>
      <c r="C24" s="4">
        <v>257</v>
      </c>
      <c r="E24" s="12" t="s">
        <v>123</v>
      </c>
      <c r="F24" s="10">
        <f>(F18*'Efficiency Adjustment'!C66)/J27</f>
        <v>24.043405466633541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0.86292834890965731</v>
      </c>
      <c r="C25" s="6">
        <f>C24/C23</f>
        <v>0.82371794871794868</v>
      </c>
      <c r="E25" s="12" t="s">
        <v>124</v>
      </c>
      <c r="F25" s="10">
        <f>F23-F24</f>
        <v>3.6142876675204505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44</v>
      </c>
      <c r="C26" s="4">
        <f>C23-C24</f>
        <v>55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28.593078503217694</v>
      </c>
      <c r="K27" s="19">
        <f>AVERAGEIF(K8:K24,"&gt;0")</f>
        <v>27.99418786102121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50</v>
      </c>
      <c r="E29" s="12" t="s">
        <v>148</v>
      </c>
      <c r="F29" s="10">
        <f>C10/F10</f>
        <v>0.91902071563088517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13</v>
      </c>
      <c r="E30" s="12" t="s">
        <v>91</v>
      </c>
      <c r="F30" s="10">
        <f>F28-F29</f>
        <v>3.097928436911479E-2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0.26</v>
      </c>
      <c r="C31" s="23">
        <f>C30/C29</f>
        <v>0.26</v>
      </c>
      <c r="E31" s="4" t="s">
        <v>149</v>
      </c>
      <c r="F31" s="10">
        <f>B12/F9</f>
        <v>0.57962962962962961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0.51412429378531077</v>
      </c>
      <c r="G32" s="7"/>
      <c r="H32" s="65"/>
      <c r="I32" s="4" t="s">
        <v>203</v>
      </c>
      <c r="J32" s="9">
        <f>F14</f>
        <v>66.332903225806461</v>
      </c>
      <c r="K32" s="4">
        <f>RANK(J32,'Universal Aggregate Worksheet'!I7:I67,0)</f>
        <v>32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0.02</v>
      </c>
      <c r="C33" s="23">
        <f>C32/B29</f>
        <v>0</v>
      </c>
      <c r="E33" s="12" t="s">
        <v>92</v>
      </c>
      <c r="F33" s="13">
        <f>F31-F32</f>
        <v>6.5505335844318835E-2</v>
      </c>
      <c r="G33" s="29"/>
      <c r="H33" s="65"/>
      <c r="I33" s="12" t="s">
        <v>160</v>
      </c>
      <c r="J33" s="9">
        <f>F12</f>
        <v>33.445161290322581</v>
      </c>
      <c r="K33" s="4">
        <f>RANK(J33,'Universal Aggregate Worksheet'!F7:F67,0)</f>
        <v>35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0.29824756335282654</v>
      </c>
      <c r="G34" s="31"/>
      <c r="H34" s="65"/>
      <c r="I34" s="12" t="s">
        <v>161</v>
      </c>
      <c r="J34" s="9">
        <f>F13</f>
        <v>32.887741935483874</v>
      </c>
      <c r="K34" s="4">
        <f>RANK(J34,'Universal Aggregate Worksheet'!G7:G67,1)</f>
        <v>30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52</v>
      </c>
      <c r="C35" s="4">
        <v>54</v>
      </c>
      <c r="E35" s="12" t="s">
        <v>152</v>
      </c>
      <c r="F35" s="6">
        <f>((0.167*C30)+(C9)+(0.83*C32))/C10</f>
        <v>0.26879303278688521</v>
      </c>
      <c r="G35" s="7"/>
      <c r="H35" s="65"/>
      <c r="I35" s="12" t="s">
        <v>210</v>
      </c>
      <c r="J35" s="9">
        <f>J33-J34</f>
        <v>0.55741935483870719</v>
      </c>
      <c r="K35" s="4">
        <f>RANK(J35,'Universal Aggregate Worksheet'!H7:H67,0)</f>
        <v>31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0.48882108626198084</v>
      </c>
      <c r="G36" s="31"/>
      <c r="H36" s="65"/>
      <c r="I36" s="4" t="s">
        <v>133</v>
      </c>
      <c r="J36" s="10">
        <f>F23</f>
        <v>27.657693134153991</v>
      </c>
      <c r="K36" s="4">
        <f>RANK(J36,'Universal Aggregate Worksheet'!X7:X67,0)</f>
        <v>33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0.48047985347985345</v>
      </c>
      <c r="G37" s="31"/>
      <c r="H37" s="65"/>
      <c r="I37" s="4" t="s">
        <v>136</v>
      </c>
      <c r="J37" s="10">
        <f>F24</f>
        <v>24.043405466633541</v>
      </c>
      <c r="K37" s="4">
        <f>RANK(J37,'Universal Aggregate Worksheet'!Z7:Z67,1)</f>
        <v>6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3.6142876675204505</v>
      </c>
      <c r="K38" s="4">
        <f>RANK(J38,'Universal Aggregate Worksheet'!AB7:AB67,0)</f>
        <v>20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968.75</v>
      </c>
      <c r="C39" s="4">
        <f>B39</f>
        <v>968.75</v>
      </c>
      <c r="E39" s="24" t="s">
        <v>155</v>
      </c>
      <c r="F39" s="7"/>
      <c r="G39" s="7"/>
      <c r="H39" s="65"/>
      <c r="I39" s="4" t="s">
        <v>166</v>
      </c>
      <c r="J39" s="10">
        <f>F28</f>
        <v>0.95</v>
      </c>
      <c r="K39" s="4">
        <f>RANK(J39,'Universal Aggregate Worksheet'!M7:M67,0)</f>
        <v>45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2.5341130604288498E-2</v>
      </c>
      <c r="G40" s="13">
        <f>C30/C10</f>
        <v>2.663934426229508E-2</v>
      </c>
      <c r="H40" s="65"/>
      <c r="I40" s="4" t="s">
        <v>170</v>
      </c>
      <c r="J40" s="10">
        <f>F29</f>
        <v>0.91902071563088517</v>
      </c>
      <c r="K40" s="4">
        <f>RANK(J40,'Universal Aggregate Worksheet'!Q7:Q67,1)</f>
        <v>12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0.10245901639344263</v>
      </c>
      <c r="G41" s="10">
        <f>B29/B10</f>
        <v>9.7465886939571145E-2</v>
      </c>
      <c r="H41" s="65"/>
      <c r="I41" s="4" t="s">
        <v>168</v>
      </c>
      <c r="J41" s="6">
        <f>F34</f>
        <v>0.29824756335282654</v>
      </c>
      <c r="K41" s="4">
        <f>RANK(J41,'Universal Aggregate Worksheet'!O7:O67,0)</f>
        <v>21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-7.7117885789154128E-2</v>
      </c>
      <c r="G42" s="10">
        <f>G40-G41</f>
        <v>-7.0826542677276061E-2</v>
      </c>
      <c r="H42" s="65"/>
      <c r="I42" s="4" t="s">
        <v>172</v>
      </c>
      <c r="J42" s="6">
        <f>F35</f>
        <v>0.26879303278688521</v>
      </c>
      <c r="K42" s="4">
        <f>RANK(J42,'Universal Aggregate Worksheet'!S7:S67,1)</f>
        <v>17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9.2592592592592587E-2</v>
      </c>
      <c r="G43" s="86">
        <f>C29/F10</f>
        <v>9.4161958568738227E-2</v>
      </c>
      <c r="H43" s="65"/>
      <c r="I43" s="4" t="s">
        <v>182</v>
      </c>
      <c r="J43" s="10">
        <f>F47</f>
        <v>0.14444444444444443</v>
      </c>
      <c r="K43" s="4">
        <f>RANK(J43,'Universal Aggregate Worksheet'!U7:U67,0)</f>
        <v>39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8.666666666666667E-2</v>
      </c>
      <c r="G44" s="86">
        <f>C30/C9</f>
        <v>0.10077519379844961</v>
      </c>
      <c r="H44" s="65"/>
      <c r="I44" s="4" t="s">
        <v>183</v>
      </c>
      <c r="J44" s="10">
        <f>F48</f>
        <v>0.12617702448210924</v>
      </c>
      <c r="K44" s="4">
        <f>RANK(J44,'Universal Aggregate Worksheet'!V7:V67,1)</f>
        <v>6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0.48377581120943952</v>
      </c>
      <c r="K45" s="4">
        <f>RANK(J45,'Universal Aggregate Worksheet'!J7:J67,0)</f>
        <v>35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0.86292834890965731</v>
      </c>
      <c r="K46" s="4">
        <f>RANK(J46,'Universal Aggregate Worksheet'!K7:K67,0)</f>
        <v>15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0.14444444444444443</v>
      </c>
      <c r="G47" s="33"/>
      <c r="H47" s="65"/>
      <c r="I47" s="4" t="s">
        <v>181</v>
      </c>
      <c r="J47" s="13">
        <f>C25</f>
        <v>0.82371794871794868</v>
      </c>
      <c r="K47" s="4">
        <f>RANK(J47,'Universal Aggregate Worksheet'!L7:L67,1)</f>
        <v>30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0.12617702448210924</v>
      </c>
      <c r="G48" s="29"/>
      <c r="H48" s="65"/>
      <c r="I48" s="4" t="s">
        <v>205</v>
      </c>
      <c r="J48" s="6">
        <f>B31</f>
        <v>0.26</v>
      </c>
      <c r="K48" s="4">
        <f>RANK(J48,'Universal Aggregate Worksheet'!AC7:AC67,0)</f>
        <v>47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</v>
      </c>
      <c r="K49" s="4">
        <f>RANK(J49,'Universal Aggregate Worksheet'!AD7:AD67,1)</f>
        <v>17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2.5341130604288498E-2</v>
      </c>
      <c r="K50" s="4">
        <f>RANK(J50,'Universal Aggregate Worksheet'!AI7:AI67,0)</f>
        <v>53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4.8552754435107377E-2</v>
      </c>
      <c r="G51" s="10">
        <f>C35/F11</f>
        <v>5.0420168067226892E-2</v>
      </c>
      <c r="H51" s="65"/>
      <c r="I51" s="12" t="s">
        <v>221</v>
      </c>
      <c r="J51" s="10">
        <f>F41</f>
        <v>0.10245901639344263</v>
      </c>
      <c r="K51" s="4">
        <f>RANK(J51,'Universal Aggregate Worksheet'!AJ7:AJ67,1)</f>
        <v>20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0.2711864406779661</v>
      </c>
      <c r="G52" s="86">
        <f>(B12-B9)/F9</f>
        <v>0.30185185185185187</v>
      </c>
      <c r="H52" s="65"/>
      <c r="I52" s="12" t="s">
        <v>222</v>
      </c>
      <c r="J52" s="87">
        <f>F43</f>
        <v>9.2592592592592587E-2</v>
      </c>
      <c r="K52" s="4">
        <f>RANK(J52,'Universal Aggregate Worksheet'!AE7:AE67,0)</f>
        <v>53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9.4161958568738227E-2</v>
      </c>
      <c r="K53" s="4">
        <f>RANK(J53,'Universal Aggregate Worksheet'!AF7:AF67,1)</f>
        <v>10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8.666666666666667E-2</v>
      </c>
      <c r="K54" s="4">
        <f>RANK(J54,'Universal Aggregate Worksheet'!AG7:AG67,0)</f>
        <v>56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28.593078503217694</v>
      </c>
      <c r="G55" s="7"/>
      <c r="H55" s="65"/>
      <c r="I55" s="12" t="s">
        <v>225</v>
      </c>
      <c r="J55" s="87">
        <f>G44</f>
        <v>0.10077519379844961</v>
      </c>
      <c r="K55" s="4">
        <f>RANK(J55,'Universal Aggregate Worksheet'!AH7:AH67,1)</f>
        <v>17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27.99418786102121</v>
      </c>
      <c r="G56" s="7"/>
      <c r="H56" s="65"/>
      <c r="I56" s="12" t="s">
        <v>227</v>
      </c>
      <c r="J56" s="10">
        <f>F51</f>
        <v>4.8552754435107377E-2</v>
      </c>
      <c r="K56" s="4">
        <f>RANK(J56,'Universal Aggregate Worksheet'!AK7:AK67,1)</f>
        <v>12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0.59889064219648347</v>
      </c>
      <c r="G57" s="7"/>
      <c r="H57" s="65"/>
      <c r="I57" s="12" t="s">
        <v>226</v>
      </c>
      <c r="J57" s="10">
        <f>G51</f>
        <v>5.0420168067226892E-2</v>
      </c>
      <c r="K57" s="4">
        <f>RANK(J57,'Universal Aggregate Worksheet'!AL7:AL67,0)</f>
        <v>47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0.2711864406779661</v>
      </c>
      <c r="K58" s="4">
        <f>RANK(J58,'Universal Aggregate Worksheet'!AM7:AM67,0)</f>
        <v>51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0.30185185185185187</v>
      </c>
      <c r="K59" s="4">
        <f>RANK(J59,'Universal Aggregate Worksheet'!AN7:AN67,1)</f>
        <v>27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28.593078503217694</v>
      </c>
      <c r="K60" s="4">
        <f>RANK(J60,'Universal Aggregate Worksheet'!AO7:AO67,0)</f>
        <v>23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27.99418786102121</v>
      </c>
      <c r="K61" s="4">
        <f>RANK(J61,'Universal Aggregate Worksheet'!AP7:AP67,1)</f>
        <v>28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0.59889064219648347</v>
      </c>
      <c r="K62" s="4">
        <f>RANK(J62,'Universal Aggregate Worksheet'!AQ7:AQ67,0)</f>
        <v>25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Pennsylvania</v>
      </c>
      <c r="C7" s="76" t="s">
        <v>62</v>
      </c>
      <c r="E7" s="7"/>
      <c r="F7" s="76" t="str">
        <f>B1</f>
        <v>Pennsylvania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35.398230088495573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26.251896813353564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123</v>
      </c>
      <c r="C9" s="4">
        <v>125</v>
      </c>
      <c r="E9" s="4" t="s">
        <v>82</v>
      </c>
      <c r="F9" s="78">
        <f>B19+B23+C26</f>
        <v>442</v>
      </c>
      <c r="G9" s="27"/>
      <c r="H9" s="65"/>
      <c r="I9" s="4" t="s">
        <v>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30.120481927710845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22.323049001814883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482</v>
      </c>
      <c r="C10" s="4">
        <v>431</v>
      </c>
      <c r="E10" s="4" t="s">
        <v>83</v>
      </c>
      <c r="F10" s="78">
        <f>C19+C23+B26</f>
        <v>492</v>
      </c>
      <c r="G10" s="27"/>
      <c r="H10" s="65"/>
      <c r="I10" s="4" t="s">
        <v>26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27.540106951871657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31.753554502369667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0.25518672199170123</v>
      </c>
      <c r="C11" s="6">
        <f>C9/C10</f>
        <v>0.29002320185614849</v>
      </c>
      <c r="E11" s="4" t="s">
        <v>84</v>
      </c>
      <c r="F11" s="78">
        <f>SUM(F9:F10)</f>
        <v>934</v>
      </c>
      <c r="G11" s="27"/>
      <c r="H11" s="65"/>
      <c r="I11" s="4" t="s">
        <v>35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31.401869158878505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29.746835443037973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264</v>
      </c>
      <c r="C12" s="4">
        <v>248</v>
      </c>
      <c r="E12" s="4" t="s">
        <v>85</v>
      </c>
      <c r="F12" s="79">
        <f>F9/(B39/60)</f>
        <v>28.810429114611622</v>
      </c>
      <c r="G12" s="28"/>
      <c r="H12" s="65"/>
      <c r="I12" s="4" t="s">
        <v>55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31.952662721893493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28.913043478260867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0.5477178423236515</v>
      </c>
      <c r="C13" s="6">
        <f>C12/C10</f>
        <v>0.57540603248259858</v>
      </c>
      <c r="E13" s="4" t="s">
        <v>86</v>
      </c>
      <c r="F13" s="79">
        <f>F10/(B39/60)</f>
        <v>32.069527430744159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26.153846153846157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24.468085106382979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0.46590909090909088</v>
      </c>
      <c r="C14" s="6">
        <f>C9/C12</f>
        <v>0.50403225806451613</v>
      </c>
      <c r="E14" s="4" t="s">
        <v>87</v>
      </c>
      <c r="F14" s="79">
        <f>F11/(B39/60)</f>
        <v>60.879956545355782</v>
      </c>
      <c r="G14" s="28"/>
      <c r="H14" s="65"/>
      <c r="I14" s="4" t="s">
        <v>10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34.231378763866879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23.064250411861615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62</v>
      </c>
      <c r="C15" s="4">
        <v>68</v>
      </c>
      <c r="E15" s="7"/>
      <c r="F15" s="7"/>
      <c r="G15" s="7"/>
      <c r="H15" s="65"/>
      <c r="I15" s="4" t="s">
        <v>59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29.198473282442748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24.311926605504588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0.50406504065040647</v>
      </c>
      <c r="C16" s="6">
        <f>C15/C9</f>
        <v>0.54400000000000004</v>
      </c>
      <c r="E16" s="24" t="s">
        <v>88</v>
      </c>
      <c r="F16" s="7"/>
      <c r="G16" s="7"/>
      <c r="H16" s="65"/>
      <c r="I16" s="4" t="s">
        <v>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22.524271844660191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25.198412698412696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27.828054298642535</v>
      </c>
      <c r="G17" s="29"/>
      <c r="H17" s="65"/>
      <c r="I17" s="4" t="s">
        <v>20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28.760330578512395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26.631393298059962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25.406504065040654</v>
      </c>
      <c r="G18" s="29"/>
      <c r="H18" s="65"/>
      <c r="I18" s="4" t="s">
        <v>198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17.571884984025559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36.538461538461533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129</v>
      </c>
      <c r="C19" s="4">
        <v>173</v>
      </c>
      <c r="E19" s="4" t="s">
        <v>120</v>
      </c>
      <c r="F19" s="10">
        <f>F17-F18</f>
        <v>2.4215502336018808</v>
      </c>
      <c r="G19" s="29"/>
      <c r="H19" s="65"/>
      <c r="I19" s="4" t="s">
        <v>11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26.043737574552683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28.205128205128204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0.42715231788079472</v>
      </c>
      <c r="C20" s="6">
        <f>C19/(B19+C19)</f>
        <v>0.57284768211920534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56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32.741935483870968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27.478260869565219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28.760330578512395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26.631393298059962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30.626450116009281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22.009569377990431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281</v>
      </c>
      <c r="C23" s="4">
        <v>276</v>
      </c>
      <c r="E23" s="12" t="s">
        <v>122</v>
      </c>
      <c r="F23" s="10">
        <f>(F17*'Efficiency Adjustment'!B66)/K27</f>
        <v>28.832991349152607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238</v>
      </c>
      <c r="C24" s="4">
        <v>244</v>
      </c>
      <c r="E24" s="12" t="s">
        <v>123</v>
      </c>
      <c r="F24" s="10">
        <f>(F18*'Efficiency Adjustment'!C66)/J27</f>
        <v>24.904849041991895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0.84697508896797158</v>
      </c>
      <c r="C25" s="6">
        <f>C24/C23</f>
        <v>0.88405797101449279</v>
      </c>
      <c r="E25" s="12" t="s">
        <v>124</v>
      </c>
      <c r="F25" s="10">
        <f>F23-F24</f>
        <v>3.9281423071607122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43</v>
      </c>
      <c r="C26" s="4">
        <f>C23-C24</f>
        <v>32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28.868399347276618</v>
      </c>
      <c r="K27" s="19">
        <f>AVERAGEIF(K8:K24,"&gt;0")</f>
        <v>26.901684043217607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1.090497737556561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46</v>
      </c>
      <c r="C29" s="4">
        <v>64</v>
      </c>
      <c r="E29" s="12" t="s">
        <v>148</v>
      </c>
      <c r="F29" s="10">
        <f>C10/F10</f>
        <v>0.87601626016260159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15</v>
      </c>
      <c r="C30" s="4">
        <v>21</v>
      </c>
      <c r="E30" s="12" t="s">
        <v>91</v>
      </c>
      <c r="F30" s="10">
        <f>F28-F29</f>
        <v>0.2144814773939594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0.32608695652173914</v>
      </c>
      <c r="C31" s="23">
        <f>C30/C29</f>
        <v>0.328125</v>
      </c>
      <c r="E31" s="4" t="s">
        <v>149</v>
      </c>
      <c r="F31" s="10">
        <f>B12/F9</f>
        <v>0.59728506787330315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0.50406504065040647</v>
      </c>
      <c r="G32" s="7"/>
      <c r="H32" s="65"/>
      <c r="I32" s="4" t="s">
        <v>203</v>
      </c>
      <c r="J32" s="9">
        <f>F14</f>
        <v>60.879956545355782</v>
      </c>
      <c r="K32" s="4">
        <f>RANK(J32,'Universal Aggregate Worksheet'!I7:I67,0)</f>
        <v>51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9.3220027222896684E-2</v>
      </c>
      <c r="G33" s="29"/>
      <c r="H33" s="65"/>
      <c r="I33" s="12" t="s">
        <v>160</v>
      </c>
      <c r="J33" s="9">
        <f>F12</f>
        <v>28.810429114611622</v>
      </c>
      <c r="K33" s="4">
        <f>RANK(J33,'Universal Aggregate Worksheet'!F7:F67,0)</f>
        <v>57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0.26038381742738587</v>
      </c>
      <c r="G34" s="31"/>
      <c r="H34" s="65"/>
      <c r="I34" s="12" t="s">
        <v>161</v>
      </c>
      <c r="J34" s="9">
        <f>F13</f>
        <v>32.069527430744159</v>
      </c>
      <c r="K34" s="4">
        <f>RANK(J34,'Universal Aggregate Worksheet'!G7:G67,1)</f>
        <v>23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66</v>
      </c>
      <c r="C35" s="4">
        <v>50</v>
      </c>
      <c r="E35" s="12" t="s">
        <v>152</v>
      </c>
      <c r="F35" s="6">
        <f>((0.167*C30)+(C9)+(0.83*C32))/C10</f>
        <v>0.29816009280742461</v>
      </c>
      <c r="G35" s="7"/>
      <c r="H35" s="65"/>
      <c r="I35" s="12" t="s">
        <v>210</v>
      </c>
      <c r="J35" s="9">
        <f>J33-J34</f>
        <v>-3.2590983161325369</v>
      </c>
      <c r="K35" s="4">
        <f>RANK(J35,'Universal Aggregate Worksheet'!H7:H67,0)</f>
        <v>47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0.47539772727272728</v>
      </c>
      <c r="G36" s="31"/>
      <c r="H36" s="65"/>
      <c r="I36" s="4" t="s">
        <v>133</v>
      </c>
      <c r="J36" s="10">
        <f>F23</f>
        <v>28.832991349152607</v>
      </c>
      <c r="K36" s="4">
        <f>RANK(J36,'Universal Aggregate Worksheet'!X7:X67,0)</f>
        <v>23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0.51817338709677419</v>
      </c>
      <c r="G37" s="31"/>
      <c r="H37" s="65"/>
      <c r="I37" s="4" t="s">
        <v>136</v>
      </c>
      <c r="J37" s="10">
        <f>F24</f>
        <v>24.904849041991895</v>
      </c>
      <c r="K37" s="4">
        <f>RANK(J37,'Universal Aggregate Worksheet'!Z7:Z67,1)</f>
        <v>11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3.9281423071607122</v>
      </c>
      <c r="K38" s="4">
        <f>RANK(J38,'Universal Aggregate Worksheet'!AB7:AB67,0)</f>
        <v>19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920.5</v>
      </c>
      <c r="C39" s="4">
        <f>B39</f>
        <v>920.5</v>
      </c>
      <c r="E39" s="24" t="s">
        <v>155</v>
      </c>
      <c r="F39" s="7"/>
      <c r="G39" s="7"/>
      <c r="H39" s="65"/>
      <c r="I39" s="4" t="s">
        <v>166</v>
      </c>
      <c r="J39" s="10">
        <f>F28</f>
        <v>1.090497737556561</v>
      </c>
      <c r="K39" s="4">
        <f>RANK(J39,'Universal Aggregate Worksheet'!M7:M67,0)</f>
        <v>12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3.1120331950207469E-2</v>
      </c>
      <c r="G40" s="13">
        <f>C30/C10</f>
        <v>4.8723897911832945E-2</v>
      </c>
      <c r="H40" s="65"/>
      <c r="I40" s="4" t="s">
        <v>170</v>
      </c>
      <c r="J40" s="10">
        <f>F29</f>
        <v>0.87601626016260159</v>
      </c>
      <c r="K40" s="4">
        <f>RANK(J40,'Universal Aggregate Worksheet'!Q7:Q67,1)</f>
        <v>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0.14849187935034802</v>
      </c>
      <c r="G41" s="10">
        <f>B29/B10</f>
        <v>9.5435684647302899E-2</v>
      </c>
      <c r="H41" s="65"/>
      <c r="I41" s="4" t="s">
        <v>168</v>
      </c>
      <c r="J41" s="6">
        <f>F34</f>
        <v>0.26038381742738587</v>
      </c>
      <c r="K41" s="4">
        <f>RANK(J41,'Universal Aggregate Worksheet'!O7:O67,0)</f>
        <v>46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-0.11737154740014055</v>
      </c>
      <c r="G42" s="10">
        <f>G40-G41</f>
        <v>-4.6711786735469954E-2</v>
      </c>
      <c r="H42" s="65"/>
      <c r="I42" s="4" t="s">
        <v>172</v>
      </c>
      <c r="J42" s="6">
        <f>F35</f>
        <v>0.29816009280742461</v>
      </c>
      <c r="K42" s="4">
        <f>RANK(J42,'Universal Aggregate Worksheet'!S7:S67,1)</f>
        <v>40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0.10407239819004525</v>
      </c>
      <c r="G43" s="86">
        <f>C29/F10</f>
        <v>0.13008130081300814</v>
      </c>
      <c r="H43" s="65"/>
      <c r="I43" s="4" t="s">
        <v>182</v>
      </c>
      <c r="J43" s="10">
        <f>F47</f>
        <v>0.14027149321266968</v>
      </c>
      <c r="K43" s="4">
        <f>RANK(J43,'Universal Aggregate Worksheet'!U7:U67,0)</f>
        <v>43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0.12195121951219512</v>
      </c>
      <c r="G44" s="86">
        <f>C30/C9</f>
        <v>0.16800000000000001</v>
      </c>
      <c r="H44" s="65"/>
      <c r="I44" s="4" t="s">
        <v>183</v>
      </c>
      <c r="J44" s="10">
        <f>F48</f>
        <v>0.13821138211382114</v>
      </c>
      <c r="K44" s="4">
        <f>RANK(J44,'Universal Aggregate Worksheet'!V7:V67,1)</f>
        <v>18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0.42715231788079472</v>
      </c>
      <c r="K45" s="4">
        <f>RANK(J45,'Universal Aggregate Worksheet'!J7:J67,0)</f>
        <v>52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0.84697508896797158</v>
      </c>
      <c r="K46" s="4">
        <f>RANK(J46,'Universal Aggregate Worksheet'!K7:K67,0)</f>
        <v>23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0.14027149321266968</v>
      </c>
      <c r="G47" s="33"/>
      <c r="H47" s="65"/>
      <c r="I47" s="4" t="s">
        <v>181</v>
      </c>
      <c r="J47" s="13">
        <f>C25</f>
        <v>0.88405797101449279</v>
      </c>
      <c r="K47" s="4">
        <f>RANK(J47,'Universal Aggregate Worksheet'!L7:L67,1)</f>
        <v>57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0.13821138211382114</v>
      </c>
      <c r="G48" s="29"/>
      <c r="H48" s="65"/>
      <c r="I48" s="4" t="s">
        <v>205</v>
      </c>
      <c r="J48" s="6">
        <f>B31</f>
        <v>0.32608695652173914</v>
      </c>
      <c r="K48" s="4">
        <f>RANK(J48,'Universal Aggregate Worksheet'!AC7:AC67,0)</f>
        <v>24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0.328125</v>
      </c>
      <c r="K49" s="4">
        <f>RANK(J49,'Universal Aggregate Worksheet'!AD7:AD67,1)</f>
        <v>38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3.1120331950207469E-2</v>
      </c>
      <c r="K50" s="4">
        <f>RANK(J50,'Universal Aggregate Worksheet'!AI7:AI67,0)</f>
        <v>41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7.0663811563169171E-2</v>
      </c>
      <c r="G51" s="10">
        <f>C35/F11</f>
        <v>5.353319057815846E-2</v>
      </c>
      <c r="H51" s="65"/>
      <c r="I51" s="12" t="s">
        <v>221</v>
      </c>
      <c r="J51" s="10">
        <f>F41</f>
        <v>0.14849187935034802</v>
      </c>
      <c r="K51" s="4">
        <f>RANK(J51,'Universal Aggregate Worksheet'!AJ7:AJ67,1)</f>
        <v>58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0.25</v>
      </c>
      <c r="G52" s="86">
        <f>(B12-B9)/F9</f>
        <v>0.3190045248868778</v>
      </c>
      <c r="H52" s="65"/>
      <c r="I52" s="12" t="s">
        <v>222</v>
      </c>
      <c r="J52" s="87">
        <f>F43</f>
        <v>0.10407239819004525</v>
      </c>
      <c r="K52" s="4">
        <f>RANK(J52,'Universal Aggregate Worksheet'!AE7:AE67,0)</f>
        <v>39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0.13008130081300814</v>
      </c>
      <c r="K53" s="4">
        <f>RANK(J53,'Universal Aggregate Worksheet'!AF7:AF67,1)</f>
        <v>49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0.12195121951219512</v>
      </c>
      <c r="K54" s="4">
        <f>RANK(J54,'Universal Aggregate Worksheet'!AG7:AG67,0)</f>
        <v>36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28.868399347276618</v>
      </c>
      <c r="G55" s="7"/>
      <c r="H55" s="65"/>
      <c r="I55" s="12" t="s">
        <v>225</v>
      </c>
      <c r="J55" s="87">
        <f>G44</f>
        <v>0.16800000000000001</v>
      </c>
      <c r="K55" s="4">
        <f>RANK(J55,'Universal Aggregate Worksheet'!AH7:AH67,1)</f>
        <v>55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26.901684043217607</v>
      </c>
      <c r="G56" s="7"/>
      <c r="H56" s="65"/>
      <c r="I56" s="12" t="s">
        <v>227</v>
      </c>
      <c r="J56" s="10">
        <f>F51</f>
        <v>7.0663811563169171E-2</v>
      </c>
      <c r="K56" s="4">
        <f>RANK(J56,'Universal Aggregate Worksheet'!AK7:AK67,1)</f>
        <v>47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1.9667153040590115</v>
      </c>
      <c r="G57" s="7"/>
      <c r="H57" s="65"/>
      <c r="I57" s="12" t="s">
        <v>226</v>
      </c>
      <c r="J57" s="10">
        <f>G51</f>
        <v>5.353319057815846E-2</v>
      </c>
      <c r="K57" s="4">
        <f>RANK(J57,'Universal Aggregate Worksheet'!AL7:AL67,0)</f>
        <v>42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0.25</v>
      </c>
      <c r="K58" s="4">
        <f>RANK(J58,'Universal Aggregate Worksheet'!AM7:AM67,0)</f>
        <v>58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0.3190045248868778</v>
      </c>
      <c r="K59" s="4">
        <f>RANK(J59,'Universal Aggregate Worksheet'!AN7:AN67,1)</f>
        <v>34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28.868399347276618</v>
      </c>
      <c r="K60" s="4">
        <f>RANK(J60,'Universal Aggregate Worksheet'!AO7:AO67,0)</f>
        <v>13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26.901684043217607</v>
      </c>
      <c r="K61" s="4">
        <f>RANK(J61,'Universal Aggregate Worksheet'!AP7:AP67,1)</f>
        <v>10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1.9667153040590115</v>
      </c>
      <c r="K62" s="4">
        <f>RANK(J62,'Universal Aggregate Worksheet'!AQ7:AQ67,0)</f>
        <v>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Penn State</v>
      </c>
      <c r="C7" s="76" t="s">
        <v>62</v>
      </c>
      <c r="E7" s="7"/>
      <c r="F7" s="76" t="str">
        <f>B1</f>
        <v>Penn State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25.342465753424658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27.108433734939759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114</v>
      </c>
      <c r="C9" s="4">
        <v>112</v>
      </c>
      <c r="E9" s="4" t="s">
        <v>82</v>
      </c>
      <c r="F9" s="78">
        <f>B19+B23+C26</f>
        <v>416</v>
      </c>
      <c r="G9" s="27"/>
      <c r="H9" s="65"/>
      <c r="I9" s="4" t="s">
        <v>36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30.626450116009281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22.009569377990431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456</v>
      </c>
      <c r="C10" s="4">
        <v>504</v>
      </c>
      <c r="E10" s="4" t="s">
        <v>83</v>
      </c>
      <c r="F10" s="78">
        <f>C19+C23+B26</f>
        <v>423</v>
      </c>
      <c r="G10" s="27"/>
      <c r="H10" s="65"/>
      <c r="I10" s="4" t="s">
        <v>37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27.777777777777779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24.293785310734464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</v>
      </c>
      <c r="C11" s="6">
        <f>C9/C10</f>
        <v>0.22222222222222221</v>
      </c>
      <c r="E11" s="4" t="s">
        <v>84</v>
      </c>
      <c r="F11" s="78">
        <f>SUM(F9:F10)</f>
        <v>839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31.952662721893493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28.913043478260867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276</v>
      </c>
      <c r="C12" s="4">
        <v>305</v>
      </c>
      <c r="E12" s="4" t="s">
        <v>85</v>
      </c>
      <c r="F12" s="79">
        <f>F9/(B39/60)</f>
        <v>29.347442680776012</v>
      </c>
      <c r="G12" s="28"/>
      <c r="H12" s="65"/>
      <c r="I12" s="4" t="s">
        <v>45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27.100840336134453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28.904428904428904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0.60526315789473684</v>
      </c>
      <c r="C13" s="6">
        <f>C12/C10</f>
        <v>0.60515873015873012</v>
      </c>
      <c r="E13" s="4" t="s">
        <v>86</v>
      </c>
      <c r="F13" s="79">
        <f>F10/(B39/60)</f>
        <v>29.841269841269838</v>
      </c>
      <c r="G13" s="28"/>
      <c r="H13" s="65"/>
      <c r="I13" s="4" t="s">
        <v>32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28.166351606805296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25.346534653465348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0.41304347826086957</v>
      </c>
      <c r="C14" s="6">
        <f>C9/C12</f>
        <v>0.36721311475409835</v>
      </c>
      <c r="E14" s="4" t="s">
        <v>87</v>
      </c>
      <c r="F14" s="79">
        <f>F11/(B39/60)</f>
        <v>59.188712522045854</v>
      </c>
      <c r="G14" s="28"/>
      <c r="H14" s="65"/>
      <c r="I14" s="4" t="s">
        <v>198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17.571884984025559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36.538461538461533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47</v>
      </c>
      <c r="C15" s="4">
        <v>56</v>
      </c>
      <c r="E15" s="7"/>
      <c r="F15" s="7"/>
      <c r="G15" s="7"/>
      <c r="H15" s="65"/>
      <c r="I15" s="4" t="s">
        <v>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30.120481927710845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22.323049001814883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0.41228070175438597</v>
      </c>
      <c r="C16" s="6">
        <f>C15/C9</f>
        <v>0.5</v>
      </c>
      <c r="E16" s="24" t="s">
        <v>88</v>
      </c>
      <c r="F16" s="7"/>
      <c r="G16" s="7"/>
      <c r="H16" s="65"/>
      <c r="I16" s="4" t="s">
        <v>27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30.363636363636363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31.380753138075313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27.403846153846157</v>
      </c>
      <c r="G17" s="29"/>
      <c r="H17" s="65"/>
      <c r="I17" s="4" t="s">
        <v>15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35.189309576837417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30.162412993039446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26.477541371158392</v>
      </c>
      <c r="G18" s="29"/>
      <c r="H18" s="65"/>
      <c r="I18" s="4" t="s">
        <v>52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26.912928759894463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26.884422110552762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139</v>
      </c>
      <c r="C19" s="4">
        <v>135</v>
      </c>
      <c r="E19" s="4" t="s">
        <v>120</v>
      </c>
      <c r="F19" s="10">
        <f>F17-F18</f>
        <v>0.92630478268776528</v>
      </c>
      <c r="G19" s="29"/>
      <c r="H19" s="65"/>
      <c r="I19" s="4" t="s">
        <v>12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26.456692913385826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27.301587301587301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0.50729927007299269</v>
      </c>
      <c r="C20" s="6">
        <f>C19/(B19+C19)</f>
        <v>0.49270072992700731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30.873786407766989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23.972602739726025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28.166351606805296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25.346534653465348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243</v>
      </c>
      <c r="C23" s="4">
        <v>242</v>
      </c>
      <c r="E23" s="12" t="s">
        <v>122</v>
      </c>
      <c r="F23" s="10">
        <f>(F17*'Efficiency Adjustment'!B66)/K27</f>
        <v>28.105261927097036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197</v>
      </c>
      <c r="C24" s="4">
        <v>208</v>
      </c>
      <c r="E24" s="12" t="s">
        <v>123</v>
      </c>
      <c r="F24" s="10">
        <f>(F18*'Efficiency Adjustment'!C66)/J27</f>
        <v>26.447889016320406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0.81069958847736623</v>
      </c>
      <c r="C25" s="6">
        <f>C24/C23</f>
        <v>0.85950413223140498</v>
      </c>
      <c r="E25" s="12" t="s">
        <v>124</v>
      </c>
      <c r="F25" s="10">
        <f>F23-F24</f>
        <v>1.6573729107766297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46</v>
      </c>
      <c r="C26" s="4">
        <f>C23-C24</f>
        <v>34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28.330115775150553</v>
      </c>
      <c r="K27" s="19">
        <f>AVERAGEIF(K8:K24,"&gt;0")</f>
        <v>27.177544209753027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1.0961538461538463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59</v>
      </c>
      <c r="E29" s="12" t="s">
        <v>148</v>
      </c>
      <c r="F29" s="10">
        <f>C10/F10</f>
        <v>1.1914893617021276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18</v>
      </c>
      <c r="E30" s="12" t="s">
        <v>91</v>
      </c>
      <c r="F30" s="10">
        <f>F28-F29</f>
        <v>-9.5335515548281347E-2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0.22641509433962265</v>
      </c>
      <c r="C31" s="23">
        <f>C30/C29</f>
        <v>0.30508474576271188</v>
      </c>
      <c r="E31" s="4" t="s">
        <v>149</v>
      </c>
      <c r="F31" s="10">
        <f>B12/F9</f>
        <v>0.66346153846153844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0.72104018912529555</v>
      </c>
      <c r="G32" s="7"/>
      <c r="H32" s="65"/>
      <c r="I32" s="4" t="s">
        <v>203</v>
      </c>
      <c r="J32" s="9">
        <f>F14</f>
        <v>59.188712522045854</v>
      </c>
      <c r="K32" s="4">
        <f>RANK(J32,'Universal Aggregate Worksheet'!I7:I67,0)</f>
        <v>60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3.3898305084745763E-2</v>
      </c>
      <c r="C33" s="23">
        <f>C32/B29</f>
        <v>0</v>
      </c>
      <c r="E33" s="12" t="s">
        <v>92</v>
      </c>
      <c r="F33" s="13">
        <f>F31-F32</f>
        <v>-5.7578650663757114E-2</v>
      </c>
      <c r="G33" s="29"/>
      <c r="H33" s="65"/>
      <c r="I33" s="12" t="s">
        <v>160</v>
      </c>
      <c r="J33" s="9">
        <f>F12</f>
        <v>29.347442680776012</v>
      </c>
      <c r="K33" s="4">
        <f>RANK(J33,'Universal Aggregate Worksheet'!F7:F67,0)</f>
        <v>54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0.25803508771929823</v>
      </c>
      <c r="G34" s="31"/>
      <c r="H34" s="65"/>
      <c r="I34" s="12" t="s">
        <v>161</v>
      </c>
      <c r="J34" s="9">
        <f>F13</f>
        <v>29.841269841269838</v>
      </c>
      <c r="K34" s="4">
        <f>RANK(J34,'Universal Aggregate Worksheet'!G7:G67,1)</f>
        <v>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61</v>
      </c>
      <c r="C35" s="4">
        <v>56</v>
      </c>
      <c r="E35" s="12" t="s">
        <v>152</v>
      </c>
      <c r="F35" s="6">
        <f>((0.167*C30)+(C9)+(0.83*C32))/C10</f>
        <v>0.22818650793650794</v>
      </c>
      <c r="G35" s="7"/>
      <c r="H35" s="65"/>
      <c r="I35" s="12" t="s">
        <v>210</v>
      </c>
      <c r="J35" s="9">
        <f>J33-J34</f>
        <v>-0.4938271604938258</v>
      </c>
      <c r="K35" s="4">
        <f>RANK(J35,'Universal Aggregate Worksheet'!H7:H67,0)</f>
        <v>37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0.42631884057971015</v>
      </c>
      <c r="G36" s="31"/>
      <c r="H36" s="65"/>
      <c r="I36" s="4" t="s">
        <v>133</v>
      </c>
      <c r="J36" s="10">
        <f>F23</f>
        <v>28.105261927097036</v>
      </c>
      <c r="K36" s="4">
        <f>RANK(J36,'Universal Aggregate Worksheet'!X7:X67,0)</f>
        <v>31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0.37706885245901639</v>
      </c>
      <c r="G37" s="31"/>
      <c r="H37" s="65"/>
      <c r="I37" s="4" t="s">
        <v>136</v>
      </c>
      <c r="J37" s="10">
        <f>F24</f>
        <v>26.447889016320406</v>
      </c>
      <c r="K37" s="4">
        <f>RANK(J37,'Universal Aggregate Worksheet'!Z7:Z67,1)</f>
        <v>21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1.6573729107766297</v>
      </c>
      <c r="K38" s="4">
        <f>RANK(J38,'Universal Aggregate Worksheet'!AB7:AB67,0)</f>
        <v>25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850.5</v>
      </c>
      <c r="C39" s="4">
        <f>B39</f>
        <v>850.5</v>
      </c>
      <c r="E39" s="24" t="s">
        <v>155</v>
      </c>
      <c r="F39" s="7"/>
      <c r="G39" s="7"/>
      <c r="H39" s="65"/>
      <c r="I39" s="4" t="s">
        <v>166</v>
      </c>
      <c r="J39" s="10">
        <f>F28</f>
        <v>1.0961538461538463</v>
      </c>
      <c r="K39" s="4">
        <f>RANK(J39,'Universal Aggregate Worksheet'!M7:M67,0)</f>
        <v>11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2.6315789473684209E-2</v>
      </c>
      <c r="G40" s="13">
        <f>C30/C10</f>
        <v>3.5714285714285712E-2</v>
      </c>
      <c r="H40" s="65"/>
      <c r="I40" s="4" t="s">
        <v>170</v>
      </c>
      <c r="J40" s="10">
        <f>F29</f>
        <v>1.1914893617021276</v>
      </c>
      <c r="K40" s="4">
        <f>RANK(J40,'Universal Aggregate Worksheet'!Q7:Q67,1)</f>
        <v>61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0.11706349206349206</v>
      </c>
      <c r="G41" s="10">
        <f>B29/B10</f>
        <v>0.1162280701754386</v>
      </c>
      <c r="H41" s="65"/>
      <c r="I41" s="4" t="s">
        <v>168</v>
      </c>
      <c r="J41" s="6">
        <f>F34</f>
        <v>0.25803508771929823</v>
      </c>
      <c r="K41" s="4">
        <f>RANK(J41,'Universal Aggregate Worksheet'!O7:O67,0)</f>
        <v>48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-9.0747702589807855E-2</v>
      </c>
      <c r="G42" s="10">
        <f>G40-G41</f>
        <v>-8.0513784461152885E-2</v>
      </c>
      <c r="H42" s="65"/>
      <c r="I42" s="4" t="s">
        <v>172</v>
      </c>
      <c r="J42" s="6">
        <f>F35</f>
        <v>0.22818650793650794</v>
      </c>
      <c r="K42" s="4">
        <f>RANK(J42,'Universal Aggregate Worksheet'!S7:S67,1)</f>
        <v>2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0.12740384615384615</v>
      </c>
      <c r="G43" s="86">
        <f>C29/F10</f>
        <v>0.13947990543735225</v>
      </c>
      <c r="H43" s="65"/>
      <c r="I43" s="4" t="s">
        <v>182</v>
      </c>
      <c r="J43" s="10">
        <f>F47</f>
        <v>0.11298076923076923</v>
      </c>
      <c r="K43" s="4">
        <f>RANK(J43,'Universal Aggregate Worksheet'!U7:U67,0)</f>
        <v>56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0.10526315789473684</v>
      </c>
      <c r="G44" s="86">
        <f>C30/C9</f>
        <v>0.16071428571428573</v>
      </c>
      <c r="H44" s="65"/>
      <c r="I44" s="4" t="s">
        <v>183</v>
      </c>
      <c r="J44" s="10">
        <f>F48</f>
        <v>0.13238770685579196</v>
      </c>
      <c r="K44" s="4">
        <f>RANK(J44,'Universal Aggregate Worksheet'!V7:V67,1)</f>
        <v>12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0.50729927007299269</v>
      </c>
      <c r="K45" s="4">
        <f>RANK(J45,'Universal Aggregate Worksheet'!J7:J67,0)</f>
        <v>28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0.81069958847736623</v>
      </c>
      <c r="K46" s="4">
        <f>RANK(J46,'Universal Aggregate Worksheet'!K7:K67,0)</f>
        <v>39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0.11298076923076923</v>
      </c>
      <c r="G47" s="33"/>
      <c r="H47" s="65"/>
      <c r="I47" s="4" t="s">
        <v>181</v>
      </c>
      <c r="J47" s="13">
        <f>C25</f>
        <v>0.85950413223140498</v>
      </c>
      <c r="K47" s="4">
        <f>RANK(J47,'Universal Aggregate Worksheet'!L7:L67,1)</f>
        <v>47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0.13238770685579196</v>
      </c>
      <c r="G48" s="29"/>
      <c r="H48" s="65"/>
      <c r="I48" s="4" t="s">
        <v>205</v>
      </c>
      <c r="J48" s="6">
        <f>B31</f>
        <v>0.22641509433962265</v>
      </c>
      <c r="K48" s="4">
        <f>RANK(J48,'Universal Aggregate Worksheet'!AC7:AC67,0)</f>
        <v>52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0.30508474576271188</v>
      </c>
      <c r="K49" s="4">
        <f>RANK(J49,'Universal Aggregate Worksheet'!AD7:AD67,1)</f>
        <v>29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2.6315789473684209E-2</v>
      </c>
      <c r="K50" s="4">
        <f>RANK(J50,'Universal Aggregate Worksheet'!AI7:AI67,0)</f>
        <v>50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7.270560190703218E-2</v>
      </c>
      <c r="G51" s="10">
        <f>C35/F11</f>
        <v>6.6746126340882006E-2</v>
      </c>
      <c r="H51" s="65"/>
      <c r="I51" s="12" t="s">
        <v>221</v>
      </c>
      <c r="J51" s="10">
        <f>F41</f>
        <v>0.11706349206349206</v>
      </c>
      <c r="K51" s="4">
        <f>RANK(J51,'Universal Aggregate Worksheet'!AJ7:AJ67,1)</f>
        <v>38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0.45626477541371158</v>
      </c>
      <c r="G52" s="86">
        <f>(B12-B9)/F9</f>
        <v>0.38942307692307693</v>
      </c>
      <c r="H52" s="65"/>
      <c r="I52" s="12" t="s">
        <v>222</v>
      </c>
      <c r="J52" s="87">
        <f>F43</f>
        <v>0.12740384615384615</v>
      </c>
      <c r="K52" s="4">
        <f>RANK(J52,'Universal Aggregate Worksheet'!AE7:AE67,0)</f>
        <v>14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0.13947990543735225</v>
      </c>
      <c r="K53" s="4">
        <f>RANK(J53,'Universal Aggregate Worksheet'!AF7:AF67,1)</f>
        <v>55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0.10526315789473684</v>
      </c>
      <c r="K54" s="4">
        <f>RANK(J54,'Universal Aggregate Worksheet'!AG7:AG67,0)</f>
        <v>49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28.330115775150553</v>
      </c>
      <c r="G55" s="7"/>
      <c r="H55" s="65"/>
      <c r="I55" s="12" t="s">
        <v>225</v>
      </c>
      <c r="J55" s="87">
        <f>G44</f>
        <v>0.16071428571428573</v>
      </c>
      <c r="K55" s="4">
        <f>RANK(J55,'Universal Aggregate Worksheet'!AH7:AH67,1)</f>
        <v>51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27.177544209753027</v>
      </c>
      <c r="G56" s="7"/>
      <c r="H56" s="65"/>
      <c r="I56" s="12" t="s">
        <v>227</v>
      </c>
      <c r="J56" s="10">
        <f>F51</f>
        <v>7.270560190703218E-2</v>
      </c>
      <c r="K56" s="4">
        <f>RANK(J56,'Universal Aggregate Worksheet'!AK7:AK67,1)</f>
        <v>55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1.1525715653975261</v>
      </c>
      <c r="G57" s="7"/>
      <c r="H57" s="65"/>
      <c r="I57" s="12" t="s">
        <v>226</v>
      </c>
      <c r="J57" s="10">
        <f>G51</f>
        <v>6.6746126340882006E-2</v>
      </c>
      <c r="K57" s="4">
        <f>RANK(J57,'Universal Aggregate Worksheet'!AL7:AL67,0)</f>
        <v>17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0.45626477541371158</v>
      </c>
      <c r="K58" s="4">
        <f>RANK(J58,'Universal Aggregate Worksheet'!AM7:AM67,0)</f>
        <v>1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0.38942307692307693</v>
      </c>
      <c r="K59" s="4">
        <f>RANK(J59,'Universal Aggregate Worksheet'!AN7:AN67,1)</f>
        <v>60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28.330115775150553</v>
      </c>
      <c r="K60" s="4">
        <f>RANK(J60,'Universal Aggregate Worksheet'!AO7:AO67,0)</f>
        <v>30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27.177544209753027</v>
      </c>
      <c r="K61" s="4">
        <f>RANK(J61,'Universal Aggregate Worksheet'!AP7:AP67,1)</f>
        <v>15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1.1525715653975261</v>
      </c>
      <c r="K62" s="4">
        <f>RANK(J62,'Universal Aggregate Worksheet'!AQ7:AQ67,0)</f>
        <v>19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zoomScaleNormal="100" workbookViewId="0">
      <selection activeCell="I19" sqref="I8:I19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Presbyterian</v>
      </c>
      <c r="C7" s="76" t="s">
        <v>62</v>
      </c>
      <c r="E7" s="7"/>
      <c r="F7" s="76" t="str">
        <f>B1</f>
        <v>Presbyterian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26.456692913385826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27.301587301587301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84</v>
      </c>
      <c r="C9" s="4">
        <v>178</v>
      </c>
      <c r="E9" s="4" t="s">
        <v>82</v>
      </c>
      <c r="F9" s="78">
        <f>B19+B23+C26</f>
        <v>399</v>
      </c>
      <c r="G9" s="27"/>
      <c r="H9" s="65"/>
      <c r="I9" s="4" t="s">
        <v>53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26.987951807228917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32.954545454545453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269</v>
      </c>
      <c r="C10" s="4">
        <v>561</v>
      </c>
      <c r="E10" s="4" t="s">
        <v>83</v>
      </c>
      <c r="F10" s="78">
        <f>C19+C23+B26</f>
        <v>533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24.842105263157897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30.687830687830687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0.31226765799256506</v>
      </c>
      <c r="C11" s="6">
        <f>C9/C10</f>
        <v>0.3172905525846702</v>
      </c>
      <c r="E11" s="4" t="s">
        <v>84</v>
      </c>
      <c r="F11" s="78">
        <f>SUM(F9:F10)</f>
        <v>932</v>
      </c>
      <c r="G11" s="27"/>
      <c r="H11" s="65"/>
      <c r="I11" s="4" t="s">
        <v>59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29.198473282442748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24.311926605504588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153</v>
      </c>
      <c r="C12" s="4">
        <v>362</v>
      </c>
      <c r="E12" s="4" t="s">
        <v>85</v>
      </c>
      <c r="F12" s="79">
        <f>F9/(B39/60)</f>
        <v>32.850771869639793</v>
      </c>
      <c r="G12" s="28"/>
      <c r="H12" s="65"/>
      <c r="I12" s="4" t="s">
        <v>42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20.43010752688172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29.166666666666668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0.56877323420074355</v>
      </c>
      <c r="C13" s="6">
        <f>C12/C10</f>
        <v>0.64527629233511585</v>
      </c>
      <c r="E13" s="4" t="s">
        <v>86</v>
      </c>
      <c r="F13" s="79">
        <f>F10/(B39/60)</f>
        <v>43.883361921097766</v>
      </c>
      <c r="G13" s="28"/>
      <c r="H13" s="65"/>
      <c r="I13" s="4" t="s">
        <v>57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22.873345935727787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37.916666666666664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0.5490196078431373</v>
      </c>
      <c r="C14" s="6">
        <f>C9/C12</f>
        <v>0.49171270718232046</v>
      </c>
      <c r="E14" s="4" t="s">
        <v>87</v>
      </c>
      <c r="F14" s="79">
        <f>F11/(B39/60)</f>
        <v>76.734133790737559</v>
      </c>
      <c r="G14" s="28"/>
      <c r="H14" s="65"/>
      <c r="I14" s="4" t="s">
        <v>27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30.363636363636363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31.380753138075313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47</v>
      </c>
      <c r="C15" s="4">
        <v>95</v>
      </c>
      <c r="E15" s="7"/>
      <c r="F15" s="7"/>
      <c r="G15" s="7"/>
      <c r="H15" s="65"/>
      <c r="I15" s="4" t="s">
        <v>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29.254302103250478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30.650684931506849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0.55952380952380953</v>
      </c>
      <c r="C16" s="6">
        <f>C15/C9</f>
        <v>0.5337078651685393</v>
      </c>
      <c r="E16" s="24" t="s">
        <v>88</v>
      </c>
      <c r="F16" s="7"/>
      <c r="G16" s="7"/>
      <c r="H16" s="65"/>
      <c r="I16" s="4" t="s">
        <v>194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18.046709129511676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36.031746031746032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21.052631578947366</v>
      </c>
      <c r="G17" s="29"/>
      <c r="H17" s="65"/>
      <c r="I17" s="4" t="s">
        <v>16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35.398230088495573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26.251896813353564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33.395872420262663</v>
      </c>
      <c r="G18" s="29"/>
      <c r="H18" s="65"/>
      <c r="I18" s="4" t="s">
        <v>35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31.401869158878505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29.746835443037973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80</v>
      </c>
      <c r="C19" s="4">
        <v>218</v>
      </c>
      <c r="E19" s="4" t="s">
        <v>120</v>
      </c>
      <c r="F19" s="10">
        <f>F17-F18</f>
        <v>-12.343240841315296</v>
      </c>
      <c r="G19" s="29"/>
      <c r="H19" s="65"/>
      <c r="I19" s="4" t="s">
        <v>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26.410835214446955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25.282167042889391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0.26845637583892618</v>
      </c>
      <c r="C20" s="6">
        <f>C19/(B19+C19)</f>
        <v>0.73154362416107388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296</v>
      </c>
      <c r="C23" s="4">
        <v>232</v>
      </c>
      <c r="E23" s="12" t="s">
        <v>122</v>
      </c>
      <c r="F23" s="10">
        <f>(F17*'Efficiency Adjustment'!B66)/K27</f>
        <v>19.469083106022406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213</v>
      </c>
      <c r="C24" s="4">
        <v>209</v>
      </c>
      <c r="E24" s="12" t="s">
        <v>123</v>
      </c>
      <c r="F24" s="10">
        <f>(F18*'Efficiency Adjustment'!C66)/J27</f>
        <v>35.255992045820435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0.71959459459459463</v>
      </c>
      <c r="C25" s="6">
        <f>C24/C23</f>
        <v>0.90086206896551724</v>
      </c>
      <c r="E25" s="12" t="s">
        <v>124</v>
      </c>
      <c r="F25" s="10">
        <f>F23-F24</f>
        <v>-15.786908939798028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83</v>
      </c>
      <c r="C26" s="4">
        <f>C23-C24</f>
        <v>23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26.80535489892037</v>
      </c>
      <c r="K27" s="19">
        <f>AVERAGEIF(K8:K24,"&gt;0")</f>
        <v>30.140275565284202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0.67418546365914789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42</v>
      </c>
      <c r="C29" s="4">
        <v>63</v>
      </c>
      <c r="E29" s="12" t="s">
        <v>148</v>
      </c>
      <c r="F29" s="10">
        <f>C10/F10</f>
        <v>1.0525328330206378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31</v>
      </c>
      <c r="E30" s="12" t="s">
        <v>91</v>
      </c>
      <c r="F30" s="10">
        <f>F28-F29</f>
        <v>-0.37834736936148994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0.30952380952380953</v>
      </c>
      <c r="C31" s="23">
        <f>C30/C29</f>
        <v>0.49206349206349204</v>
      </c>
      <c r="E31" s="4" t="s">
        <v>149</v>
      </c>
      <c r="F31" s="10">
        <f>B12/F9</f>
        <v>0.38345864661654133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0.67917448405253278</v>
      </c>
      <c r="G32" s="7"/>
      <c r="H32" s="65"/>
      <c r="I32" s="4" t="s">
        <v>203</v>
      </c>
      <c r="J32" s="9">
        <f>F14</f>
        <v>76.734133790737559</v>
      </c>
      <c r="K32" s="4">
        <f>RANK(J32,'Universal Aggregate Worksheet'!I7:I67,0)</f>
        <v>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1.5873015873015872E-2</v>
      </c>
      <c r="C33" s="23">
        <f>C32/B29</f>
        <v>2.3809523809523808E-2</v>
      </c>
      <c r="E33" s="12" t="s">
        <v>92</v>
      </c>
      <c r="F33" s="13">
        <f>F31-F32</f>
        <v>-0.29571583743599145</v>
      </c>
      <c r="G33" s="29"/>
      <c r="H33" s="65"/>
      <c r="I33" s="12" t="s">
        <v>160</v>
      </c>
      <c r="J33" s="9">
        <f>F12</f>
        <v>32.850771869639793</v>
      </c>
      <c r="K33" s="4">
        <f>RANK(J33,'Universal Aggregate Worksheet'!F7:F67,0)</f>
        <v>38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0.32342379182156133</v>
      </c>
      <c r="G34" s="31"/>
      <c r="H34" s="65"/>
      <c r="I34" s="12" t="s">
        <v>161</v>
      </c>
      <c r="J34" s="9">
        <f>F13</f>
        <v>43.883361921097766</v>
      </c>
      <c r="K34" s="4">
        <f>RANK(J34,'Universal Aggregate Worksheet'!G7:G67,1)</f>
        <v>60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66</v>
      </c>
      <c r="C35" s="4">
        <v>45</v>
      </c>
      <c r="E35" s="12" t="s">
        <v>152</v>
      </c>
      <c r="F35" s="6">
        <f>((0.167*C30)+(C9)+(0.83*C32))/C10</f>
        <v>0.3279982174688057</v>
      </c>
      <c r="G35" s="7"/>
      <c r="H35" s="65"/>
      <c r="I35" s="12" t="s">
        <v>210</v>
      </c>
      <c r="J35" s="9">
        <f>J33-J34</f>
        <v>-11.032590051457973</v>
      </c>
      <c r="K35" s="4">
        <f>RANK(J35,'Universal Aggregate Worksheet'!H7:H67,0)</f>
        <v>59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0.56863398692810463</v>
      </c>
      <c r="G36" s="31"/>
      <c r="H36" s="65"/>
      <c r="I36" s="4" t="s">
        <v>133</v>
      </c>
      <c r="J36" s="10">
        <f>F23</f>
        <v>19.469083106022406</v>
      </c>
      <c r="K36" s="4">
        <f>RANK(J36,'Universal Aggregate Worksheet'!X7:X67,0)</f>
        <v>59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0.50830662983425412</v>
      </c>
      <c r="G37" s="31"/>
      <c r="H37" s="65"/>
      <c r="I37" s="4" t="s">
        <v>136</v>
      </c>
      <c r="J37" s="10">
        <f>F24</f>
        <v>35.255992045820435</v>
      </c>
      <c r="K37" s="4">
        <f>RANK(J37,'Universal Aggregate Worksheet'!Z7:Z67,1)</f>
        <v>57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-15.786908939798028</v>
      </c>
      <c r="K38" s="4">
        <f>RANK(J38,'Universal Aggregate Worksheet'!AB7:AB67,0)</f>
        <v>57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728.75</v>
      </c>
      <c r="C39" s="4">
        <f>B39</f>
        <v>728.75</v>
      </c>
      <c r="E39" s="24" t="s">
        <v>155</v>
      </c>
      <c r="F39" s="7"/>
      <c r="G39" s="7"/>
      <c r="H39" s="65"/>
      <c r="I39" s="4" t="s">
        <v>166</v>
      </c>
      <c r="J39" s="10">
        <f>F28</f>
        <v>0.67418546365914789</v>
      </c>
      <c r="K39" s="4">
        <f>RANK(J39,'Universal Aggregate Worksheet'!M7:M67,0)</f>
        <v>61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4.8327137546468404E-2</v>
      </c>
      <c r="G40" s="13">
        <f>C30/C10</f>
        <v>5.5258467023172907E-2</v>
      </c>
      <c r="H40" s="65"/>
      <c r="I40" s="4" t="s">
        <v>170</v>
      </c>
      <c r="J40" s="10">
        <f>F29</f>
        <v>1.0525328330206378</v>
      </c>
      <c r="K40" s="4">
        <f>RANK(J40,'Universal Aggregate Worksheet'!Q7:Q67,1)</f>
        <v>44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0.11229946524064172</v>
      </c>
      <c r="G41" s="10">
        <f>B29/B10</f>
        <v>0.15613382899628253</v>
      </c>
      <c r="H41" s="65"/>
      <c r="I41" s="4" t="s">
        <v>168</v>
      </c>
      <c r="J41" s="6">
        <f>F34</f>
        <v>0.32342379182156133</v>
      </c>
      <c r="K41" s="4">
        <f>RANK(J41,'Universal Aggregate Worksheet'!O7:O67,0)</f>
        <v>12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-6.3972327694173312E-2</v>
      </c>
      <c r="G42" s="10">
        <f>G40-G41</f>
        <v>-0.10087536197310962</v>
      </c>
      <c r="H42" s="65"/>
      <c r="I42" s="4" t="s">
        <v>172</v>
      </c>
      <c r="J42" s="6">
        <f>F35</f>
        <v>0.3279982174688057</v>
      </c>
      <c r="K42" s="4">
        <f>RANK(J42,'Universal Aggregate Worksheet'!S7:S67,1)</f>
        <v>54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0.10526315789473684</v>
      </c>
      <c r="G43" s="86">
        <f>C29/F10</f>
        <v>0.11819887429643527</v>
      </c>
      <c r="H43" s="65"/>
      <c r="I43" s="4" t="s">
        <v>182</v>
      </c>
      <c r="J43" s="10">
        <f>F47</f>
        <v>0.11779448621553884</v>
      </c>
      <c r="K43" s="4">
        <f>RANK(J43,'Universal Aggregate Worksheet'!U7:U67,0)</f>
        <v>55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0.15476190476190477</v>
      </c>
      <c r="G44" s="86">
        <f>C30/C9</f>
        <v>0.17415730337078653</v>
      </c>
      <c r="H44" s="65"/>
      <c r="I44" s="4" t="s">
        <v>183</v>
      </c>
      <c r="J44" s="10">
        <f>F48</f>
        <v>0.17823639774859287</v>
      </c>
      <c r="K44" s="4">
        <f>RANK(J44,'Universal Aggregate Worksheet'!V7:V67,1)</f>
        <v>49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0.26845637583892618</v>
      </c>
      <c r="K45" s="4">
        <f>RANK(J45,'Universal Aggregate Worksheet'!J7:J67,0)</f>
        <v>61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0.71959459459459463</v>
      </c>
      <c r="K46" s="4">
        <f>RANK(J46,'Universal Aggregate Worksheet'!K7:K67,0)</f>
        <v>61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0.11779448621553884</v>
      </c>
      <c r="G47" s="33"/>
      <c r="H47" s="65"/>
      <c r="I47" s="4" t="s">
        <v>181</v>
      </c>
      <c r="J47" s="13">
        <f>C25</f>
        <v>0.90086206896551724</v>
      </c>
      <c r="K47" s="4">
        <f>RANK(J47,'Universal Aggregate Worksheet'!L7:L67,1)</f>
        <v>61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0.17823639774859287</v>
      </c>
      <c r="G48" s="29"/>
      <c r="H48" s="65"/>
      <c r="I48" s="4" t="s">
        <v>205</v>
      </c>
      <c r="J48" s="6">
        <f>B31</f>
        <v>0.30952380952380953</v>
      </c>
      <c r="K48" s="4">
        <f>RANK(J48,'Universal Aggregate Worksheet'!AC7:AC67,0)</f>
        <v>31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0.49206349206349204</v>
      </c>
      <c r="K49" s="4">
        <f>RANK(J49,'Universal Aggregate Worksheet'!AD7:AD67,1)</f>
        <v>60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4.8327137546468404E-2</v>
      </c>
      <c r="K50" s="4">
        <f>RANK(J50,'Universal Aggregate Worksheet'!AI7:AI67,0)</f>
        <v>4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7.0815450643776826E-2</v>
      </c>
      <c r="G51" s="10">
        <f>C35/F11</f>
        <v>4.8283261802575105E-2</v>
      </c>
      <c r="H51" s="65"/>
      <c r="I51" s="12" t="s">
        <v>221</v>
      </c>
      <c r="J51" s="10">
        <f>F41</f>
        <v>0.11229946524064172</v>
      </c>
      <c r="K51" s="4">
        <f>RANK(J51,'Universal Aggregate Worksheet'!AJ7:AJ67,1)</f>
        <v>31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0.34521575984990621</v>
      </c>
      <c r="G52" s="86">
        <f>(B12-B9)/F9</f>
        <v>0.17293233082706766</v>
      </c>
      <c r="H52" s="65"/>
      <c r="I52" s="12" t="s">
        <v>222</v>
      </c>
      <c r="J52" s="87">
        <f>F43</f>
        <v>0.10526315789473684</v>
      </c>
      <c r="K52" s="4">
        <f>RANK(J52,'Universal Aggregate Worksheet'!AE7:AE67,0)</f>
        <v>36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0.11819887429643527</v>
      </c>
      <c r="K53" s="4">
        <f>RANK(J53,'Universal Aggregate Worksheet'!AF7:AF67,1)</f>
        <v>36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0.15476190476190477</v>
      </c>
      <c r="K54" s="4">
        <f>RANK(J54,'Universal Aggregate Worksheet'!AG7:AG67,0)</f>
        <v>10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26.80535489892037</v>
      </c>
      <c r="G55" s="7"/>
      <c r="H55" s="65"/>
      <c r="I55" s="12" t="s">
        <v>225</v>
      </c>
      <c r="J55" s="87">
        <f>G44</f>
        <v>0.17415730337078653</v>
      </c>
      <c r="K55" s="4">
        <f>RANK(J55,'Universal Aggregate Worksheet'!AH7:AH67,1)</f>
        <v>56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30.140275565284202</v>
      </c>
      <c r="G56" s="7"/>
      <c r="H56" s="65"/>
      <c r="I56" s="12" t="s">
        <v>227</v>
      </c>
      <c r="J56" s="10">
        <f>F51</f>
        <v>7.0815450643776826E-2</v>
      </c>
      <c r="K56" s="4">
        <f>RANK(J56,'Universal Aggregate Worksheet'!AK7:AK67,1)</f>
        <v>48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-3.334920666363832</v>
      </c>
      <c r="G57" s="7"/>
      <c r="H57" s="65"/>
      <c r="I57" s="12" t="s">
        <v>226</v>
      </c>
      <c r="J57" s="10">
        <f>G51</f>
        <v>4.8283261802575105E-2</v>
      </c>
      <c r="K57" s="4">
        <f>RANK(J57,'Universal Aggregate Worksheet'!AL7:AL67,0)</f>
        <v>52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0.34521575984990621</v>
      </c>
      <c r="K58" s="4">
        <f>RANK(J58,'Universal Aggregate Worksheet'!AM7:AM67,0)</f>
        <v>12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0.17293233082706766</v>
      </c>
      <c r="K59" s="4">
        <f>RANK(J59,'Universal Aggregate Worksheet'!AN7:AN67,1)</f>
        <v>1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26.80535489892037</v>
      </c>
      <c r="K60" s="4">
        <f>RANK(J60,'Universal Aggregate Worksheet'!AO7:AO67,0)</f>
        <v>56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30.140275565284202</v>
      </c>
      <c r="K61" s="4">
        <f>RANK(J61,'Universal Aggregate Worksheet'!AP7:AP67,1)</f>
        <v>61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-3.334920666363832</v>
      </c>
      <c r="K62" s="4">
        <f>RANK(J62,'Universal Aggregate Worksheet'!AQ7:AQ67,0)</f>
        <v>60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Princeton</v>
      </c>
      <c r="C7" s="76" t="s">
        <v>62</v>
      </c>
      <c r="E7" s="7"/>
      <c r="F7" s="76" t="str">
        <f>B1</f>
        <v>Princeton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30.873786407766989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23.972602739726025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85</v>
      </c>
      <c r="C9" s="4">
        <v>92</v>
      </c>
      <c r="E9" s="4" t="s">
        <v>82</v>
      </c>
      <c r="F9" s="78">
        <f>B19+B23+C26</f>
        <v>325</v>
      </c>
      <c r="G9" s="27"/>
      <c r="H9" s="65"/>
      <c r="I9" s="4" t="s">
        <v>25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31.858407079646017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24.892703862660944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383</v>
      </c>
      <c r="C10" s="4">
        <v>407</v>
      </c>
      <c r="E10" s="4" t="s">
        <v>83</v>
      </c>
      <c r="F10" s="78">
        <f>C19+C23+B26</f>
        <v>376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31.401869158878505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29.746835443037973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0.22193211488250653</v>
      </c>
      <c r="C11" s="6">
        <f>C9/C10</f>
        <v>0.22604422604422605</v>
      </c>
      <c r="E11" s="4" t="s">
        <v>84</v>
      </c>
      <c r="F11" s="78">
        <f>SUM(F9:F10)</f>
        <v>701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31.952662721893493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28.913043478260867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208</v>
      </c>
      <c r="C12" s="4">
        <v>239</v>
      </c>
      <c r="E12" s="4" t="s">
        <v>85</v>
      </c>
      <c r="F12" s="79">
        <f>F9/(B39/60)</f>
        <v>26.584867075664622</v>
      </c>
      <c r="G12" s="28"/>
      <c r="H12" s="65"/>
      <c r="I12" s="4" t="s">
        <v>38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27.828054298642535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25.406504065040654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0.54308093994778073</v>
      </c>
      <c r="C13" s="6">
        <f>C12/C10</f>
        <v>0.58722358722358725</v>
      </c>
      <c r="E13" s="4" t="s">
        <v>86</v>
      </c>
      <c r="F13" s="79">
        <f>F10/(B39/60)</f>
        <v>30.756646216768917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29.198473282442748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24.311926605504588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0.40865384615384615</v>
      </c>
      <c r="C14" s="6">
        <f>C9/C12</f>
        <v>0.38493723849372385</v>
      </c>
      <c r="E14" s="4" t="s">
        <v>87</v>
      </c>
      <c r="F14" s="79">
        <f>F11/(B39/60)</f>
        <v>57.34151329243354</v>
      </c>
      <c r="G14" s="28"/>
      <c r="H14" s="65"/>
      <c r="I14" s="4" t="s">
        <v>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22.524271844660191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25.198412698412696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40</v>
      </c>
      <c r="C15" s="4">
        <v>51</v>
      </c>
      <c r="E15" s="7"/>
      <c r="F15" s="7"/>
      <c r="G15" s="7"/>
      <c r="H15" s="65"/>
      <c r="I15" s="4" t="s">
        <v>51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29.853181076672104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21.109123434704831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0.47058823529411764</v>
      </c>
      <c r="C16" s="6">
        <f>C15/C9</f>
        <v>0.55434782608695654</v>
      </c>
      <c r="E16" s="24" t="s">
        <v>88</v>
      </c>
      <c r="F16" s="7"/>
      <c r="G16" s="7"/>
      <c r="H16" s="65"/>
      <c r="I16" s="4" t="s">
        <v>45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27.100840336134453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28.904428904428904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26.153846153846157</v>
      </c>
      <c r="G17" s="29"/>
      <c r="H17" s="65"/>
      <c r="I17" s="4" t="s">
        <v>11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26.043737574552683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28.205128205128204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24.468085106382979</v>
      </c>
      <c r="G18" s="29"/>
      <c r="H18" s="65"/>
      <c r="I18" s="4" t="s">
        <v>20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28.760330578512395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26.631393298059962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87</v>
      </c>
      <c r="C19" s="4">
        <v>127</v>
      </c>
      <c r="E19" s="4" t="s">
        <v>120</v>
      </c>
      <c r="F19" s="10">
        <f>F17-F18</f>
        <v>1.6857610474631777</v>
      </c>
      <c r="G19" s="29"/>
      <c r="H19" s="65"/>
      <c r="I19" s="4" t="s">
        <v>10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34.231378763866879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23.064250411861615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0.40654205607476634</v>
      </c>
      <c r="C20" s="6">
        <f>C19/(B19+C19)</f>
        <v>0.59345794392523366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212</v>
      </c>
      <c r="C23" s="4">
        <v>223</v>
      </c>
      <c r="E23" s="12" t="s">
        <v>122</v>
      </c>
      <c r="F23" s="10">
        <f>(F17*'Efficiency Adjustment'!B66)/K27</f>
        <v>28.186587382246593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186</v>
      </c>
      <c r="C24" s="4">
        <v>197</v>
      </c>
      <c r="E24" s="12" t="s">
        <v>123</v>
      </c>
      <c r="F24" s="10">
        <f>(F18*'Efficiency Adjustment'!C66)/J27</f>
        <v>23.629837193466624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0.87735849056603776</v>
      </c>
      <c r="C25" s="6">
        <f>C24/C23</f>
        <v>0.88340807174887892</v>
      </c>
      <c r="E25" s="12" t="s">
        <v>124</v>
      </c>
      <c r="F25" s="10">
        <f>F23-F24</f>
        <v>4.5567501887799686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26</v>
      </c>
      <c r="C26" s="4">
        <f>C23-C24</f>
        <v>26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29.30224942697242</v>
      </c>
      <c r="K27" s="19">
        <f>AVERAGEIF(K8:K24,"&gt;0")</f>
        <v>25.863029428902269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1.1784615384615384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48</v>
      </c>
      <c r="C29" s="4">
        <v>39</v>
      </c>
      <c r="E29" s="12" t="s">
        <v>148</v>
      </c>
      <c r="F29" s="10">
        <f>C10/F10</f>
        <v>1.0824468085106382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14</v>
      </c>
      <c r="E30" s="12" t="s">
        <v>91</v>
      </c>
      <c r="F30" s="10">
        <f>F28-F29</f>
        <v>9.6014729950900213E-2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0.22916666666666666</v>
      </c>
      <c r="C31" s="23">
        <f>C30/C29</f>
        <v>0.35897435897435898</v>
      </c>
      <c r="E31" s="4" t="s">
        <v>149</v>
      </c>
      <c r="F31" s="10">
        <f>B12/F9</f>
        <v>0.64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0.63563829787234039</v>
      </c>
      <c r="G32" s="7"/>
      <c r="H32" s="65"/>
      <c r="I32" s="4" t="s">
        <v>203</v>
      </c>
      <c r="J32" s="9">
        <f>F14</f>
        <v>57.34151329243354</v>
      </c>
      <c r="K32" s="4">
        <f>RANK(J32,'Universal Aggregate Worksheet'!I7:I67,0)</f>
        <v>61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2.564102564102564E-2</v>
      </c>
      <c r="C33" s="23">
        <f>C32/B29</f>
        <v>0</v>
      </c>
      <c r="E33" s="12" t="s">
        <v>92</v>
      </c>
      <c r="F33" s="13">
        <f>F31-F32</f>
        <v>4.3617021276596279E-3</v>
      </c>
      <c r="G33" s="29"/>
      <c r="H33" s="65"/>
      <c r="I33" s="12" t="s">
        <v>160</v>
      </c>
      <c r="J33" s="9">
        <f>F12</f>
        <v>26.584867075664622</v>
      </c>
      <c r="K33" s="4">
        <f>RANK(J33,'Universal Aggregate Worksheet'!F7:F67,0)</f>
        <v>60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0.22889556135770237</v>
      </c>
      <c r="G34" s="31"/>
      <c r="H34" s="65"/>
      <c r="I34" s="12" t="s">
        <v>161</v>
      </c>
      <c r="J34" s="9">
        <f>F13</f>
        <v>30.756646216768917</v>
      </c>
      <c r="K34" s="4">
        <f>RANK(J34,'Universal Aggregate Worksheet'!G7:G67,1)</f>
        <v>16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43</v>
      </c>
      <c r="C35" s="4">
        <v>49</v>
      </c>
      <c r="E35" s="12" t="s">
        <v>152</v>
      </c>
      <c r="F35" s="6">
        <f>((0.167*C30)+(C9)+(0.83*C32))/C10</f>
        <v>0.23178869778869776</v>
      </c>
      <c r="G35" s="7"/>
      <c r="H35" s="65"/>
      <c r="I35" s="12" t="s">
        <v>210</v>
      </c>
      <c r="J35" s="9">
        <f>J33-J34</f>
        <v>-4.1717791411042953</v>
      </c>
      <c r="K35" s="4">
        <f>RANK(J35,'Universal Aggregate Worksheet'!H7:H67,0)</f>
        <v>53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0.42147596153846156</v>
      </c>
      <c r="G36" s="31"/>
      <c r="H36" s="65"/>
      <c r="I36" s="4" t="s">
        <v>133</v>
      </c>
      <c r="J36" s="10">
        <f>F23</f>
        <v>28.186587382246593</v>
      </c>
      <c r="K36" s="4">
        <f>RANK(J36,'Universal Aggregate Worksheet'!X7:X67,0)</f>
        <v>28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0.3947196652719665</v>
      </c>
      <c r="G37" s="31"/>
      <c r="H37" s="65"/>
      <c r="I37" s="4" t="s">
        <v>136</v>
      </c>
      <c r="J37" s="10">
        <f>F24</f>
        <v>23.629837193466624</v>
      </c>
      <c r="K37" s="4">
        <f>RANK(J37,'Universal Aggregate Worksheet'!Z7:Z67,1)</f>
        <v>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4.5567501887799686</v>
      </c>
      <c r="K38" s="4">
        <f>RANK(J38,'Universal Aggregate Worksheet'!AB7:AB67,0)</f>
        <v>15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733.5</v>
      </c>
      <c r="C39" s="4">
        <f>B39</f>
        <v>733.5</v>
      </c>
      <c r="E39" s="24" t="s">
        <v>155</v>
      </c>
      <c r="F39" s="7"/>
      <c r="G39" s="7"/>
      <c r="H39" s="65"/>
      <c r="I39" s="4" t="s">
        <v>166</v>
      </c>
      <c r="J39" s="10">
        <f>F28</f>
        <v>1.1784615384615384</v>
      </c>
      <c r="K39" s="4">
        <f>RANK(J39,'Universal Aggregate Worksheet'!M7:M67,0)</f>
        <v>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2.8720626631853787E-2</v>
      </c>
      <c r="G40" s="13">
        <f>C30/C10</f>
        <v>3.4398034398034398E-2</v>
      </c>
      <c r="H40" s="65"/>
      <c r="I40" s="4" t="s">
        <v>170</v>
      </c>
      <c r="J40" s="10">
        <f>F29</f>
        <v>1.0824468085106382</v>
      </c>
      <c r="K40" s="4">
        <f>RANK(J40,'Universal Aggregate Worksheet'!Q7:Q67,1)</f>
        <v>49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9.5823095823095825E-2</v>
      </c>
      <c r="G41" s="10">
        <f>B29/B10</f>
        <v>0.12532637075718014</v>
      </c>
      <c r="H41" s="65"/>
      <c r="I41" s="4" t="s">
        <v>168</v>
      </c>
      <c r="J41" s="6">
        <f>F34</f>
        <v>0.22889556135770237</v>
      </c>
      <c r="K41" s="4">
        <f>RANK(J41,'Universal Aggregate Worksheet'!O7:O67,0)</f>
        <v>59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-6.7102469191242034E-2</v>
      </c>
      <c r="G42" s="10">
        <f>G40-G41</f>
        <v>-9.0928336359145739E-2</v>
      </c>
      <c r="H42" s="65"/>
      <c r="I42" s="4" t="s">
        <v>172</v>
      </c>
      <c r="J42" s="6">
        <f>F35</f>
        <v>0.23178869778869776</v>
      </c>
      <c r="K42" s="4">
        <f>RANK(J42,'Universal Aggregate Worksheet'!S7:S67,1)</f>
        <v>4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0.14769230769230771</v>
      </c>
      <c r="G43" s="86">
        <f>C29/F10</f>
        <v>0.10372340425531915</v>
      </c>
      <c r="H43" s="65"/>
      <c r="I43" s="4" t="s">
        <v>182</v>
      </c>
      <c r="J43" s="10">
        <f>F47</f>
        <v>0.12307692307692308</v>
      </c>
      <c r="K43" s="4">
        <f>RANK(J43,'Universal Aggregate Worksheet'!U7:U67,0)</f>
        <v>50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0.12941176470588237</v>
      </c>
      <c r="G44" s="86">
        <f>C30/C9</f>
        <v>0.15217391304347827</v>
      </c>
      <c r="H44" s="65"/>
      <c r="I44" s="4" t="s">
        <v>183</v>
      </c>
      <c r="J44" s="10">
        <f>F48</f>
        <v>0.13563829787234041</v>
      </c>
      <c r="K44" s="4">
        <f>RANK(J44,'Universal Aggregate Worksheet'!V7:V67,1)</f>
        <v>15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0.40654205607476634</v>
      </c>
      <c r="K45" s="4">
        <f>RANK(J45,'Universal Aggregate Worksheet'!J7:J67,0)</f>
        <v>55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0.87735849056603776</v>
      </c>
      <c r="K46" s="4">
        <f>RANK(J46,'Universal Aggregate Worksheet'!K7:K67,0)</f>
        <v>10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0.12307692307692308</v>
      </c>
      <c r="G47" s="33"/>
      <c r="H47" s="65"/>
      <c r="I47" s="4" t="s">
        <v>181</v>
      </c>
      <c r="J47" s="13">
        <f>C25</f>
        <v>0.88340807174887892</v>
      </c>
      <c r="K47" s="4">
        <f>RANK(J47,'Universal Aggregate Worksheet'!L7:L67,1)</f>
        <v>56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0.13563829787234041</v>
      </c>
      <c r="G48" s="29"/>
      <c r="H48" s="65"/>
      <c r="I48" s="4" t="s">
        <v>205</v>
      </c>
      <c r="J48" s="6">
        <f>B31</f>
        <v>0.22916666666666666</v>
      </c>
      <c r="K48" s="4">
        <f>RANK(J48,'Universal Aggregate Worksheet'!AC7:AC67,0)</f>
        <v>51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0.35897435897435898</v>
      </c>
      <c r="K49" s="4">
        <f>RANK(J49,'Universal Aggregate Worksheet'!AD7:AD67,1)</f>
        <v>46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2.8720626631853787E-2</v>
      </c>
      <c r="K50" s="4">
        <f>RANK(J50,'Universal Aggregate Worksheet'!AI7:AI67,0)</f>
        <v>47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6.1340941512125532E-2</v>
      </c>
      <c r="G51" s="10">
        <f>C35/F11</f>
        <v>6.9900142653352357E-2</v>
      </c>
      <c r="H51" s="65"/>
      <c r="I51" s="12" t="s">
        <v>221</v>
      </c>
      <c r="J51" s="10">
        <f>F41</f>
        <v>9.5823095823095825E-2</v>
      </c>
      <c r="K51" s="4">
        <f>RANK(J51,'Universal Aggregate Worksheet'!AJ7:AJ67,1)</f>
        <v>14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0.39095744680851063</v>
      </c>
      <c r="G52" s="86">
        <f>(B12-B9)/F9</f>
        <v>0.37846153846153846</v>
      </c>
      <c r="H52" s="65"/>
      <c r="I52" s="12" t="s">
        <v>222</v>
      </c>
      <c r="J52" s="87">
        <f>F43</f>
        <v>0.14769230769230771</v>
      </c>
      <c r="K52" s="4">
        <f>RANK(J52,'Universal Aggregate Worksheet'!AE7:AE67,0)</f>
        <v>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0.10372340425531915</v>
      </c>
      <c r="K53" s="4">
        <f>RANK(J53,'Universal Aggregate Worksheet'!AF7:AF67,1)</f>
        <v>23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0.12941176470588237</v>
      </c>
      <c r="K54" s="4">
        <f>RANK(J54,'Universal Aggregate Worksheet'!AG7:AG67,0)</f>
        <v>32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29.30224942697242</v>
      </c>
      <c r="G55" s="7"/>
      <c r="H55" s="65"/>
      <c r="I55" s="12" t="s">
        <v>225</v>
      </c>
      <c r="J55" s="87">
        <f>G44</f>
        <v>0.15217391304347827</v>
      </c>
      <c r="K55" s="4">
        <f>RANK(J55,'Universal Aggregate Worksheet'!AH7:AH67,1)</f>
        <v>45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25.863029428902269</v>
      </c>
      <c r="G56" s="7"/>
      <c r="H56" s="65"/>
      <c r="I56" s="12" t="s">
        <v>227</v>
      </c>
      <c r="J56" s="10">
        <f>F51</f>
        <v>6.1340941512125532E-2</v>
      </c>
      <c r="K56" s="4">
        <f>RANK(J56,'Universal Aggregate Worksheet'!AK7:AK67,1)</f>
        <v>33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3.4392199980701506</v>
      </c>
      <c r="G57" s="7"/>
      <c r="H57" s="65"/>
      <c r="I57" s="12" t="s">
        <v>226</v>
      </c>
      <c r="J57" s="10">
        <f>G51</f>
        <v>6.9900142653352357E-2</v>
      </c>
      <c r="K57" s="4">
        <f>RANK(J57,'Universal Aggregate Worksheet'!AL7:AL67,0)</f>
        <v>11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0.39095744680851063</v>
      </c>
      <c r="K58" s="4">
        <f>RANK(J58,'Universal Aggregate Worksheet'!AM7:AM67,0)</f>
        <v>3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0.37846153846153846</v>
      </c>
      <c r="K59" s="4">
        <f>RANK(J59,'Universal Aggregate Worksheet'!AN7:AN67,1)</f>
        <v>59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29.30224942697242</v>
      </c>
      <c r="K60" s="4">
        <f>RANK(J60,'Universal Aggregate Worksheet'!AO7:AO67,0)</f>
        <v>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25.863029428902269</v>
      </c>
      <c r="K61" s="4">
        <f>RANK(J61,'Universal Aggregate Worksheet'!AP7:AP67,1)</f>
        <v>1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3.4392199980701506</v>
      </c>
      <c r="K62" s="4">
        <f>RANK(J62,'Universal Aggregate Worksheet'!AQ7:AQ67,0)</f>
        <v>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I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Providence</v>
      </c>
      <c r="C7" s="76" t="s">
        <v>62</v>
      </c>
      <c r="E7" s="7"/>
      <c r="F7" s="76" t="str">
        <f>B1</f>
        <v>Providence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22.375690607734807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40.404040404040401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95</v>
      </c>
      <c r="C9" s="4">
        <v>154</v>
      </c>
      <c r="E9" s="4" t="s">
        <v>82</v>
      </c>
      <c r="F9" s="78">
        <f>B19+B23+C26</f>
        <v>465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374</v>
      </c>
      <c r="C10" s="4">
        <v>545</v>
      </c>
      <c r="E10" s="4" t="s">
        <v>83</v>
      </c>
      <c r="F10" s="78">
        <f>C19+C23+B26</f>
        <v>528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30.578512396694212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28.90625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0.25401069518716579</v>
      </c>
      <c r="C11" s="6">
        <f>C9/C10</f>
        <v>0.28256880733944956</v>
      </c>
      <c r="E11" s="4" t="s">
        <v>84</v>
      </c>
      <c r="F11" s="78">
        <f>SUM(F9:F10)</f>
        <v>993</v>
      </c>
      <c r="G11" s="27"/>
      <c r="H11" s="65"/>
      <c r="I11" s="4" t="s">
        <v>32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28.166351606805296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25.346534653465348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228</v>
      </c>
      <c r="C12" s="4">
        <v>328</v>
      </c>
      <c r="E12" s="4" t="s">
        <v>85</v>
      </c>
      <c r="F12" s="79">
        <f>F9/(B39/60)</f>
        <v>31</v>
      </c>
      <c r="G12" s="28"/>
      <c r="H12" s="65"/>
      <c r="I12" s="4" t="s">
        <v>18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29.215686274509807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27.428571428571431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0.60962566844919786</v>
      </c>
      <c r="C13" s="6">
        <f>C12/C10</f>
        <v>0.60183486238532113</v>
      </c>
      <c r="E13" s="4" t="s">
        <v>86</v>
      </c>
      <c r="F13" s="79">
        <f>F10/(B39/60)</f>
        <v>35.200000000000003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27.470686767169177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28.195488721804512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0.41666666666666669</v>
      </c>
      <c r="C14" s="6">
        <f>C9/C12</f>
        <v>0.46951219512195119</v>
      </c>
      <c r="E14" s="4" t="s">
        <v>87</v>
      </c>
      <c r="F14" s="79">
        <f>F11/(B39/60)</f>
        <v>66.2</v>
      </c>
      <c r="G14" s="28"/>
      <c r="H14" s="65"/>
      <c r="I14" s="4" t="s">
        <v>48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29.855072463768117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25.943396226415093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56</v>
      </c>
      <c r="C15" s="4">
        <v>86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0.58947368421052626</v>
      </c>
      <c r="C16" s="6">
        <f>C15/C9</f>
        <v>0.55844155844155841</v>
      </c>
      <c r="E16" s="24" t="s">
        <v>88</v>
      </c>
      <c r="F16" s="7"/>
      <c r="G16" s="7"/>
      <c r="H16" s="65"/>
      <c r="I16" s="4" t="s">
        <v>59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29.198473282442748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24.311926605504588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20.43010752688172</v>
      </c>
      <c r="G17" s="29"/>
      <c r="H17" s="65"/>
      <c r="I17" s="4" t="s">
        <v>199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23.780487804878049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28.823529411764703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29.166666666666668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29.853181076672104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21.109123434704831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126</v>
      </c>
      <c r="C19" s="4">
        <v>174</v>
      </c>
      <c r="E19" s="4" t="s">
        <v>120</v>
      </c>
      <c r="F19" s="10">
        <f>F17-F18</f>
        <v>-8.7365591397849478</v>
      </c>
      <c r="G19" s="29"/>
      <c r="H19" s="65"/>
      <c r="I19" s="4" t="s">
        <v>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22.524271844660191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25.198412698412696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0.42</v>
      </c>
      <c r="C20" s="6">
        <f>C19/(B19+C19)</f>
        <v>0.57999999999999996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36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30.626450116009281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22.009569377990431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55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31.952662721893493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28.913043478260867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45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27.100840336134453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28.904428904428904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281</v>
      </c>
      <c r="C23" s="4">
        <v>288</v>
      </c>
      <c r="E23" s="12" t="s">
        <v>122</v>
      </c>
      <c r="F23" s="10">
        <f>(F17*'Efficiency Adjustment'!B66)/K27</f>
        <v>20.306440652213695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215</v>
      </c>
      <c r="C24" s="4">
        <v>230</v>
      </c>
      <c r="E24" s="12" t="s">
        <v>123</v>
      </c>
      <c r="F24" s="10">
        <f>(F18*'Efficiency Adjustment'!C66)/J27</f>
        <v>30.101660078949809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0.76512455516014233</v>
      </c>
      <c r="C25" s="6">
        <f>C24/C23</f>
        <v>0.79861111111111116</v>
      </c>
      <c r="E25" s="12" t="s">
        <v>124</v>
      </c>
      <c r="F25" s="10">
        <f>F23-F24</f>
        <v>-9.7952194267361143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66</v>
      </c>
      <c r="C26" s="4">
        <f>C23-C24</f>
        <v>58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27.419407055346049</v>
      </c>
      <c r="K27" s="19">
        <f>AVERAGEIF(K8:K24,"&gt;0")</f>
        <v>28.042916151199744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0.80430107526881722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66</v>
      </c>
      <c r="C29" s="4">
        <v>52</v>
      </c>
      <c r="E29" s="12" t="s">
        <v>148</v>
      </c>
      <c r="F29" s="10">
        <f>C10/F10</f>
        <v>1.0321969696969697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13</v>
      </c>
      <c r="E30" s="12" t="s">
        <v>91</v>
      </c>
      <c r="F30" s="10">
        <f>F28-F29</f>
        <v>-0.2278958944281525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0.19696969696969696</v>
      </c>
      <c r="C31" s="23">
        <f>C30/C29</f>
        <v>0.25</v>
      </c>
      <c r="E31" s="4" t="s">
        <v>149</v>
      </c>
      <c r="F31" s="10">
        <f>B12/F9</f>
        <v>0.49032258064516127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0.62121212121212122</v>
      </c>
      <c r="G32" s="7"/>
      <c r="H32" s="65"/>
      <c r="I32" s="4" t="s">
        <v>203</v>
      </c>
      <c r="J32" s="9">
        <f>F14</f>
        <v>66.2</v>
      </c>
      <c r="K32" s="4">
        <f>RANK(J32,'Universal Aggregate Worksheet'!I7:I67,0)</f>
        <v>33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1.5151515151515152E-2</v>
      </c>
      <c r="E33" s="12" t="s">
        <v>92</v>
      </c>
      <c r="F33" s="13">
        <f>F31-F32</f>
        <v>-0.13088954056695995</v>
      </c>
      <c r="G33" s="29"/>
      <c r="H33" s="65"/>
      <c r="I33" s="12" t="s">
        <v>160</v>
      </c>
      <c r="J33" s="9">
        <f>F12</f>
        <v>31</v>
      </c>
      <c r="K33" s="4">
        <f>RANK(J33,'Universal Aggregate Worksheet'!F7:F67,0)</f>
        <v>50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0.25981550802139042</v>
      </c>
      <c r="G34" s="31"/>
      <c r="H34" s="65"/>
      <c r="I34" s="12" t="s">
        <v>161</v>
      </c>
      <c r="J34" s="9">
        <f>F13</f>
        <v>35.200000000000003</v>
      </c>
      <c r="K34" s="4">
        <f>RANK(J34,'Universal Aggregate Worksheet'!G7:G67,1)</f>
        <v>41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54</v>
      </c>
      <c r="C35" s="4">
        <v>66</v>
      </c>
      <c r="E35" s="12" t="s">
        <v>152</v>
      </c>
      <c r="F35" s="6">
        <f>((0.167*C30)+(C9)+(0.83*C32))/C10</f>
        <v>0.28807522935779817</v>
      </c>
      <c r="G35" s="7"/>
      <c r="H35" s="65"/>
      <c r="I35" s="12" t="s">
        <v>210</v>
      </c>
      <c r="J35" s="9">
        <f>J33-J34</f>
        <v>-4.2000000000000028</v>
      </c>
      <c r="K35" s="4">
        <f>RANK(J35,'Universal Aggregate Worksheet'!H7:H67,0)</f>
        <v>54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0.42618859649122809</v>
      </c>
      <c r="G36" s="31"/>
      <c r="H36" s="65"/>
      <c r="I36" s="4" t="s">
        <v>133</v>
      </c>
      <c r="J36" s="10">
        <f>F23</f>
        <v>20.306440652213695</v>
      </c>
      <c r="K36" s="4">
        <f>RANK(J36,'Universal Aggregate Worksheet'!X7:X67,0)</f>
        <v>57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0.47866158536585368</v>
      </c>
      <c r="G37" s="31"/>
      <c r="H37" s="65"/>
      <c r="I37" s="4" t="s">
        <v>136</v>
      </c>
      <c r="J37" s="10">
        <f>F24</f>
        <v>30.101660078949809</v>
      </c>
      <c r="K37" s="4">
        <f>RANK(J37,'Universal Aggregate Worksheet'!Z7:Z67,1)</f>
        <v>42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-9.7952194267361143</v>
      </c>
      <c r="K38" s="4">
        <f>RANK(J38,'Universal Aggregate Worksheet'!AB7:AB67,0)</f>
        <v>55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0.80430107526881722</v>
      </c>
      <c r="K39" s="4">
        <f>RANK(J39,'Universal Aggregate Worksheet'!M7:M67,0)</f>
        <v>59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3.4759358288770054E-2</v>
      </c>
      <c r="G40" s="13">
        <f>C30/C10</f>
        <v>2.3853211009174313E-2</v>
      </c>
      <c r="H40" s="65"/>
      <c r="I40" s="4" t="s">
        <v>170</v>
      </c>
      <c r="J40" s="10">
        <f>F29</f>
        <v>1.0321969696969697</v>
      </c>
      <c r="K40" s="4">
        <f>RANK(J40,'Universal Aggregate Worksheet'!Q7:Q67,1)</f>
        <v>40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9.5412844036697253E-2</v>
      </c>
      <c r="G41" s="10">
        <f>B29/B10</f>
        <v>0.17647058823529413</v>
      </c>
      <c r="H41" s="65"/>
      <c r="I41" s="4" t="s">
        <v>168</v>
      </c>
      <c r="J41" s="6">
        <f>F34</f>
        <v>0.25981550802139042</v>
      </c>
      <c r="K41" s="4">
        <f>RANK(J41,'Universal Aggregate Worksheet'!O7:O67,0)</f>
        <v>47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-6.0653485747927199E-2</v>
      </c>
      <c r="G42" s="10">
        <f>G40-G41</f>
        <v>-0.15261737722611982</v>
      </c>
      <c r="H42" s="65"/>
      <c r="I42" s="4" t="s">
        <v>172</v>
      </c>
      <c r="J42" s="6">
        <f>F35</f>
        <v>0.28807522935779817</v>
      </c>
      <c r="K42" s="4">
        <f>RANK(J42,'Universal Aggregate Worksheet'!S7:S67,1)</f>
        <v>30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0.14193548387096774</v>
      </c>
      <c r="G43" s="86">
        <f>C29/F10</f>
        <v>9.8484848484848481E-2</v>
      </c>
      <c r="H43" s="65"/>
      <c r="I43" s="4" t="s">
        <v>182</v>
      </c>
      <c r="J43" s="10">
        <f>F47</f>
        <v>0.12043010752688173</v>
      </c>
      <c r="K43" s="4">
        <f>RANK(J43,'Universal Aggregate Worksheet'!U7:U67,0)</f>
        <v>52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0.1368421052631579</v>
      </c>
      <c r="G44" s="86">
        <f>C30/C9</f>
        <v>8.4415584415584416E-2</v>
      </c>
      <c r="H44" s="65"/>
      <c r="I44" s="4" t="s">
        <v>183</v>
      </c>
      <c r="J44" s="10">
        <f>F48</f>
        <v>0.16287878787878787</v>
      </c>
      <c r="K44" s="4">
        <f>RANK(J44,'Universal Aggregate Worksheet'!V7:V67,1)</f>
        <v>40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0.42</v>
      </c>
      <c r="K45" s="4">
        <f>RANK(J45,'Universal Aggregate Worksheet'!J7:J67,0)</f>
        <v>53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0.76512455516014233</v>
      </c>
      <c r="K46" s="4">
        <f>RANK(J46,'Universal Aggregate Worksheet'!K7:K67,0)</f>
        <v>56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0.12043010752688173</v>
      </c>
      <c r="G47" s="33"/>
      <c r="H47" s="65"/>
      <c r="I47" s="4" t="s">
        <v>181</v>
      </c>
      <c r="J47" s="13">
        <f>C25</f>
        <v>0.79861111111111116</v>
      </c>
      <c r="K47" s="4">
        <f>RANK(J47,'Universal Aggregate Worksheet'!L7:L67,1)</f>
        <v>12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0.16287878787878787</v>
      </c>
      <c r="G48" s="29"/>
      <c r="H48" s="65"/>
      <c r="I48" s="4" t="s">
        <v>205</v>
      </c>
      <c r="J48" s="6">
        <f>B31</f>
        <v>0.19696969696969696</v>
      </c>
      <c r="K48" s="4">
        <f>RANK(J48,'Universal Aggregate Worksheet'!AC7:AC67,0)</f>
        <v>58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0.25</v>
      </c>
      <c r="K49" s="4">
        <f>RANK(J49,'Universal Aggregate Worksheet'!AD7:AD67,1)</f>
        <v>14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3.4759358288770054E-2</v>
      </c>
      <c r="K50" s="4">
        <f>RANK(J50,'Universal Aggregate Worksheet'!AI7:AI67,0)</f>
        <v>33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5.4380664652567974E-2</v>
      </c>
      <c r="G51" s="10">
        <f>C35/F11</f>
        <v>6.6465256797583083E-2</v>
      </c>
      <c r="H51" s="65"/>
      <c r="I51" s="12" t="s">
        <v>221</v>
      </c>
      <c r="J51" s="10">
        <f>F41</f>
        <v>9.5412844036697253E-2</v>
      </c>
      <c r="K51" s="4">
        <f>RANK(J51,'Universal Aggregate Worksheet'!AJ7:AJ67,1)</f>
        <v>12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0.32954545454545453</v>
      </c>
      <c r="G52" s="86">
        <f>(B12-B9)/F9</f>
        <v>0.28602150537634408</v>
      </c>
      <c r="H52" s="65"/>
      <c r="I52" s="12" t="s">
        <v>222</v>
      </c>
      <c r="J52" s="87">
        <f>F43</f>
        <v>0.14193548387096774</v>
      </c>
      <c r="K52" s="4">
        <f>RANK(J52,'Universal Aggregate Worksheet'!AE7:AE67,0)</f>
        <v>7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9.8484848484848481E-2</v>
      </c>
      <c r="K53" s="4">
        <f>RANK(J53,'Universal Aggregate Worksheet'!AF7:AF67,1)</f>
        <v>17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0.1368421052631579</v>
      </c>
      <c r="K54" s="4">
        <f>RANK(J54,'Universal Aggregate Worksheet'!AG7:AG67,0)</f>
        <v>25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27.419407055346049</v>
      </c>
      <c r="G55" s="7"/>
      <c r="H55" s="65"/>
      <c r="I55" s="12" t="s">
        <v>225</v>
      </c>
      <c r="J55" s="87">
        <f>G44</f>
        <v>8.4415584415584416E-2</v>
      </c>
      <c r="K55" s="4">
        <f>RANK(J55,'Universal Aggregate Worksheet'!AH7:AH67,1)</f>
        <v>6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28.042916151199744</v>
      </c>
      <c r="G56" s="7"/>
      <c r="H56" s="65"/>
      <c r="I56" s="12" t="s">
        <v>227</v>
      </c>
      <c r="J56" s="10">
        <f>F51</f>
        <v>5.4380664652567974E-2</v>
      </c>
      <c r="K56" s="4">
        <f>RANK(J56,'Universal Aggregate Worksheet'!AK7:AK67,1)</f>
        <v>22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-0.62350909585369507</v>
      </c>
      <c r="G57" s="7"/>
      <c r="H57" s="65"/>
      <c r="I57" s="12" t="s">
        <v>226</v>
      </c>
      <c r="J57" s="10">
        <f>G51</f>
        <v>6.6465256797583083E-2</v>
      </c>
      <c r="K57" s="4">
        <f>RANK(J57,'Universal Aggregate Worksheet'!AL7:AL67,0)</f>
        <v>18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0.32954545454545453</v>
      </c>
      <c r="K58" s="4">
        <f>RANK(J58,'Universal Aggregate Worksheet'!AM7:AM67,0)</f>
        <v>19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0.28602150537634408</v>
      </c>
      <c r="K59" s="4">
        <f>RANK(J59,'Universal Aggregate Worksheet'!AN7:AN67,1)</f>
        <v>18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27.419407055346049</v>
      </c>
      <c r="K60" s="4">
        <f>RANK(J60,'Universal Aggregate Worksheet'!AO7:AO67,0)</f>
        <v>46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28.042916151199744</v>
      </c>
      <c r="K61" s="4">
        <f>RANK(J61,'Universal Aggregate Worksheet'!AP7:AP67,1)</f>
        <v>30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-0.62350909585369507</v>
      </c>
      <c r="K62" s="4">
        <f>RANK(J62,'Universal Aggregate Worksheet'!AQ7:AQ67,0)</f>
        <v>38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66"/>
  <sheetViews>
    <sheetView topLeftCell="A3" workbookViewId="0">
      <selection activeCell="D21" sqref="D21"/>
    </sheetView>
  </sheetViews>
  <sheetFormatPr defaultRowHeight="15"/>
  <cols>
    <col min="1" max="1" width="15.7109375" customWidth="1"/>
    <col min="2" max="6" width="28.7109375" customWidth="1"/>
  </cols>
  <sheetData>
    <row r="1" spans="1:5">
      <c r="A1" s="3" t="s">
        <v>114</v>
      </c>
    </row>
    <row r="2" spans="1:5">
      <c r="A2" t="s">
        <v>102</v>
      </c>
      <c r="B2" s="64">
        <v>2011</v>
      </c>
    </row>
    <row r="4" spans="1:5">
      <c r="B4" s="20" t="s">
        <v>110</v>
      </c>
      <c r="C4" s="20" t="s">
        <v>111</v>
      </c>
      <c r="D4" s="20" t="s">
        <v>112</v>
      </c>
      <c r="E4" s="20" t="s">
        <v>113</v>
      </c>
    </row>
    <row r="5" spans="1:5">
      <c r="A5" t="s">
        <v>0</v>
      </c>
      <c r="B5" s="19">
        <f>'Air Force'!F17</f>
        <v>26.410835214446955</v>
      </c>
      <c r="C5" s="19">
        <f>'Air Force'!F18</f>
        <v>25.282167042889391</v>
      </c>
      <c r="D5" s="19">
        <f>(B5/B66)*B5</f>
        <v>25.025222288083668</v>
      </c>
      <c r="E5" s="19">
        <f>(C5/C66)*C5</f>
        <v>22.587433401436741</v>
      </c>
    </row>
    <row r="6" spans="1:5">
      <c r="A6" t="s">
        <v>1</v>
      </c>
      <c r="B6" s="19">
        <f>Albany!F17</f>
        <v>26.953125</v>
      </c>
      <c r="C6" s="19">
        <f>Albany!F18</f>
        <v>31.494661921708182</v>
      </c>
      <c r="D6" s="19">
        <f>(B6/B66)*B6</f>
        <v>26.063451271861453</v>
      </c>
      <c r="E6" s="19">
        <f>(C6/C66)*C6</f>
        <v>35.051950825965086</v>
      </c>
    </row>
    <row r="7" spans="1:5">
      <c r="A7" t="s">
        <v>2</v>
      </c>
      <c r="B7" s="19">
        <f>Army!F17</f>
        <v>30.039525691699602</v>
      </c>
      <c r="C7" s="19">
        <f>Army!F18</f>
        <v>23.762376237623762</v>
      </c>
      <c r="D7" s="19">
        <f>(B7/B66)*B7</f>
        <v>32.374257371187667</v>
      </c>
      <c r="E7" s="19">
        <f>(C7/C66)*C7</f>
        <v>19.953451421522814</v>
      </c>
    </row>
    <row r="8" spans="1:5">
      <c r="A8" t="s">
        <v>3</v>
      </c>
      <c r="B8" s="19">
        <f>Bellarmine!F17</f>
        <v>29.254302103250478</v>
      </c>
      <c r="C8" s="19">
        <f>Bellarmine!F18</f>
        <v>30.650684931506849</v>
      </c>
      <c r="D8" s="19">
        <f>(B8/B66)*B8</f>
        <v>30.703872691868956</v>
      </c>
      <c r="E8" s="19">
        <f>(C8/C66)*C8</f>
        <v>33.198515164759336</v>
      </c>
    </row>
    <row r="9" spans="1:5">
      <c r="A9" t="s">
        <v>4</v>
      </c>
      <c r="B9" s="19">
        <f>Binghamton!F17</f>
        <v>25.342465753424658</v>
      </c>
      <c r="C9" s="19">
        <f>Binghamton!F18</f>
        <v>27.108433734939759</v>
      </c>
      <c r="D9" s="19">
        <f>(B9/B66)*B9</f>
        <v>23.04153507596164</v>
      </c>
      <c r="E9" s="19">
        <f>(C9/C66)*C9</f>
        <v>25.968516690423989</v>
      </c>
    </row>
    <row r="10" spans="1:5">
      <c r="A10" t="s">
        <v>5</v>
      </c>
      <c r="B10" s="19">
        <f>Brown!F17</f>
        <v>22.524271844660191</v>
      </c>
      <c r="C10" s="19">
        <f>Brown!F18</f>
        <v>25.198412698412696</v>
      </c>
      <c r="D10" s="19">
        <f>(B10/B66)*B10</f>
        <v>18.201835837400871</v>
      </c>
      <c r="E10" s="19">
        <f>(C10/C66)*C10</f>
        <v>22.438026737044314</v>
      </c>
    </row>
    <row r="11" spans="1:5">
      <c r="A11" t="s">
        <v>6</v>
      </c>
      <c r="B11" s="19">
        <f>Bryant!F17</f>
        <v>27.470686767169177</v>
      </c>
      <c r="C11" s="19">
        <f>Bryant!F18</f>
        <v>28.195488721804512</v>
      </c>
      <c r="D11" s="19">
        <f>(B11/B66)*B11</f>
        <v>27.074017581777294</v>
      </c>
      <c r="E11" s="19">
        <f>(C11/C66)*C11</f>
        <v>28.092962902295035</v>
      </c>
    </row>
    <row r="12" spans="1:5">
      <c r="A12" t="s">
        <v>7</v>
      </c>
      <c r="B12" s="19">
        <f>Bucknell!F17</f>
        <v>30.120481927710845</v>
      </c>
      <c r="C12" s="19">
        <f>Bucknell!F18</f>
        <v>22.323049001814883</v>
      </c>
      <c r="D12" s="19">
        <f>(B12/B66)*B12</f>
        <v>32.548989135928792</v>
      </c>
      <c r="E12" s="19">
        <f>(C12/C66)*C12</f>
        <v>17.609430763750886</v>
      </c>
    </row>
    <row r="13" spans="1:5">
      <c r="A13" t="s">
        <v>8</v>
      </c>
      <c r="B13" s="19">
        <f>Canisius!F17</f>
        <v>22.955145118733508</v>
      </c>
      <c r="C13" s="19">
        <f>Canisius!F18</f>
        <v>31.127450980392158</v>
      </c>
      <c r="D13" s="19">
        <f>(B13/B66)*B13</f>
        <v>18.904872733834623</v>
      </c>
      <c r="E13" s="19">
        <f>(C13/C66)*C13</f>
        <v>34.239341837496696</v>
      </c>
    </row>
    <row r="14" spans="1:5">
      <c r="A14" t="s">
        <v>9</v>
      </c>
      <c r="B14" s="19">
        <f>Colgate!F17</f>
        <v>27.413127413127413</v>
      </c>
      <c r="C14" s="19">
        <f>Colgate!F18</f>
        <v>27.139874739039666</v>
      </c>
      <c r="D14" s="19">
        <f>(B14/B66)*B14</f>
        <v>26.960680018950722</v>
      </c>
      <c r="E14" s="19">
        <f>(C14/C66)*C14</f>
        <v>26.028789425615518</v>
      </c>
    </row>
    <row r="15" spans="1:5">
      <c r="A15" t="s">
        <v>10</v>
      </c>
      <c r="B15" s="19">
        <f>Cornell!F17</f>
        <v>34.231378763866879</v>
      </c>
      <c r="C15" s="19">
        <f>Cornell!F18</f>
        <v>23.064250411861615</v>
      </c>
      <c r="D15" s="19">
        <f>(B15/B66)*B15</f>
        <v>42.039975725036975</v>
      </c>
      <c r="E15" s="19">
        <f>(C15/C66)*C15</f>
        <v>18.798230969544626</v>
      </c>
    </row>
    <row r="16" spans="1:5">
      <c r="A16" t="s">
        <v>11</v>
      </c>
      <c r="B16" s="19">
        <f>Dartmouth!F17</f>
        <v>26.043737574552683</v>
      </c>
      <c r="C16" s="19">
        <f>Dartmouth!F18</f>
        <v>28.205128205128204</v>
      </c>
      <c r="D16" s="19">
        <f>(B16/B66)*B16</f>
        <v>24.334380468346158</v>
      </c>
      <c r="E16" s="19">
        <f>(C16/C66)*C16</f>
        <v>28.112175049384383</v>
      </c>
    </row>
    <row r="17" spans="1:5">
      <c r="A17" t="s">
        <v>12</v>
      </c>
      <c r="B17" s="19">
        <f>Delaware!F17</f>
        <v>26.456692913385826</v>
      </c>
      <c r="C17" s="19">
        <f>Delaware!F18</f>
        <v>27.301587301587301</v>
      </c>
      <c r="D17" s="19">
        <f>(B17/B66)*B17</f>
        <v>25.11220139349231</v>
      </c>
      <c r="E17" s="19">
        <f>(C17/C66)*C17</f>
        <v>26.339897892788159</v>
      </c>
    </row>
    <row r="18" spans="1:5">
      <c r="A18" t="s">
        <v>13</v>
      </c>
      <c r="B18" s="19">
        <f>Denver!F17</f>
        <v>36.30252100840336</v>
      </c>
      <c r="C18" s="19">
        <f>Denver!F18</f>
        <v>26.151012891344383</v>
      </c>
      <c r="D18" s="19">
        <f>(B18/B66)*B18</f>
        <v>47.281064260028089</v>
      </c>
      <c r="E18" s="19">
        <f>(C18/C66)*C18</f>
        <v>24.166587088050914</v>
      </c>
    </row>
    <row r="19" spans="1:5">
      <c r="A19" t="s">
        <v>14</v>
      </c>
      <c r="B19" s="19">
        <f>Detroit!F17</f>
        <v>26.992753623188403</v>
      </c>
      <c r="C19" s="19">
        <f>Detroit!F18</f>
        <v>26.198083067092654</v>
      </c>
      <c r="D19" s="19">
        <f>(B19/B66)*B19</f>
        <v>26.140148722331094</v>
      </c>
      <c r="E19" s="19">
        <f>(C19/C66)*C19</f>
        <v>24.253662050945969</v>
      </c>
    </row>
    <row r="20" spans="1:5">
      <c r="A20" t="s">
        <v>15</v>
      </c>
      <c r="B20" s="19">
        <f>Drexel!F17</f>
        <v>35.189309576837417</v>
      </c>
      <c r="C20" s="19">
        <f>Drexel!F18</f>
        <v>30.162412993039446</v>
      </c>
      <c r="D20" s="19">
        <f>(B20/B66)*B20</f>
        <v>44.4257905421792</v>
      </c>
      <c r="E20" s="19">
        <f>(C20/C66)*C20</f>
        <v>32.149221174534219</v>
      </c>
    </row>
    <row r="21" spans="1:5">
      <c r="A21" t="s">
        <v>16</v>
      </c>
      <c r="B21" s="19">
        <f>Duke!F17</f>
        <v>35.398230088495573</v>
      </c>
      <c r="C21" s="19">
        <f>Duke!F18</f>
        <v>26.251896813353564</v>
      </c>
      <c r="D21" s="19">
        <f>(B21/B66)*B21</f>
        <v>44.95487231286539</v>
      </c>
      <c r="E21" s="19">
        <f>(C21/C66)*C21</f>
        <v>24.353403769015898</v>
      </c>
    </row>
    <row r="22" spans="1:5">
      <c r="A22" t="s">
        <v>17</v>
      </c>
      <c r="B22" s="19">
        <f>Fairfield!F17</f>
        <v>28.764044943820227</v>
      </c>
      <c r="C22" s="19">
        <f>Fairfield!F18</f>
        <v>25.244618395303327</v>
      </c>
      <c r="D22" s="19">
        <f>(B22/B66)*B22</f>
        <v>29.683396283928289</v>
      </c>
      <c r="E22" s="19">
        <f>(C22/C66)*C22</f>
        <v>22.520390274726228</v>
      </c>
    </row>
    <row r="23" spans="1:5">
      <c r="A23" t="s">
        <v>18</v>
      </c>
      <c r="B23" s="19">
        <f>Georgetown!F17</f>
        <v>29.215686274509807</v>
      </c>
      <c r="C23" s="19">
        <f>Georgetown!F18</f>
        <v>27.428571428571431</v>
      </c>
      <c r="D23" s="19">
        <f>(B23/B66)*B23</f>
        <v>30.622867652015287</v>
      </c>
      <c r="E23" s="19">
        <f>(C23/C66)*C23</f>
        <v>26.585490018083821</v>
      </c>
    </row>
    <row r="24" spans="1:5">
      <c r="A24" t="s">
        <v>19</v>
      </c>
      <c r="B24" s="19">
        <f>Hartford!F17</f>
        <v>28.043143297380585</v>
      </c>
      <c r="C24" s="19">
        <f>Hartford!F18</f>
        <v>28.495575221238941</v>
      </c>
      <c r="D24" s="19">
        <f>(B24/B66)*B24</f>
        <v>28.214155470583066</v>
      </c>
      <c r="E24" s="19">
        <f>(C24/C66)*C24</f>
        <v>28.694135750029833</v>
      </c>
    </row>
    <row r="25" spans="1:5">
      <c r="A25" t="s">
        <v>20</v>
      </c>
      <c r="B25" s="19">
        <f>Harvard!F17</f>
        <v>28.760330578512395</v>
      </c>
      <c r="C25" s="19">
        <f>Harvard!F18</f>
        <v>26.631393298059962</v>
      </c>
      <c r="D25" s="19">
        <f>(B25/B66)*B25</f>
        <v>29.675730612507223</v>
      </c>
      <c r="E25" s="19">
        <f>(C25/C66)*C25</f>
        <v>25.062596893109667</v>
      </c>
    </row>
    <row r="26" spans="1:5">
      <c r="A26" t="s">
        <v>21</v>
      </c>
      <c r="B26" s="19">
        <f>Hobart!F17</f>
        <v>21.936758893280633</v>
      </c>
      <c r="C26" s="19">
        <f>Hobart!F18</f>
        <v>31.222707423580786</v>
      </c>
      <c r="D26" s="19">
        <f>(B26/B66)*B26</f>
        <v>17.264682525554157</v>
      </c>
      <c r="E26" s="19">
        <f>(C26/C66)*C26</f>
        <v>34.449221431080673</v>
      </c>
    </row>
    <row r="27" spans="1:5">
      <c r="A27" t="s">
        <v>22</v>
      </c>
      <c r="B27" s="19">
        <f>Hofstra!F17</f>
        <v>30.873786407766989</v>
      </c>
      <c r="C27" s="19">
        <f>Hofstra!F18</f>
        <v>23.972602739726025</v>
      </c>
      <c r="D27" s="19">
        <f>(B27/B66)*B27</f>
        <v>34.19742953368992</v>
      </c>
      <c r="E27" s="19">
        <f>(C27/C66)*C27</f>
        <v>20.308070822673539</v>
      </c>
    </row>
    <row r="28" spans="1:5">
      <c r="A28" t="s">
        <v>23</v>
      </c>
      <c r="B28" s="19">
        <f>'Holy Cross'!F17</f>
        <v>19.957537154989385</v>
      </c>
      <c r="C28" s="19">
        <f>'Holy Cross'!F18</f>
        <v>30.811808118081181</v>
      </c>
      <c r="D28" s="19">
        <f>(B28/B66)*B28</f>
        <v>14.289846567131629</v>
      </c>
      <c r="E28" s="19">
        <f>(C28/C66)*C28</f>
        <v>33.548465574868601</v>
      </c>
    </row>
    <row r="29" spans="1:5">
      <c r="A29" t="s">
        <v>24</v>
      </c>
      <c r="B29" s="19">
        <f>Jacksonville!F17</f>
        <v>28.785046728971963</v>
      </c>
      <c r="C29" s="19">
        <f>Jacksonville!F18</f>
        <v>30.281690140845068</v>
      </c>
      <c r="D29" s="19">
        <f>(B29/B66)*B29</f>
        <v>29.726758189308224</v>
      </c>
      <c r="E29" s="19">
        <f>(C29/C66)*C29</f>
        <v>32.403991871800052</v>
      </c>
    </row>
    <row r="30" spans="1:5">
      <c r="A30" t="s">
        <v>25</v>
      </c>
      <c r="B30" s="19">
        <f>'Johns Hopkins'!F17</f>
        <v>31.858407079646017</v>
      </c>
      <c r="C30" s="19">
        <f>'Johns Hopkins'!F18</f>
        <v>24.892703862660944</v>
      </c>
      <c r="D30" s="19">
        <f>(B30/B66)*B30</f>
        <v>36.41344657342097</v>
      </c>
      <c r="E30" s="19">
        <f>(C30/C66)*C30</f>
        <v>21.896890028462963</v>
      </c>
    </row>
    <row r="31" spans="1:5">
      <c r="A31" t="s">
        <v>26</v>
      </c>
      <c r="B31" s="19">
        <f>Lafayette!F17</f>
        <v>27.540106951871657</v>
      </c>
      <c r="C31" s="19">
        <f>Lafayette!F18</f>
        <v>31.753554502369667</v>
      </c>
      <c r="D31" s="19">
        <f>(B31/B66)*B31</f>
        <v>27.211026030415493</v>
      </c>
      <c r="E31" s="19">
        <f>(C31/C66)*C31</f>
        <v>35.630587798526157</v>
      </c>
    </row>
    <row r="32" spans="1:5">
      <c r="A32" t="s">
        <v>27</v>
      </c>
      <c r="B32" s="19">
        <f>Lehigh!F17</f>
        <v>30.363636363636363</v>
      </c>
      <c r="C32" s="19">
        <f>Lehigh!F18</f>
        <v>31.380753138075313</v>
      </c>
      <c r="D32" s="19">
        <f>(B32/B66)*B32</f>
        <v>33.07662854317541</v>
      </c>
      <c r="E32" s="19">
        <f>(C32/C66)*C32</f>
        <v>34.798860018465838</v>
      </c>
    </row>
    <row r="33" spans="1:5">
      <c r="A33" t="s">
        <v>28</v>
      </c>
      <c r="B33" s="19">
        <f>Loyola!F17</f>
        <v>25.821596244131456</v>
      </c>
      <c r="C33" s="19">
        <f>Loyola!F18</f>
        <v>27.040816326530614</v>
      </c>
      <c r="D33" s="19">
        <f>(B33/B66)*B33</f>
        <v>23.921028301304432</v>
      </c>
      <c r="E33" s="19">
        <f>(C33/C66)*C33</f>
        <v>25.839130102593543</v>
      </c>
    </row>
    <row r="34" spans="1:5">
      <c r="A34" t="s">
        <v>29</v>
      </c>
      <c r="B34" s="19">
        <f>Manhattan!F17</f>
        <v>24.842105263157897</v>
      </c>
      <c r="C34" s="19">
        <f>Manhattan!F18</f>
        <v>30.687830687830687</v>
      </c>
      <c r="D34" s="19">
        <f>(B34/B66)*B34</f>
        <v>22.140655173891719</v>
      </c>
      <c r="E34" s="19">
        <f>(C34/C66)*C34</f>
        <v>33.279030899337243</v>
      </c>
    </row>
    <row r="35" spans="1:5">
      <c r="A35" t="s">
        <v>30</v>
      </c>
      <c r="B35" s="19">
        <f>Marist!F17</f>
        <v>28.340080971659919</v>
      </c>
      <c r="C35" s="19">
        <f>Marist!F18</f>
        <v>27.530364372469634</v>
      </c>
      <c r="D35" s="19">
        <f>(B35/B66)*B35</f>
        <v>28.814815707094379</v>
      </c>
      <c r="E35" s="19">
        <f>(C35/C66)*C35</f>
        <v>26.783184378910292</v>
      </c>
    </row>
    <row r="36" spans="1:5">
      <c r="A36" t="s">
        <v>31</v>
      </c>
      <c r="B36" s="19">
        <f>Maryland!F17</f>
        <v>32.7683615819209</v>
      </c>
      <c r="C36" s="19">
        <f>Maryland!F18</f>
        <v>25.977011494252871</v>
      </c>
      <c r="D36" s="19">
        <f>(B36/B66)*B36</f>
        <v>38.523268457137526</v>
      </c>
      <c r="E36" s="19">
        <f>(C36/C66)*C36</f>
        <v>23.846061804323686</v>
      </c>
    </row>
    <row r="37" spans="1:5">
      <c r="A37" t="s">
        <v>32</v>
      </c>
      <c r="B37" s="19">
        <f>Massachusetts!F17</f>
        <v>28.166351606805296</v>
      </c>
      <c r="C37" s="19">
        <f>Massachusetts!F18</f>
        <v>25.346534653465348</v>
      </c>
      <c r="D37" s="19">
        <f>(B37/B66)*B37</f>
        <v>28.462619402765064</v>
      </c>
      <c r="E37" s="19">
        <f>(C37/C66)*C37</f>
        <v>22.702593617377072</v>
      </c>
    </row>
    <row r="38" spans="1:5">
      <c r="A38" t="s">
        <v>194</v>
      </c>
      <c r="B38" s="19">
        <f>Mercer!F17</f>
        <v>18.046709129511676</v>
      </c>
      <c r="C38" s="19">
        <f>Mercer!F18</f>
        <v>36.031746031746032</v>
      </c>
      <c r="D38" s="19">
        <f>(B38/B66)*B38</f>
        <v>11.684488620136486</v>
      </c>
      <c r="E38" s="19">
        <f>(C38/C66)*C38</f>
        <v>45.878468040747741</v>
      </c>
    </row>
    <row r="39" spans="1:5">
      <c r="A39" t="s">
        <v>33</v>
      </c>
      <c r="B39" s="19">
        <f>'Mount St. Marys'!F17</f>
        <v>35.009671179883945</v>
      </c>
      <c r="C39" s="19">
        <f>'Mount St. Marys'!F18</f>
        <v>32.783505154639172</v>
      </c>
      <c r="D39" s="19">
        <f>(B39/B66)*B39</f>
        <v>43.973368610024473</v>
      </c>
      <c r="E39" s="19">
        <f>(C39/C66)*C39</f>
        <v>37.97948431582995</v>
      </c>
    </row>
    <row r="40" spans="1:5">
      <c r="A40" t="s">
        <v>34</v>
      </c>
      <c r="B40" s="19">
        <f>Navy!F17</f>
        <v>28.502415458937197</v>
      </c>
      <c r="C40" s="19">
        <f>Navy!F18</f>
        <v>30.864197530864196</v>
      </c>
      <c r="D40" s="19">
        <f>(B40/B66)*B40</f>
        <v>29.145868769453884</v>
      </c>
      <c r="E40" s="19">
        <f>(C40/C66)*C40</f>
        <v>33.66264768437717</v>
      </c>
    </row>
    <row r="41" spans="1:5">
      <c r="A41" t="s">
        <v>35</v>
      </c>
      <c r="B41" s="19">
        <f>'North Carolina'!F17</f>
        <v>31.401869158878505</v>
      </c>
      <c r="C41" s="19">
        <f>'North Carolina'!F18</f>
        <v>29.746835443037973</v>
      </c>
      <c r="D41" s="19">
        <f>(B41/B66)*B41</f>
        <v>35.377299002151929</v>
      </c>
      <c r="E41" s="19">
        <f>(C41/C66)*C41</f>
        <v>31.269420598554827</v>
      </c>
    </row>
    <row r="42" spans="1:5">
      <c r="A42" t="s">
        <v>36</v>
      </c>
      <c r="B42" s="19">
        <f>Binghamton!F17</f>
        <v>25.342465753424658</v>
      </c>
      <c r="C42" s="19">
        <f>'Notre Dame'!F18</f>
        <v>22.009569377990431</v>
      </c>
      <c r="D42" s="19">
        <f>(B42/B66)*B42</f>
        <v>23.04153507596164</v>
      </c>
      <c r="E42" s="19">
        <f>(C42/C66)*C42</f>
        <v>17.118329568038543</v>
      </c>
    </row>
    <row r="43" spans="1:5">
      <c r="A43" t="s">
        <v>37</v>
      </c>
      <c r="B43" s="19">
        <f>'Ohio State'!F17</f>
        <v>27.777777777777779</v>
      </c>
      <c r="C43" s="19">
        <f>'Ohio State'!F18</f>
        <v>24.293785310734464</v>
      </c>
      <c r="D43" s="19">
        <f>(B43/B66)*B43</f>
        <v>27.682714340421409</v>
      </c>
      <c r="E43" s="19">
        <f>(C43/C66)*C43</f>
        <v>20.855887264291116</v>
      </c>
    </row>
    <row r="44" spans="1:5">
      <c r="A44" t="s">
        <v>38</v>
      </c>
      <c r="B44" s="19">
        <f>Pennsylvania!F17</f>
        <v>27.828054298642535</v>
      </c>
      <c r="C44" s="19">
        <f>Pennsylvania!F18</f>
        <v>25.406504065040654</v>
      </c>
      <c r="D44" s="19">
        <f>(B44/B66)*B44</f>
        <v>27.783013947916768</v>
      </c>
      <c r="E44" s="19">
        <f>(C44/C66)*C44</f>
        <v>22.810148499694158</v>
      </c>
    </row>
    <row r="45" spans="1:5">
      <c r="A45" t="s">
        <v>39</v>
      </c>
      <c r="B45" s="19">
        <f>'Penn State'!F17</f>
        <v>27.403846153846157</v>
      </c>
      <c r="C45" s="19">
        <f>'Penn State'!F18</f>
        <v>26.477541371158392</v>
      </c>
      <c r="D45" s="19">
        <f>(B45/B66)*B45</f>
        <v>26.94242696099986</v>
      </c>
      <c r="E45" s="19">
        <f>(C45/C66)*C45</f>
        <v>24.773855649998371</v>
      </c>
    </row>
    <row r="46" spans="1:5">
      <c r="A46" t="s">
        <v>40</v>
      </c>
      <c r="B46" s="19">
        <f>Presbyterian!F17</f>
        <v>21.052631578947366</v>
      </c>
      <c r="C46" s="19">
        <f>Presbyterian!F18</f>
        <v>33.395872420262663</v>
      </c>
      <c r="D46" s="19">
        <f>(B46/B66)*B46</f>
        <v>15.901073810608812</v>
      </c>
      <c r="E46" s="19">
        <f>(C46/C66)*C46</f>
        <v>39.411582973447778</v>
      </c>
    </row>
    <row r="47" spans="1:5">
      <c r="A47" t="s">
        <v>41</v>
      </c>
      <c r="B47" s="19">
        <f>Princeton!F17</f>
        <v>26.153846153846157</v>
      </c>
      <c r="C47" s="19">
        <f>Princeton!F18</f>
        <v>24.468085106382979</v>
      </c>
      <c r="D47" s="19">
        <f>(B47/B66)*B47</f>
        <v>24.540578840044493</v>
      </c>
      <c r="E47" s="19">
        <f>(C47/C66)*C47</f>
        <v>21.156228889245462</v>
      </c>
    </row>
    <row r="48" spans="1:5">
      <c r="A48" t="s">
        <v>42</v>
      </c>
      <c r="B48" s="19">
        <f>Providence!F17</f>
        <v>20.43010752688172</v>
      </c>
      <c r="C48" s="19">
        <f>Providence!F18</f>
        <v>29.166666666666668</v>
      </c>
      <c r="D48" s="19">
        <f>(B48/B66)*B48</f>
        <v>14.974591282751991</v>
      </c>
      <c r="E48" s="19">
        <f>(C48/C66)*C48</f>
        <v>30.06158594834092</v>
      </c>
    </row>
    <row r="49" spans="1:5">
      <c r="A49" t="s">
        <v>43</v>
      </c>
      <c r="B49" s="19">
        <f>Quinnipiac!F17</f>
        <v>30.578512396694212</v>
      </c>
      <c r="C49" s="19">
        <f>Quinnipiac!F18</f>
        <v>28.90625</v>
      </c>
      <c r="D49" s="19">
        <f>(B49/B66)*B49</f>
        <v>33.546435467467944</v>
      </c>
      <c r="E49" s="19">
        <f>(C49/C66)*C49</f>
        <v>29.527168404775868</v>
      </c>
    </row>
    <row r="50" spans="1:5">
      <c r="A50" t="s">
        <v>44</v>
      </c>
      <c r="B50" s="19">
        <f>'Robert Morris'!F17</f>
        <v>37.981651376146793</v>
      </c>
      <c r="C50" s="19">
        <f>'Robert Morris'!F18</f>
        <v>29.56204379562044</v>
      </c>
      <c r="D50" s="19">
        <f>(B50/B66)*B50</f>
        <v>51.756078050582992</v>
      </c>
      <c r="E50" s="19">
        <f>(C50/C66)*C50</f>
        <v>30.882126975133041</v>
      </c>
    </row>
    <row r="51" spans="1:5">
      <c r="A51" t="s">
        <v>45</v>
      </c>
      <c r="B51" s="19">
        <f>Rutgers!F17</f>
        <v>27.100840336134453</v>
      </c>
      <c r="C51" s="19">
        <f>Rutgers!F18</f>
        <v>28.904428904428904</v>
      </c>
      <c r="D51" s="19">
        <f>(B51/B66)*B51</f>
        <v>26.349913139224039</v>
      </c>
      <c r="E51" s="19">
        <f>(C51/C66)*C51</f>
        <v>29.523448095030005</v>
      </c>
    </row>
    <row r="52" spans="1:5">
      <c r="A52" t="s">
        <v>46</v>
      </c>
      <c r="B52" s="19">
        <f>'Sacred Heart'!F17</f>
        <v>24.665391969407267</v>
      </c>
      <c r="C52" s="19">
        <f>'Sacred Heart'!F18</f>
        <v>28.490566037735849</v>
      </c>
      <c r="D52" s="19">
        <f>(B52/B66)*B52</f>
        <v>21.826782240394351</v>
      </c>
      <c r="E52" s="19">
        <f>(C52/C66)*C52</f>
        <v>28.684048460551573</v>
      </c>
    </row>
    <row r="53" spans="1:5">
      <c r="A53" t="s">
        <v>47</v>
      </c>
      <c r="B53" s="19">
        <f>'St. Josephs'!F17</f>
        <v>17.571884984025559</v>
      </c>
      <c r="C53" s="19">
        <f>'St. Josephs'!F18</f>
        <v>36.538461538461533</v>
      </c>
      <c r="D53" s="19">
        <f>(B53/B66)*B53</f>
        <v>11.077719819553948</v>
      </c>
      <c r="E53" s="19">
        <f>(C53/C66)*C53</f>
        <v>47.177921867484415</v>
      </c>
    </row>
    <row r="54" spans="1:5">
      <c r="A54" t="s">
        <v>48</v>
      </c>
      <c r="B54" s="19">
        <f>Siena!F17</f>
        <v>29.855072463768117</v>
      </c>
      <c r="C54" s="19">
        <f>Siena!F18</f>
        <v>25.943396226415093</v>
      </c>
      <c r="D54" s="19">
        <f>(B54/B66)*B54</f>
        <v>31.97789940794285</v>
      </c>
      <c r="E54" s="19">
        <f>(C54/C66)*C54</f>
        <v>23.784386264080659</v>
      </c>
    </row>
    <row r="55" spans="1:5">
      <c r="A55" t="s">
        <v>49</v>
      </c>
      <c r="B55" s="19">
        <f>'Stony Brook'!F17</f>
        <v>36.363636363636367</v>
      </c>
      <c r="C55" s="19">
        <f>'Stony Brook'!F18</f>
        <v>28.809523809523807</v>
      </c>
      <c r="D55" s="19">
        <f>(B55/B66)*B55</f>
        <v>47.440393765535404</v>
      </c>
      <c r="E55" s="19">
        <f>(C55/C66)*C55</f>
        <v>29.329891203309241</v>
      </c>
    </row>
    <row r="56" spans="1:5">
      <c r="A56" t="s">
        <v>50</v>
      </c>
      <c r="B56" s="19">
        <f>'St. Johns'!F17</f>
        <v>23.780487804878049</v>
      </c>
      <c r="C56" s="19">
        <f>'St. Johns'!F18</f>
        <v>28.823529411764703</v>
      </c>
      <c r="D56" s="19">
        <f>(B56/B66)*B56</f>
        <v>20.288745326914086</v>
      </c>
      <c r="E56" s="19">
        <f>(C56/C66)*C56</f>
        <v>29.358415287403947</v>
      </c>
    </row>
    <row r="57" spans="1:5">
      <c r="A57" t="s">
        <v>51</v>
      </c>
      <c r="B57" s="19">
        <f>Syracuse!F17</f>
        <v>29.853181076672104</v>
      </c>
      <c r="C57" s="19">
        <f>Syracuse!F18</f>
        <v>21.109123434704831</v>
      </c>
      <c r="D57" s="19">
        <f>(B57/B66)*B57</f>
        <v>31.973847790214165</v>
      </c>
      <c r="E57" s="19">
        <f>(C57/C66)*C57</f>
        <v>15.746306149353254</v>
      </c>
    </row>
    <row r="58" spans="1:5">
      <c r="A58" t="s">
        <v>52</v>
      </c>
      <c r="B58" s="19">
        <f>Towson!F17</f>
        <v>26.912928759894463</v>
      </c>
      <c r="C58" s="19">
        <f>Towson!F18</f>
        <v>26.884422110552762</v>
      </c>
      <c r="D58" s="19">
        <f>(B58/B66)*B58</f>
        <v>25.985770368980774</v>
      </c>
      <c r="E58" s="19">
        <f>(C58/C66)*C58</f>
        <v>25.54110623018072</v>
      </c>
    </row>
    <row r="59" spans="1:5">
      <c r="A59" t="s">
        <v>53</v>
      </c>
      <c r="B59" s="19">
        <f>UMBC!F17</f>
        <v>26.987951807228917</v>
      </c>
      <c r="C59" s="19">
        <f>UMBC!F18</f>
        <v>32.954545454545453</v>
      </c>
      <c r="D59" s="19">
        <f>(B59/B66)*B59</f>
        <v>26.130849262149805</v>
      </c>
      <c r="E59" s="19">
        <f>(C59/C66)*C59</f>
        <v>38.376816333781818</v>
      </c>
    </row>
    <row r="60" spans="1:5">
      <c r="A60" t="s">
        <v>54</v>
      </c>
      <c r="B60" s="19">
        <f>Vermont!F17</f>
        <v>25.384615384615383</v>
      </c>
      <c r="C60" s="19">
        <f>Vermont!F18</f>
        <v>27.291666666666664</v>
      </c>
      <c r="D60" s="19">
        <f>(B60/B66)*B60</f>
        <v>23.118244253294499</v>
      </c>
      <c r="E60" s="19">
        <f>(C60/C66)*C60</f>
        <v>26.320759003034617</v>
      </c>
    </row>
    <row r="61" spans="1:5">
      <c r="A61" t="s">
        <v>55</v>
      </c>
      <c r="B61" s="19">
        <f>Villanova!F17</f>
        <v>31.952662721893493</v>
      </c>
      <c r="C61" s="19">
        <f>Villanova!F18</f>
        <v>28.913043478260867</v>
      </c>
      <c r="D61" s="19">
        <f>(B61/B66)*B61</f>
        <v>36.629229488324221</v>
      </c>
      <c r="E61" s="19">
        <f>(C61/C66)*C61</f>
        <v>29.541048845719363</v>
      </c>
    </row>
    <row r="62" spans="1:5">
      <c r="A62" t="s">
        <v>56</v>
      </c>
      <c r="B62" s="19">
        <f>Virginia!F17</f>
        <v>32.741935483870968</v>
      </c>
      <c r="C62" s="19">
        <f>Virginia!F18</f>
        <v>27.478260869565219</v>
      </c>
      <c r="D62" s="19">
        <f>(B62/B66)*B62</f>
        <v>38.461159207329231</v>
      </c>
      <c r="E62" s="19">
        <f>(C62/C66)*C62</f>
        <v>26.681901507496441</v>
      </c>
    </row>
    <row r="63" spans="1:5">
      <c r="A63" t="s">
        <v>57</v>
      </c>
      <c r="B63" s="19">
        <f>VMI!F17</f>
        <v>22.873345935727787</v>
      </c>
      <c r="C63" s="19">
        <f>VMI!F18</f>
        <v>37.916666666666664</v>
      </c>
      <c r="D63" s="19">
        <f>(B63/B66)*B63</f>
        <v>18.770380193499534</v>
      </c>
      <c r="E63" s="19">
        <f>(C63/C66)*C63</f>
        <v>50.804080252696153</v>
      </c>
    </row>
    <row r="64" spans="1:5">
      <c r="A64" t="s">
        <v>58</v>
      </c>
      <c r="B64" s="19">
        <f>Wagner!F17</f>
        <v>22.375690607734807</v>
      </c>
      <c r="C64" s="19">
        <f>Wagner!F18</f>
        <v>40.404040404040401</v>
      </c>
      <c r="D64" s="19">
        <f>(B64/B66)*B64</f>
        <v>17.962491244819013</v>
      </c>
      <c r="E64" s="19">
        <f>(C64/C66)*C64</f>
        <v>57.688319205226847</v>
      </c>
    </row>
    <row r="65" spans="1:5">
      <c r="A65" t="s">
        <v>59</v>
      </c>
      <c r="B65" s="19">
        <f>Yale!F17</f>
        <v>29.198473282442748</v>
      </c>
      <c r="C65" s="19">
        <f>Yale!F18</f>
        <v>24.311926605504588</v>
      </c>
      <c r="D65" s="19">
        <f>(B65/B66)*B65</f>
        <v>30.586794160939867</v>
      </c>
      <c r="E65" s="19">
        <f>(C65/C66)*C65</f>
        <v>20.887047008274418</v>
      </c>
    </row>
    <row r="66" spans="1:5">
      <c r="A66" s="21" t="s">
        <v>108</v>
      </c>
      <c r="B66" s="35">
        <f>AVERAGE(B5:B65)</f>
        <v>27.8731676663994</v>
      </c>
      <c r="C66" s="35">
        <f>AVERAGE(C5:C65)</f>
        <v>28.298388711304625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Quinnipiac</v>
      </c>
      <c r="C7" s="76" t="s">
        <v>62</v>
      </c>
      <c r="E7" s="7"/>
      <c r="F7" s="76" t="str">
        <f>B1</f>
        <v>Quinnipiac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22.524271844660191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25.198412698412696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148</v>
      </c>
      <c r="C9" s="4">
        <v>148</v>
      </c>
      <c r="E9" s="4" t="s">
        <v>82</v>
      </c>
      <c r="F9" s="78">
        <f>B19+B23+C26</f>
        <v>484</v>
      </c>
      <c r="G9" s="27"/>
      <c r="H9" s="65"/>
      <c r="I9" s="4" t="s">
        <v>17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28.764044943820227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25.244618395303327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534</v>
      </c>
      <c r="C10" s="4">
        <v>470</v>
      </c>
      <c r="E10" s="4" t="s">
        <v>83</v>
      </c>
      <c r="F10" s="78">
        <f>C19+C23+B26</f>
        <v>512</v>
      </c>
      <c r="G10" s="27"/>
      <c r="H10" s="65"/>
      <c r="I10" s="4" t="s">
        <v>23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19.957537154989385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30.811808118081181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0.27715355805243447</v>
      </c>
      <c r="C11" s="6">
        <f>C9/C10</f>
        <v>0.31489361702127661</v>
      </c>
      <c r="E11" s="4" t="s">
        <v>84</v>
      </c>
      <c r="F11" s="78">
        <f>SUM(F9:F10)</f>
        <v>996</v>
      </c>
      <c r="G11" s="27"/>
      <c r="H11" s="65"/>
      <c r="I11" s="4" t="s">
        <v>42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20.43010752688172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29.166666666666668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298</v>
      </c>
      <c r="C12" s="4">
        <v>294</v>
      </c>
      <c r="E12" s="4" t="s">
        <v>85</v>
      </c>
      <c r="F12" s="79">
        <f>F9/(B39/60)</f>
        <v>34.204946996466433</v>
      </c>
      <c r="G12" s="28"/>
      <c r="H12" s="65"/>
      <c r="I12" s="4" t="s">
        <v>19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28.043143297380585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28.495575221238941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0.55805243445692887</v>
      </c>
      <c r="C13" s="6">
        <f>C12/C10</f>
        <v>0.62553191489361704</v>
      </c>
      <c r="E13" s="4" t="s">
        <v>86</v>
      </c>
      <c r="F13" s="79">
        <f>F10/(B39/60)</f>
        <v>36.183745583038871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26.987951807228917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32.954545454545453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0.49664429530201343</v>
      </c>
      <c r="C14" s="6">
        <f>C9/C12</f>
        <v>0.50340136054421769</v>
      </c>
      <c r="E14" s="4" t="s">
        <v>87</v>
      </c>
      <c r="F14" s="79">
        <f>F11/(B39/60)</f>
        <v>70.388692579505303</v>
      </c>
      <c r="G14" s="28"/>
      <c r="H14" s="65"/>
      <c r="I14" s="4" t="s">
        <v>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27.470686767169177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28.195488721804512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86</v>
      </c>
      <c r="C15" s="4">
        <v>92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37.981651376146793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29.56204379562044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0.58108108108108103</v>
      </c>
      <c r="C16" s="6">
        <f>C15/C9</f>
        <v>0.6216216216216216</v>
      </c>
      <c r="E16" s="24" t="s">
        <v>88</v>
      </c>
      <c r="F16" s="7"/>
      <c r="G16" s="7"/>
      <c r="H16" s="65"/>
      <c r="I16" s="4" t="s">
        <v>20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28.760330578512395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26.631393298059962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30.578512396694212</v>
      </c>
      <c r="G17" s="29"/>
      <c r="H17" s="65"/>
      <c r="I17" s="4" t="s">
        <v>197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35.009671179883945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32.783505154639172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28.90625</v>
      </c>
      <c r="G18" s="29"/>
      <c r="H18" s="65"/>
      <c r="I18" s="4" t="s">
        <v>46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24.665391969407267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28.490566037735849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150</v>
      </c>
      <c r="C19" s="4">
        <v>193</v>
      </c>
      <c r="E19" s="4" t="s">
        <v>120</v>
      </c>
      <c r="F19" s="10">
        <f>F17-F18</f>
        <v>1.6722623966942116</v>
      </c>
      <c r="G19" s="29"/>
      <c r="H19" s="65"/>
      <c r="I19" s="4" t="s">
        <v>58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22.375690607734807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40.404040404040401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0.43731778425655976</v>
      </c>
      <c r="C20" s="6">
        <f>C19/(B19+C19)</f>
        <v>0.56268221574344024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37.981651376146793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29.56204379562044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197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35.009671179883945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32.783505154639172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275</v>
      </c>
      <c r="C23" s="4">
        <v>272</v>
      </c>
      <c r="E23" s="12" t="s">
        <v>122</v>
      </c>
      <c r="F23" s="10">
        <f>(F17*'Efficiency Adjustment'!B66)/K27</f>
        <v>28.391454343499493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228</v>
      </c>
      <c r="C24" s="4">
        <v>213</v>
      </c>
      <c r="E24" s="12" t="s">
        <v>123</v>
      </c>
      <c r="F24" s="10">
        <f>(F18*'Efficiency Adjustment'!C66)/J27</f>
        <v>28.921992310990948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0.8290909090909091</v>
      </c>
      <c r="C25" s="6">
        <f>C24/C23</f>
        <v>0.78308823529411764</v>
      </c>
      <c r="E25" s="12" t="s">
        <v>124</v>
      </c>
      <c r="F25" s="10">
        <f>F23-F24</f>
        <v>-0.53053796749145476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47</v>
      </c>
      <c r="C26" s="4">
        <f>C23-C24</f>
        <v>59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28.282985829274718</v>
      </c>
      <c r="K27" s="19">
        <f>AVERAGEIF(K8:K24,"&gt;0")</f>
        <v>30.020300922600587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1.1033057851239669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73</v>
      </c>
      <c r="E29" s="12" t="s">
        <v>148</v>
      </c>
      <c r="F29" s="10">
        <f>C10/F10</f>
        <v>0.91796875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20</v>
      </c>
      <c r="C30" s="4">
        <v>23</v>
      </c>
      <c r="E30" s="12" t="s">
        <v>91</v>
      </c>
      <c r="F30" s="10">
        <f>F28-F29</f>
        <v>0.18533703512396693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0.37735849056603776</v>
      </c>
      <c r="C31" s="23">
        <f>C30/C29</f>
        <v>0.31506849315068491</v>
      </c>
      <c r="E31" s="4" t="s">
        <v>149</v>
      </c>
      <c r="F31" s="10">
        <f>B12/F9</f>
        <v>0.61570247933884292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3</v>
      </c>
      <c r="E32" s="12" t="s">
        <v>150</v>
      </c>
      <c r="F32" s="10">
        <f>C12/F10</f>
        <v>0.57421875</v>
      </c>
      <c r="G32" s="7"/>
      <c r="H32" s="65"/>
      <c r="I32" s="4" t="s">
        <v>203</v>
      </c>
      <c r="J32" s="9">
        <f>F14</f>
        <v>70.388692579505303</v>
      </c>
      <c r="K32" s="4">
        <f>RANK(J32,'Universal Aggregate Worksheet'!I7:I67,0)</f>
        <v>19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2.7397260273972601E-2</v>
      </c>
      <c r="C33" s="23">
        <f>C32/B29</f>
        <v>5.6603773584905662E-2</v>
      </c>
      <c r="E33" s="12" t="s">
        <v>92</v>
      </c>
      <c r="F33" s="13">
        <f>F31-F32</f>
        <v>4.1483729338842923E-2</v>
      </c>
      <c r="G33" s="29"/>
      <c r="H33" s="65"/>
      <c r="I33" s="12" t="s">
        <v>160</v>
      </c>
      <c r="J33" s="9">
        <f>F12</f>
        <v>34.204946996466433</v>
      </c>
      <c r="K33" s="4">
        <f>RANK(J33,'Universal Aggregate Worksheet'!F7:F67,0)</f>
        <v>29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0.28651685393258425</v>
      </c>
      <c r="G34" s="31"/>
      <c r="H34" s="65"/>
      <c r="I34" s="12" t="s">
        <v>161</v>
      </c>
      <c r="J34" s="9">
        <f>F13</f>
        <v>36.183745583038871</v>
      </c>
      <c r="K34" s="4">
        <f>RANK(J34,'Universal Aggregate Worksheet'!G7:G67,1)</f>
        <v>48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81</v>
      </c>
      <c r="C35" s="4">
        <v>56</v>
      </c>
      <c r="E35" s="12" t="s">
        <v>152</v>
      </c>
      <c r="F35" s="6">
        <f>((0.167*C30)+(C9)+(0.83*C32))/C10</f>
        <v>0.32836382978723405</v>
      </c>
      <c r="G35" s="7"/>
      <c r="H35" s="65"/>
      <c r="I35" s="12" t="s">
        <v>210</v>
      </c>
      <c r="J35" s="9">
        <f>J33-J34</f>
        <v>-1.978798586572438</v>
      </c>
      <c r="K35" s="4">
        <f>RANK(J35,'Universal Aggregate Worksheet'!H7:H67,0)</f>
        <v>43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0.51342281879194629</v>
      </c>
      <c r="G36" s="31"/>
      <c r="H36" s="65"/>
      <c r="I36" s="4" t="s">
        <v>133</v>
      </c>
      <c r="J36" s="10">
        <f>F23</f>
        <v>28.391454343499493</v>
      </c>
      <c r="K36" s="4">
        <f>RANK(J36,'Universal Aggregate Worksheet'!X7:X67,0)</f>
        <v>27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0.52493537414965996</v>
      </c>
      <c r="G37" s="31"/>
      <c r="H37" s="65"/>
      <c r="I37" s="4" t="s">
        <v>136</v>
      </c>
      <c r="J37" s="10">
        <f>F24</f>
        <v>28.921992310990948</v>
      </c>
      <c r="K37" s="4">
        <f>RANK(J37,'Universal Aggregate Worksheet'!Z7:Z67,1)</f>
        <v>37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-0.53053796749145476</v>
      </c>
      <c r="K38" s="4">
        <f>RANK(J38,'Universal Aggregate Worksheet'!AB7:AB67,0)</f>
        <v>32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849</v>
      </c>
      <c r="C39" s="4">
        <f>B39</f>
        <v>849</v>
      </c>
      <c r="E39" s="24" t="s">
        <v>155</v>
      </c>
      <c r="F39" s="7"/>
      <c r="G39" s="7"/>
      <c r="H39" s="65"/>
      <c r="I39" s="4" t="s">
        <v>166</v>
      </c>
      <c r="J39" s="10">
        <f>F28</f>
        <v>1.1033057851239669</v>
      </c>
      <c r="K39" s="4">
        <f>RANK(J39,'Universal Aggregate Worksheet'!M7:M67,0)</f>
        <v>10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3.7453183520599252E-2</v>
      </c>
      <c r="G40" s="13">
        <f>C30/C10</f>
        <v>4.8936170212765959E-2</v>
      </c>
      <c r="H40" s="65"/>
      <c r="I40" s="4" t="s">
        <v>170</v>
      </c>
      <c r="J40" s="10">
        <f>F29</f>
        <v>0.91796875</v>
      </c>
      <c r="K40" s="4">
        <f>RANK(J40,'Universal Aggregate Worksheet'!Q7:Q67,1)</f>
        <v>11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0.15531914893617021</v>
      </c>
      <c r="G41" s="10">
        <f>B29/B10</f>
        <v>9.9250936329588021E-2</v>
      </c>
      <c r="H41" s="65"/>
      <c r="I41" s="4" t="s">
        <v>168</v>
      </c>
      <c r="J41" s="6">
        <f>F34</f>
        <v>0.28651685393258425</v>
      </c>
      <c r="K41" s="4">
        <f>RANK(J41,'Universal Aggregate Worksheet'!O7:O67,0)</f>
        <v>30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-0.11786596541557096</v>
      </c>
      <c r="G42" s="10">
        <f>G40-G41</f>
        <v>-5.0314766116822063E-2</v>
      </c>
      <c r="H42" s="65"/>
      <c r="I42" s="4" t="s">
        <v>172</v>
      </c>
      <c r="J42" s="6">
        <f>F35</f>
        <v>0.32836382978723405</v>
      </c>
      <c r="K42" s="4">
        <f>RANK(J42,'Universal Aggregate Worksheet'!S7:S67,1)</f>
        <v>55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0.10950413223140495</v>
      </c>
      <c r="G43" s="86">
        <f>C29/F10</f>
        <v>0.142578125</v>
      </c>
      <c r="H43" s="65"/>
      <c r="I43" s="4" t="s">
        <v>182</v>
      </c>
      <c r="J43" s="10">
        <f>F47</f>
        <v>0.17768595041322313</v>
      </c>
      <c r="K43" s="4">
        <f>RANK(J43,'Universal Aggregate Worksheet'!U7:U67,0)</f>
        <v>11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0.13513513513513514</v>
      </c>
      <c r="G44" s="86">
        <f>C30/C9</f>
        <v>0.1554054054054054</v>
      </c>
      <c r="H44" s="65"/>
      <c r="I44" s="4" t="s">
        <v>183</v>
      </c>
      <c r="J44" s="10">
        <f>F48</f>
        <v>0.1796875</v>
      </c>
      <c r="K44" s="4">
        <f>RANK(J44,'Universal Aggregate Worksheet'!V7:V67,1)</f>
        <v>51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0.43731778425655976</v>
      </c>
      <c r="K45" s="4">
        <f>RANK(J45,'Universal Aggregate Worksheet'!J7:J67,0)</f>
        <v>48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0.8290909090909091</v>
      </c>
      <c r="K46" s="4">
        <f>RANK(J46,'Universal Aggregate Worksheet'!K7:K67,0)</f>
        <v>32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0.17768595041322313</v>
      </c>
      <c r="G47" s="33"/>
      <c r="H47" s="65"/>
      <c r="I47" s="4" t="s">
        <v>181</v>
      </c>
      <c r="J47" s="13">
        <f>C25</f>
        <v>0.78308823529411764</v>
      </c>
      <c r="K47" s="4">
        <f>RANK(J47,'Universal Aggregate Worksheet'!L7:L67,1)</f>
        <v>7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0.1796875</v>
      </c>
      <c r="G48" s="29"/>
      <c r="H48" s="65"/>
      <c r="I48" s="4" t="s">
        <v>205</v>
      </c>
      <c r="J48" s="6">
        <f>B31</f>
        <v>0.37735849056603776</v>
      </c>
      <c r="K48" s="4">
        <f>RANK(J48,'Universal Aggregate Worksheet'!AC7:AC67,0)</f>
        <v>14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0.31506849315068491</v>
      </c>
      <c r="K49" s="4">
        <f>RANK(J49,'Universal Aggregate Worksheet'!AD7:AD67,1)</f>
        <v>33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3.7453183520599252E-2</v>
      </c>
      <c r="K50" s="4">
        <f>RANK(J50,'Universal Aggregate Worksheet'!AI7:AI67,0)</f>
        <v>27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8.1325301204819275E-2</v>
      </c>
      <c r="G51" s="10">
        <f>C35/F11</f>
        <v>5.6224899598393573E-2</v>
      </c>
      <c r="H51" s="65"/>
      <c r="I51" s="12" t="s">
        <v>221</v>
      </c>
      <c r="J51" s="10">
        <f>F41</f>
        <v>0.15531914893617021</v>
      </c>
      <c r="K51" s="4">
        <f>RANK(J51,'Universal Aggregate Worksheet'!AJ7:AJ67,1)</f>
        <v>61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0.28515625</v>
      </c>
      <c r="G52" s="86">
        <f>(B12-B9)/F9</f>
        <v>0.30991735537190085</v>
      </c>
      <c r="H52" s="65"/>
      <c r="I52" s="12" t="s">
        <v>222</v>
      </c>
      <c r="J52" s="87">
        <f>F43</f>
        <v>0.10950413223140495</v>
      </c>
      <c r="K52" s="4">
        <f>RANK(J52,'Universal Aggregate Worksheet'!AE7:AE67,0)</f>
        <v>30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0.142578125</v>
      </c>
      <c r="K53" s="4">
        <f>RANK(J53,'Universal Aggregate Worksheet'!AF7:AF67,1)</f>
        <v>57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0.13513513513513514</v>
      </c>
      <c r="K54" s="4">
        <f>RANK(J54,'Universal Aggregate Worksheet'!AG7:AG67,0)</f>
        <v>28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28.282985829274718</v>
      </c>
      <c r="G55" s="7"/>
      <c r="H55" s="65"/>
      <c r="I55" s="12" t="s">
        <v>225</v>
      </c>
      <c r="J55" s="87">
        <f>G44</f>
        <v>0.1554054054054054</v>
      </c>
      <c r="K55" s="4">
        <f>RANK(J55,'Universal Aggregate Worksheet'!AH7:AH67,1)</f>
        <v>48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30.020300922600587</v>
      </c>
      <c r="G56" s="7"/>
      <c r="H56" s="65"/>
      <c r="I56" s="12" t="s">
        <v>227</v>
      </c>
      <c r="J56" s="10">
        <f>F51</f>
        <v>8.1325301204819275E-2</v>
      </c>
      <c r="K56" s="4">
        <f>RANK(J56,'Universal Aggregate Worksheet'!AK7:AK67,1)</f>
        <v>60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-1.7373150933258685</v>
      </c>
      <c r="G57" s="7"/>
      <c r="H57" s="65"/>
      <c r="I57" s="12" t="s">
        <v>226</v>
      </c>
      <c r="J57" s="10">
        <f>G51</f>
        <v>5.6224899598393573E-2</v>
      </c>
      <c r="K57" s="4">
        <f>RANK(J57,'Universal Aggregate Worksheet'!AL7:AL67,0)</f>
        <v>37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0.28515625</v>
      </c>
      <c r="K58" s="4">
        <f>RANK(J58,'Universal Aggregate Worksheet'!AM7:AM67,0)</f>
        <v>44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0.30991735537190085</v>
      </c>
      <c r="K59" s="4">
        <f>RANK(J59,'Universal Aggregate Worksheet'!AN7:AN67,1)</f>
        <v>29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28.282985829274718</v>
      </c>
      <c r="K60" s="4">
        <f>RANK(J60,'Universal Aggregate Worksheet'!AO7:AO67,0)</f>
        <v>31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30.020300922600587</v>
      </c>
      <c r="K61" s="4">
        <f>RANK(J61,'Universal Aggregate Worksheet'!AP7:AP67,1)</f>
        <v>60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-1.7373150933258685</v>
      </c>
      <c r="K62" s="4">
        <f>RANK(J62,'Universal Aggregate Worksheet'!AQ7:AQ67,0)</f>
        <v>52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G1" zoomScaleNormal="100" workbookViewId="0">
      <selection activeCell="I23" sqref="I23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Robert Morris</v>
      </c>
      <c r="C7" s="76" t="s">
        <v>62</v>
      </c>
      <c r="E7" s="7"/>
      <c r="F7" s="76" t="str">
        <f>B1</f>
        <v>Robert Morris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31.401869158878505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29.746835443037973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207</v>
      </c>
      <c r="C9" s="4">
        <v>162</v>
      </c>
      <c r="E9" s="4" t="s">
        <v>82</v>
      </c>
      <c r="F9" s="78">
        <f>B19+B23+C26</f>
        <v>545</v>
      </c>
      <c r="G9" s="27"/>
      <c r="H9" s="65"/>
      <c r="I9" s="4" t="s">
        <v>21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21.936758893280633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31.222707423580786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604</v>
      </c>
      <c r="C10" s="4">
        <v>609</v>
      </c>
      <c r="E10" s="4" t="s">
        <v>83</v>
      </c>
      <c r="F10" s="78">
        <f>C19+C23+B26</f>
        <v>548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24.842105263157897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30.687830687830687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0.34271523178807944</v>
      </c>
      <c r="C11" s="6">
        <f>C9/C10</f>
        <v>0.26600985221674878</v>
      </c>
      <c r="E11" s="4" t="s">
        <v>84</v>
      </c>
      <c r="F11" s="78">
        <f>SUM(F9:F10)</f>
        <v>1093</v>
      </c>
      <c r="G11" s="27"/>
      <c r="H11" s="65"/>
      <c r="I11" s="4" t="s">
        <v>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27.413127413127413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27.139874739039666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395</v>
      </c>
      <c r="C12" s="4">
        <v>319</v>
      </c>
      <c r="E12" s="4" t="s">
        <v>85</v>
      </c>
      <c r="F12" s="79">
        <f>F9/(B39/60)</f>
        <v>36.06286186931348</v>
      </c>
      <c r="G12" s="28"/>
      <c r="H12" s="65"/>
      <c r="I12" s="4" t="s">
        <v>24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28.785046728971963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30.281690140845068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0.65397350993377479</v>
      </c>
      <c r="C13" s="6">
        <f>C12/C10</f>
        <v>0.52380952380952384</v>
      </c>
      <c r="E13" s="4" t="s">
        <v>86</v>
      </c>
      <c r="F13" s="79">
        <f>F10/(B39/60)</f>
        <v>36.261373035566585</v>
      </c>
      <c r="G13" s="28"/>
      <c r="H13" s="65"/>
      <c r="I13" s="4" t="s">
        <v>14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26.992753623188403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26.198083067092654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0.52405063291139242</v>
      </c>
      <c r="C14" s="6">
        <f>C9/C12</f>
        <v>0.50783699059561127</v>
      </c>
      <c r="E14" s="4" t="s">
        <v>87</v>
      </c>
      <c r="F14" s="79">
        <f>F11/(B39/60)</f>
        <v>72.324234904880058</v>
      </c>
      <c r="G14" s="28"/>
      <c r="H14" s="65"/>
      <c r="I14" s="4" t="s">
        <v>3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29.254302103250478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30.650684931506849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113</v>
      </c>
      <c r="C15" s="4">
        <v>88</v>
      </c>
      <c r="E15" s="7"/>
      <c r="F15" s="7"/>
      <c r="G15" s="7"/>
      <c r="H15" s="65"/>
      <c r="I15" s="4" t="s">
        <v>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30.120481927710845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22.323049001814883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0.54589371980676327</v>
      </c>
      <c r="C16" s="6">
        <f>C15/C9</f>
        <v>0.54320987654320985</v>
      </c>
      <c r="E16" s="24" t="s">
        <v>88</v>
      </c>
      <c r="F16" s="7"/>
      <c r="G16" s="7"/>
      <c r="H16" s="65"/>
      <c r="I16" s="4" t="s">
        <v>197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35.009671179883945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32.783505154639172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37.981651376146793</v>
      </c>
      <c r="G17" s="29"/>
      <c r="H17" s="65"/>
      <c r="I17" s="4" t="s">
        <v>43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30.578512396694212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28.90625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29.56204379562044</v>
      </c>
      <c r="G18" s="29"/>
      <c r="H18" s="65"/>
      <c r="I18" s="4" t="s">
        <v>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22.955145118733508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31.127450980392158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197</v>
      </c>
      <c r="C19" s="4">
        <v>219</v>
      </c>
      <c r="E19" s="4" t="s">
        <v>120</v>
      </c>
      <c r="F19" s="10">
        <f>F17-F18</f>
        <v>8.4196075805263533</v>
      </c>
      <c r="G19" s="29"/>
      <c r="H19" s="65"/>
      <c r="I19" s="4" t="s">
        <v>58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22.375690607734807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40.404040404040401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0.47355769230769229</v>
      </c>
      <c r="C20" s="6">
        <f>C19/(B19+C19)</f>
        <v>0.52644230769230771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27.470686767169177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28.195488721804512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46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24.665391969407267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28.490566037735849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43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30.578512396694212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28.90625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291</v>
      </c>
      <c r="C23" s="4">
        <v>281</v>
      </c>
      <c r="E23" s="12" t="s">
        <v>122</v>
      </c>
      <c r="F23" s="10">
        <f>(F17*'Efficiency Adjustment'!B66)/K27</f>
        <v>35.520693145566305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243</v>
      </c>
      <c r="C24" s="4">
        <v>224</v>
      </c>
      <c r="E24" s="12" t="s">
        <v>123</v>
      </c>
      <c r="F24" s="10">
        <f>(F18*'Efficiency Adjustment'!C66)/J27</f>
        <v>30.282280550025558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0.83505154639175261</v>
      </c>
      <c r="C25" s="6">
        <f>C24/C23</f>
        <v>0.79715302491103202</v>
      </c>
      <c r="E25" s="12" t="s">
        <v>124</v>
      </c>
      <c r="F25" s="10">
        <f>F23-F24</f>
        <v>5.2384125955407477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48</v>
      </c>
      <c r="C26" s="4">
        <f>C23-C24</f>
        <v>57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27.625337036525551</v>
      </c>
      <c r="K27" s="19">
        <f>AVERAGEIF(K8:K24,"&gt;0")</f>
        <v>29.804287115557379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1.108256880733945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47</v>
      </c>
      <c r="C29" s="4">
        <v>74</v>
      </c>
      <c r="E29" s="12" t="s">
        <v>148</v>
      </c>
      <c r="F29" s="10">
        <f>C10/F10</f>
        <v>1.1113138686131387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24</v>
      </c>
      <c r="C30" s="4">
        <v>31</v>
      </c>
      <c r="E30" s="12" t="s">
        <v>91</v>
      </c>
      <c r="F30" s="10">
        <f>F28-F29</f>
        <v>-3.0569878791937288E-3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0.51063829787234039</v>
      </c>
      <c r="C31" s="23">
        <f>C30/C29</f>
        <v>0.41891891891891891</v>
      </c>
      <c r="E31" s="4" t="s">
        <v>149</v>
      </c>
      <c r="F31" s="10">
        <f>B12/F9</f>
        <v>0.72477064220183485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2</v>
      </c>
      <c r="E32" s="12" t="s">
        <v>150</v>
      </c>
      <c r="F32" s="10">
        <f>C12/F10</f>
        <v>0.58211678832116787</v>
      </c>
      <c r="G32" s="7"/>
      <c r="H32" s="65"/>
      <c r="I32" s="4" t="s">
        <v>203</v>
      </c>
      <c r="J32" s="9">
        <f>F14</f>
        <v>72.324234904880058</v>
      </c>
      <c r="K32" s="4">
        <f>RANK(J32,'Universal Aggregate Worksheet'!I7:I67,0)</f>
        <v>14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2.7027027027027029E-2</v>
      </c>
      <c r="C33" s="23">
        <f>C32/B29</f>
        <v>4.2553191489361701E-2</v>
      </c>
      <c r="E33" s="12" t="s">
        <v>92</v>
      </c>
      <c r="F33" s="13">
        <f>F31-F32</f>
        <v>0.14265385388066698</v>
      </c>
      <c r="G33" s="29"/>
      <c r="H33" s="65"/>
      <c r="I33" s="12" t="s">
        <v>160</v>
      </c>
      <c r="J33" s="9">
        <f>F12</f>
        <v>36.06286186931348</v>
      </c>
      <c r="K33" s="4">
        <f>RANK(J33,'Universal Aggregate Worksheet'!F7:F67,0)</f>
        <v>11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0.3520993377483444</v>
      </c>
      <c r="G34" s="31"/>
      <c r="H34" s="65"/>
      <c r="I34" s="12" t="s">
        <v>161</v>
      </c>
      <c r="J34" s="9">
        <f>F13</f>
        <v>36.261373035566585</v>
      </c>
      <c r="K34" s="4">
        <f>RANK(J34,'Universal Aggregate Worksheet'!G7:G67,1)</f>
        <v>49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75</v>
      </c>
      <c r="C35" s="4">
        <v>48</v>
      </c>
      <c r="E35" s="12" t="s">
        <v>152</v>
      </c>
      <c r="F35" s="6">
        <f>((0.167*C30)+(C9)+(0.83*C32))/C10</f>
        <v>0.27723645320197043</v>
      </c>
      <c r="G35" s="7"/>
      <c r="H35" s="65"/>
      <c r="I35" s="12" t="s">
        <v>210</v>
      </c>
      <c r="J35" s="9">
        <f>J33-J34</f>
        <v>-0.19851116625310539</v>
      </c>
      <c r="K35" s="4">
        <f>RANK(J35,'Universal Aggregate Worksheet'!H7:H67,0)</f>
        <v>36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0.53839999999999999</v>
      </c>
      <c r="G36" s="31"/>
      <c r="H36" s="65"/>
      <c r="I36" s="4" t="s">
        <v>133</v>
      </c>
      <c r="J36" s="10">
        <f>F23</f>
        <v>35.520693145566305</v>
      </c>
      <c r="K36" s="4">
        <f>RANK(J36,'Universal Aggregate Worksheet'!X7:X67,0)</f>
        <v>5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0.52926959247648897</v>
      </c>
      <c r="G37" s="31"/>
      <c r="H37" s="65"/>
      <c r="I37" s="4" t="s">
        <v>136</v>
      </c>
      <c r="J37" s="10">
        <f>F24</f>
        <v>30.282280550025558</v>
      </c>
      <c r="K37" s="4">
        <f>RANK(J37,'Universal Aggregate Worksheet'!Z7:Z67,1)</f>
        <v>44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5.2384125955407477</v>
      </c>
      <c r="K38" s="4">
        <f>RANK(J38,'Universal Aggregate Worksheet'!AB7:AB67,0)</f>
        <v>12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906.75</v>
      </c>
      <c r="C39" s="4">
        <f>B39</f>
        <v>906.75</v>
      </c>
      <c r="E39" s="24" t="s">
        <v>155</v>
      </c>
      <c r="F39" s="7"/>
      <c r="G39" s="7"/>
      <c r="H39" s="65"/>
      <c r="I39" s="4" t="s">
        <v>166</v>
      </c>
      <c r="J39" s="10">
        <f>F28</f>
        <v>1.108256880733945</v>
      </c>
      <c r="K39" s="4">
        <f>RANK(J39,'Universal Aggregate Worksheet'!M7:M67,0)</f>
        <v>9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3.9735099337748346E-2</v>
      </c>
      <c r="G40" s="13">
        <f>C30/C10</f>
        <v>5.090311986863711E-2</v>
      </c>
      <c r="H40" s="65"/>
      <c r="I40" s="4" t="s">
        <v>170</v>
      </c>
      <c r="J40" s="10">
        <f>F29</f>
        <v>1.1113138686131387</v>
      </c>
      <c r="K40" s="4">
        <f>RANK(J40,'Universal Aggregate Worksheet'!Q7:Q67,1)</f>
        <v>53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0.12151067323481117</v>
      </c>
      <c r="G41" s="10">
        <f>B29/B10</f>
        <v>7.7814569536423836E-2</v>
      </c>
      <c r="H41" s="65"/>
      <c r="I41" s="4" t="s">
        <v>168</v>
      </c>
      <c r="J41" s="6">
        <f>F34</f>
        <v>0.3520993377483444</v>
      </c>
      <c r="K41" s="4">
        <f>RANK(J41,'Universal Aggregate Worksheet'!O7:O67,0)</f>
        <v>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-8.1775573897062831E-2</v>
      </c>
      <c r="G42" s="10">
        <f>G40-G41</f>
        <v>-2.6911449667786726E-2</v>
      </c>
      <c r="H42" s="65"/>
      <c r="I42" s="4" t="s">
        <v>172</v>
      </c>
      <c r="J42" s="6">
        <f>F35</f>
        <v>0.27723645320197043</v>
      </c>
      <c r="K42" s="4">
        <f>RANK(J42,'Universal Aggregate Worksheet'!S7:S67,1)</f>
        <v>20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8.6238532110091748E-2</v>
      </c>
      <c r="G43" s="86">
        <f>C29/F10</f>
        <v>0.13503649635036497</v>
      </c>
      <c r="H43" s="65"/>
      <c r="I43" s="4" t="s">
        <v>182</v>
      </c>
      <c r="J43" s="10">
        <f>F47</f>
        <v>0.20733944954128442</v>
      </c>
      <c r="K43" s="4">
        <f>RANK(J43,'Universal Aggregate Worksheet'!U7:U67,0)</f>
        <v>2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0.11594202898550725</v>
      </c>
      <c r="G44" s="86">
        <f>C30/C9</f>
        <v>0.19135802469135801</v>
      </c>
      <c r="H44" s="65"/>
      <c r="I44" s="4" t="s">
        <v>183</v>
      </c>
      <c r="J44" s="10">
        <f>F48</f>
        <v>0.16058394160583941</v>
      </c>
      <c r="K44" s="4">
        <f>RANK(J44,'Universal Aggregate Worksheet'!V7:V67,1)</f>
        <v>37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0.47355769230769229</v>
      </c>
      <c r="K45" s="4">
        <f>RANK(J45,'Universal Aggregate Worksheet'!J7:J67,0)</f>
        <v>37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0.83505154639175261</v>
      </c>
      <c r="K46" s="4">
        <f>RANK(J46,'Universal Aggregate Worksheet'!K7:K67,0)</f>
        <v>30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0.20733944954128442</v>
      </c>
      <c r="G47" s="33"/>
      <c r="H47" s="65"/>
      <c r="I47" s="4" t="s">
        <v>181</v>
      </c>
      <c r="J47" s="13">
        <f>C25</f>
        <v>0.79715302491103202</v>
      </c>
      <c r="K47" s="4">
        <f>RANK(J47,'Universal Aggregate Worksheet'!L7:L67,1)</f>
        <v>11</v>
      </c>
      <c r="L47" s="10">
        <f>AVERAGE('Universal Aggregate Worksheet'!L7:L67)</f>
        <v>0.8290065347238782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0.16058394160583941</v>
      </c>
      <c r="G48" s="29"/>
      <c r="H48" s="65"/>
      <c r="I48" s="4" t="s">
        <v>205</v>
      </c>
      <c r="J48" s="6">
        <f>B31</f>
        <v>0.51063829787234039</v>
      </c>
      <c r="K48" s="4">
        <f>RANK(J48,'Universal Aggregate Worksheet'!AC7:AC67,0)</f>
        <v>2</v>
      </c>
      <c r="L48" s="6">
        <f>AVERAGE('Universal Aggregate Worksheet'!AC7:AC67)</f>
        <v>0.31781006869151396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5:23">
      <c r="E49" s="7"/>
      <c r="F49" s="7"/>
      <c r="G49" s="7"/>
      <c r="H49" s="65"/>
      <c r="I49" s="12" t="s">
        <v>206</v>
      </c>
      <c r="J49" s="6">
        <f>C31</f>
        <v>0.41891891891891891</v>
      </c>
      <c r="K49" s="4">
        <f>RANK(J49,'Universal Aggregate Worksheet'!AD7:AD67,1)</f>
        <v>54</v>
      </c>
      <c r="L49" s="6">
        <f>AVERAGE('Universal Aggregate Worksheet'!AD7:AD67)</f>
        <v>0.31401294213203879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3.9735099337748346E-2</v>
      </c>
      <c r="K50" s="4">
        <f>RANK(J50,'Universal Aggregate Worksheet'!AI7:AI67,0)</f>
        <v>20</v>
      </c>
      <c r="L50" s="10">
        <f>AVERAGE('Universal Aggregate Worksheet'!AI7:AI67)</f>
        <v>3.5420154984431421E-2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5:23">
      <c r="E51" s="4" t="s">
        <v>90</v>
      </c>
      <c r="F51" s="10">
        <f>B35/F11</f>
        <v>6.8618481244281798E-2</v>
      </c>
      <c r="G51" s="10">
        <f>C35/F11</f>
        <v>4.3915827996340348E-2</v>
      </c>
      <c r="H51" s="65"/>
      <c r="I51" s="12" t="s">
        <v>221</v>
      </c>
      <c r="J51" s="10">
        <f>F41</f>
        <v>0.12151067323481117</v>
      </c>
      <c r="K51" s="4">
        <f>RANK(J51,'Universal Aggregate Worksheet'!AJ7:AJ67,1)</f>
        <v>43</v>
      </c>
      <c r="L51" s="10">
        <f>AVERAGE('Universal Aggregate Worksheet'!AJ7:AJ67)</f>
        <v>0.11212384546879303</v>
      </c>
      <c r="M51" s="66" t="s">
        <v>41</v>
      </c>
    </row>
    <row r="52" spans="5:23">
      <c r="E52" s="12" t="s">
        <v>219</v>
      </c>
      <c r="F52" s="86">
        <f>(C12-C9)/F10</f>
        <v>0.28649635036496351</v>
      </c>
      <c r="G52" s="86">
        <f>(B12-B9)/F9</f>
        <v>0.34495412844036699</v>
      </c>
      <c r="H52" s="65"/>
      <c r="I52" s="12" t="s">
        <v>222</v>
      </c>
      <c r="J52" s="87">
        <f>F43</f>
        <v>8.6238532110091748E-2</v>
      </c>
      <c r="K52" s="4">
        <f>RANK(J52,'Universal Aggregate Worksheet'!AE7:AE67,0)</f>
        <v>58</v>
      </c>
      <c r="L52" s="10">
        <f>AVERAGE('Universal Aggregate Worksheet'!AE7:AE67)</f>
        <v>0.11346000024251877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0.13503649635036497</v>
      </c>
      <c r="K53" s="4">
        <f>RANK(J53,'Universal Aggregate Worksheet'!AF7:AF67,1)</f>
        <v>54</v>
      </c>
      <c r="L53" s="10">
        <f>AVERAGE('Universal Aggregate Worksheet'!AF7:AF67)</f>
        <v>0.11244031170357972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0.11594202898550725</v>
      </c>
      <c r="K54" s="4">
        <f>RANK(J54,'Universal Aggregate Worksheet'!AG7:AG67,0)</f>
        <v>43</v>
      </c>
      <c r="L54" s="10">
        <f>AVERAGE('Universal Aggregate Worksheet'!AG7:AG67)</f>
        <v>0.12810155266149509</v>
      </c>
      <c r="M54" s="66" t="s">
        <v>44</v>
      </c>
    </row>
    <row r="55" spans="5:23">
      <c r="E55" s="12" t="s">
        <v>105</v>
      </c>
      <c r="F55" s="10">
        <f>J27</f>
        <v>27.625337036525551</v>
      </c>
      <c r="G55" s="7"/>
      <c r="H55" s="65"/>
      <c r="I55" s="12" t="s">
        <v>225</v>
      </c>
      <c r="J55" s="87">
        <f>G44</f>
        <v>0.19135802469135801</v>
      </c>
      <c r="K55" s="4">
        <f>RANK(J55,'Universal Aggregate Worksheet'!AH7:AH67,1)</f>
        <v>59</v>
      </c>
      <c r="L55" s="10">
        <f>AVERAGE('Universal Aggregate Worksheet'!AH7:AH67)</f>
        <v>0.12515810676310782</v>
      </c>
      <c r="M55" s="66" t="s">
        <v>45</v>
      </c>
    </row>
    <row r="56" spans="5:23">
      <c r="E56" s="12" t="s">
        <v>106</v>
      </c>
      <c r="F56" s="10">
        <f>K27</f>
        <v>29.804287115557379</v>
      </c>
      <c r="G56" s="7"/>
      <c r="H56" s="65"/>
      <c r="I56" s="12" t="s">
        <v>227</v>
      </c>
      <c r="J56" s="10">
        <f>F51</f>
        <v>6.8618481244281798E-2</v>
      </c>
      <c r="K56" s="4">
        <f>RANK(J56,'Universal Aggregate Worksheet'!AK7:AK67,1)</f>
        <v>46</v>
      </c>
      <c r="L56" s="10">
        <f>AVERAGE('Universal Aggregate Worksheet'!AK7:AK67)</f>
        <v>5.9865673920143823E-2</v>
      </c>
      <c r="M56" s="66" t="s">
        <v>46</v>
      </c>
    </row>
    <row r="57" spans="5:23">
      <c r="E57" s="4" t="s">
        <v>159</v>
      </c>
      <c r="F57" s="10">
        <f>F55-F56</f>
        <v>-2.1789500790318286</v>
      </c>
      <c r="G57" s="7"/>
      <c r="H57" s="65"/>
      <c r="I57" s="12" t="s">
        <v>226</v>
      </c>
      <c r="J57" s="10">
        <f>G51</f>
        <v>4.3915827996340348E-2</v>
      </c>
      <c r="K57" s="4">
        <f>RANK(J57,'Universal Aggregate Worksheet'!AL7:AL67,0)</f>
        <v>59</v>
      </c>
      <c r="L57" s="10">
        <f>AVERAGE('Universal Aggregate Worksheet'!AL7:AL67)</f>
        <v>5.9994737764255283E-2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0.28649635036496351</v>
      </c>
      <c r="K58" s="4">
        <f>RANK(J58,'Universal Aggregate Worksheet'!AM7:AM67,0)</f>
        <v>43</v>
      </c>
      <c r="L58" s="10">
        <f>AVERAGE('Universal Aggregate Worksheet'!AM7:AM67)</f>
        <v>0.31070441770301749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0.34495412844036699</v>
      </c>
      <c r="K59" s="4">
        <f>RANK(J59,'Universal Aggregate Worksheet'!AN7:AN67,1)</f>
        <v>50</v>
      </c>
      <c r="L59" s="10">
        <f>AVERAGE('Universal Aggregate Worksheet'!AN7:AN67)</f>
        <v>0.30991019697986272</v>
      </c>
      <c r="M59" s="66" t="s">
        <v>198</v>
      </c>
    </row>
    <row r="60" spans="5:23">
      <c r="H60" s="65"/>
      <c r="I60" s="12" t="s">
        <v>207</v>
      </c>
      <c r="J60" s="10">
        <f>J27</f>
        <v>27.625337036525551</v>
      </c>
      <c r="K60" s="4">
        <f>RANK(J60,'Universal Aggregate Worksheet'!AO7:AO67,0)</f>
        <v>43</v>
      </c>
      <c r="L60" s="10">
        <f>AVERAGE('Universal Aggregate Worksheet'!AO7:AO67)</f>
        <v>28.194522573727813</v>
      </c>
      <c r="M60" s="66" t="s">
        <v>49</v>
      </c>
    </row>
    <row r="61" spans="5:23">
      <c r="H61" s="65"/>
      <c r="I61" s="12" t="s">
        <v>208</v>
      </c>
      <c r="J61" s="10">
        <f>K27</f>
        <v>29.804287115557379</v>
      </c>
      <c r="K61" s="4">
        <f>RANK(J61,'Universal Aggregate Worksheet'!AP7:AP67,1)</f>
        <v>58</v>
      </c>
      <c r="L61" s="10">
        <f>AVERAGE('Universal Aggregate Worksheet'!AP7:AP67)</f>
        <v>28.112036494929548</v>
      </c>
      <c r="M61" s="66" t="s">
        <v>51</v>
      </c>
    </row>
    <row r="62" spans="5:23">
      <c r="H62" s="65"/>
      <c r="I62" s="12" t="s">
        <v>209</v>
      </c>
      <c r="J62" s="10">
        <f>J60-J61</f>
        <v>-2.1789500790318286</v>
      </c>
      <c r="K62" s="4">
        <f>RANK(J62,'Universal Aggregate Worksheet'!AQ7:AQ67,0)</f>
        <v>56</v>
      </c>
      <c r="L62" s="10">
        <f>AVERAGE('Universal Aggregate Worksheet'!AQ7:AQ67)</f>
        <v>8.2486078798259033E-2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I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Rutgers</v>
      </c>
      <c r="C7" s="76" t="s">
        <v>62</v>
      </c>
      <c r="E7" s="7"/>
      <c r="F7" s="76" t="str">
        <f>B1</f>
        <v>Rutgers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22.375690607734807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40.404040404040401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129</v>
      </c>
      <c r="C9" s="4">
        <v>124</v>
      </c>
      <c r="E9" s="4" t="s">
        <v>82</v>
      </c>
      <c r="F9" s="78">
        <f>B19+B23+C26</f>
        <v>476</v>
      </c>
      <c r="G9" s="27"/>
      <c r="H9" s="65"/>
      <c r="I9" s="4" t="s">
        <v>29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24.842105263157897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30.687830687830687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501</v>
      </c>
      <c r="C10" s="4">
        <v>386</v>
      </c>
      <c r="E10" s="4" t="s">
        <v>83</v>
      </c>
      <c r="F10" s="78">
        <f>C19+C23+B26</f>
        <v>429</v>
      </c>
      <c r="G10" s="27"/>
      <c r="H10" s="65"/>
      <c r="I10" s="4" t="s">
        <v>53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26.987951807228917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32.954545454545453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0.25748502994011974</v>
      </c>
      <c r="C11" s="6">
        <f>C9/C10</f>
        <v>0.32124352331606215</v>
      </c>
      <c r="E11" s="4" t="s">
        <v>84</v>
      </c>
      <c r="F11" s="78">
        <f>SUM(F9:F10)</f>
        <v>905</v>
      </c>
      <c r="G11" s="27"/>
      <c r="H11" s="65"/>
      <c r="I11" s="4" t="s">
        <v>198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17.571884984025559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36.538461538461533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283</v>
      </c>
      <c r="C12" s="4">
        <v>237</v>
      </c>
      <c r="E12" s="4" t="s">
        <v>85</v>
      </c>
      <c r="F12" s="79">
        <f>F9/(B39/60)</f>
        <v>31.733333333333334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27.403846153846157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26.477541371158392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0.56487025948103797</v>
      </c>
      <c r="C13" s="6">
        <f>C12/C10</f>
        <v>0.61398963730569944</v>
      </c>
      <c r="E13" s="4" t="s">
        <v>86</v>
      </c>
      <c r="F13" s="79">
        <f>F10/(B39/60)</f>
        <v>28.6</v>
      </c>
      <c r="G13" s="28"/>
      <c r="H13" s="65"/>
      <c r="I13" s="4" t="s">
        <v>24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28.785046728971963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30.281690140845068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0.45583038869257952</v>
      </c>
      <c r="C14" s="6">
        <f>C9/C12</f>
        <v>0.52320675105485237</v>
      </c>
      <c r="E14" s="4" t="s">
        <v>87</v>
      </c>
      <c r="F14" s="79">
        <f>F11/(B39/60)</f>
        <v>60.333333333333336</v>
      </c>
      <c r="G14" s="28"/>
      <c r="H14" s="65"/>
      <c r="I14" s="4" t="s">
        <v>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30.039525691699602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23.762376237623762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66</v>
      </c>
      <c r="C15" s="4">
        <v>77</v>
      </c>
      <c r="E15" s="7"/>
      <c r="F15" s="7"/>
      <c r="G15" s="7"/>
      <c r="H15" s="65"/>
      <c r="I15" s="4" t="s">
        <v>36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30.626450116009281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22.009569377990431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0.51162790697674421</v>
      </c>
      <c r="C16" s="6">
        <f>C15/C9</f>
        <v>0.62096774193548387</v>
      </c>
      <c r="E16" s="24" t="s">
        <v>88</v>
      </c>
      <c r="F16" s="7"/>
      <c r="G16" s="7"/>
      <c r="H16" s="65"/>
      <c r="I16" s="4" t="s">
        <v>199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23.780487804878049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28.823529411764703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27.100840336134453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28.340080971659919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27.530364372469634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28.904428904428904</v>
      </c>
      <c r="G18" s="29"/>
      <c r="H18" s="65"/>
      <c r="I18" s="4" t="s">
        <v>41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26.153846153846157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24.468085106382979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181</v>
      </c>
      <c r="C19" s="4">
        <v>128</v>
      </c>
      <c r="E19" s="4" t="s">
        <v>120</v>
      </c>
      <c r="F19" s="10">
        <f>F17-F18</f>
        <v>-1.803588568294451</v>
      </c>
      <c r="G19" s="29"/>
      <c r="H19" s="65"/>
      <c r="I19" s="4" t="s">
        <v>51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29.853181076672104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21.109123434704831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0.58576051779935279</v>
      </c>
      <c r="C20" s="6">
        <f>C19/(B19+C19)</f>
        <v>0.41423948220064727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55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31.952662721893493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28.913043478260867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18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29.215686274509807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27.428571428571431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42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20.43010752688172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29.166666666666668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256</v>
      </c>
      <c r="C23" s="4">
        <v>242</v>
      </c>
      <c r="E23" s="12" t="s">
        <v>122</v>
      </c>
      <c r="F23" s="10">
        <f>(F17*'Efficiency Adjustment'!B66)/K27</f>
        <v>26.316689953396317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197</v>
      </c>
      <c r="C24" s="4">
        <v>203</v>
      </c>
      <c r="E24" s="12" t="s">
        <v>123</v>
      </c>
      <c r="F24" s="10">
        <f>(F18*'Efficiency Adjustment'!C66)/J27</f>
        <v>30.799467840321643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0.76953125</v>
      </c>
      <c r="C25" s="6">
        <f>C24/C23</f>
        <v>0.83884297520661155</v>
      </c>
      <c r="E25" s="12" t="s">
        <v>124</v>
      </c>
      <c r="F25" s="10">
        <f>F23-F24</f>
        <v>-4.4827778869253265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59</v>
      </c>
      <c r="C26" s="4">
        <f>C23-C24</f>
        <v>39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26.557236925534362</v>
      </c>
      <c r="K27" s="19">
        <f>AVERAGEIF(K8:K24,"&gt;0")</f>
        <v>28.703695940754461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1.0525210084033614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58</v>
      </c>
      <c r="C29" s="4">
        <v>50</v>
      </c>
      <c r="E29" s="12" t="s">
        <v>148</v>
      </c>
      <c r="F29" s="10">
        <f>C10/F10</f>
        <v>0.89976689976689972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12</v>
      </c>
      <c r="E30" s="12" t="s">
        <v>91</v>
      </c>
      <c r="F30" s="10">
        <f>F28-F29</f>
        <v>0.15275410863646166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0.29310344827586204</v>
      </c>
      <c r="C31" s="23">
        <f>C30/C29</f>
        <v>0.24</v>
      </c>
      <c r="E31" s="4" t="s">
        <v>149</v>
      </c>
      <c r="F31" s="10">
        <f>B12/F9</f>
        <v>0.59453781512605042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0.55244755244755239</v>
      </c>
      <c r="G32" s="7"/>
      <c r="H32" s="65"/>
      <c r="I32" s="4" t="s">
        <v>203</v>
      </c>
      <c r="J32" s="9">
        <f>F14</f>
        <v>60.333333333333336</v>
      </c>
      <c r="K32" s="4">
        <f>RANK(J32,'Universal Aggregate Worksheet'!I7:I67,0)</f>
        <v>54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4.2090262678498025E-2</v>
      </c>
      <c r="G33" s="29"/>
      <c r="H33" s="65"/>
      <c r="I33" s="12" t="s">
        <v>160</v>
      </c>
      <c r="J33" s="9">
        <f>F12</f>
        <v>31.733333333333334</v>
      </c>
      <c r="K33" s="4">
        <f>RANK(J33,'Universal Aggregate Worksheet'!F7:F67,0)</f>
        <v>44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0.26315169660678644</v>
      </c>
      <c r="G34" s="31"/>
      <c r="H34" s="65"/>
      <c r="I34" s="12" t="s">
        <v>161</v>
      </c>
      <c r="J34" s="9">
        <f>F13</f>
        <v>28.6</v>
      </c>
      <c r="K34" s="4">
        <f>RANK(J34,'Universal Aggregate Worksheet'!G7:G67,1)</f>
        <v>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61</v>
      </c>
      <c r="E35" s="12" t="s">
        <v>152</v>
      </c>
      <c r="F35" s="6">
        <f>((0.167*C30)+(C9)+(0.83*C32))/C10</f>
        <v>0.32643523316062178</v>
      </c>
      <c r="G35" s="7"/>
      <c r="H35" s="65"/>
      <c r="I35" s="12" t="s">
        <v>210</v>
      </c>
      <c r="J35" s="9">
        <f>J33-J34</f>
        <v>3.1333333333333329</v>
      </c>
      <c r="K35" s="4">
        <f>RANK(J35,'Universal Aggregate Worksheet'!H7:H67,0)</f>
        <v>13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0.46586219081272084</v>
      </c>
      <c r="G36" s="31"/>
      <c r="H36" s="65"/>
      <c r="I36" s="4" t="s">
        <v>133</v>
      </c>
      <c r="J36" s="10">
        <f>F23</f>
        <v>26.316689953396317</v>
      </c>
      <c r="K36" s="4">
        <f>RANK(J36,'Universal Aggregate Worksheet'!X7:X67,0)</f>
        <v>40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0.53166244725738399</v>
      </c>
      <c r="G37" s="31"/>
      <c r="H37" s="65"/>
      <c r="I37" s="4" t="s">
        <v>136</v>
      </c>
      <c r="J37" s="10">
        <f>F24</f>
        <v>30.799467840321643</v>
      </c>
      <c r="K37" s="4">
        <f>RANK(J37,'Universal Aggregate Worksheet'!Z7:Z67,1)</f>
        <v>47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-4.4827778869253265</v>
      </c>
      <c r="K38" s="4">
        <f>RANK(J38,'Universal Aggregate Worksheet'!AB7:AB67,0)</f>
        <v>48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1.0525210084033614</v>
      </c>
      <c r="K39" s="4">
        <f>RANK(J39,'Universal Aggregate Worksheet'!M7:M67,0)</f>
        <v>20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3.3932135728542916E-2</v>
      </c>
      <c r="G40" s="13">
        <f>C30/C10</f>
        <v>3.1088082901554404E-2</v>
      </c>
      <c r="H40" s="65"/>
      <c r="I40" s="4" t="s">
        <v>170</v>
      </c>
      <c r="J40" s="10">
        <f>F29</f>
        <v>0.89976689976689972</v>
      </c>
      <c r="K40" s="4">
        <f>RANK(J40,'Universal Aggregate Worksheet'!Q7:Q67,1)</f>
        <v>9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0.12953367875647667</v>
      </c>
      <c r="G41" s="10">
        <f>B29/B10</f>
        <v>0.1157684630738523</v>
      </c>
      <c r="H41" s="65"/>
      <c r="I41" s="4" t="s">
        <v>168</v>
      </c>
      <c r="J41" s="6">
        <f>F34</f>
        <v>0.26315169660678644</v>
      </c>
      <c r="K41" s="4">
        <f>RANK(J41,'Universal Aggregate Worksheet'!O7:O67,0)</f>
        <v>43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-9.560154302793375E-2</v>
      </c>
      <c r="G42" s="10">
        <f>G40-G41</f>
        <v>-8.4680380172297898E-2</v>
      </c>
      <c r="H42" s="65"/>
      <c r="I42" s="4" t="s">
        <v>172</v>
      </c>
      <c r="J42" s="6">
        <f>F35</f>
        <v>0.32643523316062178</v>
      </c>
      <c r="K42" s="4">
        <f>RANK(J42,'Universal Aggregate Worksheet'!S7:S67,1)</f>
        <v>53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0.12184873949579832</v>
      </c>
      <c r="G43" s="86">
        <f>C29/F10</f>
        <v>0.11655011655011654</v>
      </c>
      <c r="H43" s="65"/>
      <c r="I43" s="4" t="s">
        <v>182</v>
      </c>
      <c r="J43" s="10">
        <f>F47</f>
        <v>0.13865546218487396</v>
      </c>
      <c r="K43" s="4">
        <f>RANK(J43,'Universal Aggregate Worksheet'!U7:U67,0)</f>
        <v>44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0.13178294573643412</v>
      </c>
      <c r="G44" s="86">
        <f>C30/C9</f>
        <v>9.6774193548387094E-2</v>
      </c>
      <c r="H44" s="65"/>
      <c r="I44" s="4" t="s">
        <v>183</v>
      </c>
      <c r="J44" s="10">
        <f>F48</f>
        <v>0.17948717948717949</v>
      </c>
      <c r="K44" s="4">
        <f>RANK(J44,'Universal Aggregate Worksheet'!V7:V67,1)</f>
        <v>50</v>
      </c>
      <c r="L44" s="10">
        <f>AVERAGE('Universal Aggregate Worksheet'!V7:V67)</f>
        <v>0.15505481525965922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0.58576051779935279</v>
      </c>
      <c r="K45" s="4">
        <f>RANK(J45,'Universal Aggregate Worksheet'!J7:J67,0)</f>
        <v>10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0.76953125</v>
      </c>
      <c r="K46" s="4">
        <f>RANK(J46,'Universal Aggregate Worksheet'!K7:K67,0)</f>
        <v>53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0.13865546218487396</v>
      </c>
      <c r="G47" s="33"/>
      <c r="H47" s="65"/>
      <c r="I47" s="4" t="s">
        <v>181</v>
      </c>
      <c r="J47" s="13">
        <f>C25</f>
        <v>0.83884297520661155</v>
      </c>
      <c r="K47" s="4">
        <f>RANK(J47,'Universal Aggregate Worksheet'!L7:L67,1)</f>
        <v>39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0.17948717948717949</v>
      </c>
      <c r="G48" s="29"/>
      <c r="H48" s="65"/>
      <c r="I48" s="4" t="s">
        <v>205</v>
      </c>
      <c r="J48" s="6">
        <f>B31</f>
        <v>0.29310344827586204</v>
      </c>
      <c r="K48" s="4">
        <f>RANK(J48,'Universal Aggregate Worksheet'!AC7:AC67,0)</f>
        <v>38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0.24</v>
      </c>
      <c r="K49" s="4">
        <f>RANK(J49,'Universal Aggregate Worksheet'!AD7:AD67,1)</f>
        <v>11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3.3932135728542916E-2</v>
      </c>
      <c r="K50" s="4">
        <f>RANK(J50,'Universal Aggregate Worksheet'!AI7:AI67,0)</f>
        <v>35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5.6353591160220998E-2</v>
      </c>
      <c r="G51" s="10">
        <f>C35/F11</f>
        <v>6.7403314917127075E-2</v>
      </c>
      <c r="H51" s="65"/>
      <c r="I51" s="12" t="s">
        <v>221</v>
      </c>
      <c r="J51" s="10">
        <f>F41</f>
        <v>0.12953367875647667</v>
      </c>
      <c r="K51" s="4">
        <f>RANK(J51,'Universal Aggregate Worksheet'!AJ7:AJ67,1)</f>
        <v>52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0.26340326340326342</v>
      </c>
      <c r="G52" s="86">
        <f>(B12-B9)/F9</f>
        <v>0.3235294117647059</v>
      </c>
      <c r="H52" s="65"/>
      <c r="I52" s="12" t="s">
        <v>222</v>
      </c>
      <c r="J52" s="87">
        <f>F43</f>
        <v>0.12184873949579832</v>
      </c>
      <c r="K52" s="4">
        <f>RANK(J52,'Universal Aggregate Worksheet'!AE7:AE67,0)</f>
        <v>21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0.11655011655011654</v>
      </c>
      <c r="K53" s="4">
        <f>RANK(J53,'Universal Aggregate Worksheet'!AF7:AF67,1)</f>
        <v>34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0.13178294573643412</v>
      </c>
      <c r="K54" s="4">
        <f>RANK(J54,'Universal Aggregate Worksheet'!AG7:AG67,0)</f>
        <v>31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26.557236925534362</v>
      </c>
      <c r="G55" s="7"/>
      <c r="H55" s="65"/>
      <c r="I55" s="12" t="s">
        <v>225</v>
      </c>
      <c r="J55" s="87">
        <f>G44</f>
        <v>9.6774193548387094E-2</v>
      </c>
      <c r="K55" s="4">
        <f>RANK(J55,'Universal Aggregate Worksheet'!AH7:AH67,1)</f>
        <v>15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28.703695940754461</v>
      </c>
      <c r="G56" s="7"/>
      <c r="H56" s="65"/>
      <c r="I56" s="12" t="s">
        <v>227</v>
      </c>
      <c r="J56" s="10">
        <f>F51</f>
        <v>5.6353591160220998E-2</v>
      </c>
      <c r="K56" s="4">
        <f>RANK(J56,'Universal Aggregate Worksheet'!AK7:AK67,1)</f>
        <v>25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-2.1464590152200991</v>
      </c>
      <c r="G57" s="7"/>
      <c r="H57" s="65"/>
      <c r="I57" s="12" t="s">
        <v>226</v>
      </c>
      <c r="J57" s="10">
        <f>G51</f>
        <v>6.7403314917127075E-2</v>
      </c>
      <c r="K57" s="4">
        <f>RANK(J57,'Universal Aggregate Worksheet'!AL7:AL67,0)</f>
        <v>16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0.26340326340326342</v>
      </c>
      <c r="K58" s="4">
        <f>RANK(J58,'Universal Aggregate Worksheet'!AM7:AM67,0)</f>
        <v>53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0.3235294117647059</v>
      </c>
      <c r="K59" s="4">
        <f>RANK(J59,'Universal Aggregate Worksheet'!AN7:AN67,1)</f>
        <v>38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26.557236925534362</v>
      </c>
      <c r="K60" s="4">
        <f>RANK(J60,'Universal Aggregate Worksheet'!AO7:AO67,0)</f>
        <v>58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28.703695940754461</v>
      </c>
      <c r="K61" s="4">
        <f>RANK(J61,'Universal Aggregate Worksheet'!AP7:AP67,1)</f>
        <v>43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-2.1464590152200991</v>
      </c>
      <c r="K62" s="4">
        <f>RANK(J62,'Universal Aggregate Worksheet'!AQ7:AQ67,0)</f>
        <v>55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46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Sacred Heart</v>
      </c>
      <c r="C7" s="76" t="s">
        <v>62</v>
      </c>
      <c r="E7" s="7"/>
      <c r="F7" s="76" t="str">
        <f>B1</f>
        <v>Sacred Heart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30.873786407766989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23.972602739726025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129</v>
      </c>
      <c r="C9" s="4">
        <v>151</v>
      </c>
      <c r="E9" s="4" t="s">
        <v>82</v>
      </c>
      <c r="F9" s="78">
        <f>B19+B23+C26</f>
        <v>523</v>
      </c>
      <c r="G9" s="27"/>
      <c r="H9" s="65"/>
      <c r="I9" s="4" t="s">
        <v>30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28.340080971659919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27.530364372469634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459</v>
      </c>
      <c r="C10" s="4">
        <v>542</v>
      </c>
      <c r="E10" s="4" t="s">
        <v>83</v>
      </c>
      <c r="F10" s="78">
        <f>C19+C23+B26</f>
        <v>530</v>
      </c>
      <c r="G10" s="27"/>
      <c r="H10" s="65"/>
      <c r="I10" s="4" t="s">
        <v>11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26.043737574552683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28.205128205128204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0.28104575163398693</v>
      </c>
      <c r="C11" s="6">
        <f>C9/C10</f>
        <v>0.27859778597785978</v>
      </c>
      <c r="E11" s="4" t="s">
        <v>84</v>
      </c>
      <c r="F11" s="78">
        <f>SUM(F9:F10)</f>
        <v>1053</v>
      </c>
      <c r="G11" s="27"/>
      <c r="H11" s="65"/>
      <c r="I11" s="4" t="s">
        <v>194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18.046709129511676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36.031746031746032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266</v>
      </c>
      <c r="C12" s="4">
        <v>316</v>
      </c>
      <c r="E12" s="4" t="s">
        <v>85</v>
      </c>
      <c r="F12" s="79">
        <f>F9/(B39/60)</f>
        <v>39.409733124018835</v>
      </c>
      <c r="G12" s="28"/>
      <c r="H12" s="65"/>
      <c r="I12" s="4" t="s">
        <v>29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24.842105263157897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30.687830687830687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0.579520697167756</v>
      </c>
      <c r="C13" s="6">
        <f>C12/C10</f>
        <v>0.58302583025830257</v>
      </c>
      <c r="E13" s="4" t="s">
        <v>86</v>
      </c>
      <c r="F13" s="79">
        <f>F10/(B39/60)</f>
        <v>39.937205651491361</v>
      </c>
      <c r="G13" s="28"/>
      <c r="H13" s="65"/>
      <c r="I13" s="4" t="s">
        <v>13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36.30252100840336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26.151012891344383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0.48496240601503759</v>
      </c>
      <c r="C14" s="6">
        <f>C9/C12</f>
        <v>0.47784810126582278</v>
      </c>
      <c r="E14" s="4" t="s">
        <v>87</v>
      </c>
      <c r="F14" s="79">
        <f>F11/(B39/60)</f>
        <v>79.346938775510196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28.043143297380585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28.495575221238941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79</v>
      </c>
      <c r="C15" s="4">
        <v>86</v>
      </c>
      <c r="E15" s="7"/>
      <c r="F15" s="7"/>
      <c r="G15" s="7"/>
      <c r="H15" s="65"/>
      <c r="I15" s="4" t="s">
        <v>199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23.780487804878049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28.823529411764703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0.61240310077519378</v>
      </c>
      <c r="C16" s="6">
        <f>C15/C9</f>
        <v>0.56953642384105962</v>
      </c>
      <c r="E16" s="24" t="s">
        <v>88</v>
      </c>
      <c r="F16" s="7"/>
      <c r="G16" s="7"/>
      <c r="H16" s="65"/>
      <c r="I16" s="4" t="s">
        <v>58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22.375690607734807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40.404040404040401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24.665391969407267</v>
      </c>
      <c r="G17" s="29"/>
      <c r="H17" s="65"/>
      <c r="I17" s="4" t="s">
        <v>197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35.009671179883945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32.783505154639172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28.490566037735849</v>
      </c>
      <c r="G18" s="29"/>
      <c r="H18" s="65"/>
      <c r="I18" s="4" t="s">
        <v>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27.470686767169177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28.195488721804512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168</v>
      </c>
      <c r="C19" s="4">
        <v>160</v>
      </c>
      <c r="E19" s="4" t="s">
        <v>120</v>
      </c>
      <c r="F19" s="10">
        <f>F17-F18</f>
        <v>-3.8251740683285824</v>
      </c>
      <c r="G19" s="29"/>
      <c r="H19" s="65"/>
      <c r="I19" s="4" t="s">
        <v>43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30.578512396694212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28.90625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0.51219512195121952</v>
      </c>
      <c r="C20" s="6">
        <f>C19/(B19+C19)</f>
        <v>0.48780487804878048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37.981651376146793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29.56204379562044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290</v>
      </c>
      <c r="C23" s="4">
        <v>313</v>
      </c>
      <c r="E23" s="12" t="s">
        <v>122</v>
      </c>
      <c r="F23" s="10">
        <f>(F17*'Efficiency Adjustment'!B66)/K27</f>
        <v>22.931505095248962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233</v>
      </c>
      <c r="C24" s="4">
        <v>248</v>
      </c>
      <c r="E24" s="12" t="s">
        <v>123</v>
      </c>
      <c r="F24" s="10">
        <f>(F18*'Efficiency Adjustment'!C66)/J27</f>
        <v>28.351096706600234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0.80344827586206902</v>
      </c>
      <c r="C25" s="6">
        <f>C24/C23</f>
        <v>0.792332268370607</v>
      </c>
      <c r="E25" s="12" t="s">
        <v>124</v>
      </c>
      <c r="F25" s="10">
        <f>F23-F24</f>
        <v>-5.4195916113512723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57</v>
      </c>
      <c r="C26" s="4">
        <f>C23-C24</f>
        <v>65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28.437598752687698</v>
      </c>
      <c r="K27" s="19">
        <f>AVERAGEIF(K8:K24,"&gt;0")</f>
        <v>29.980701356719472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0.87762906309751432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56</v>
      </c>
      <c r="C29" s="4">
        <v>70</v>
      </c>
      <c r="E29" s="12" t="s">
        <v>148</v>
      </c>
      <c r="F29" s="10">
        <f>C10/F10</f>
        <v>1.0226415094339623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18</v>
      </c>
      <c r="C30" s="4">
        <v>23</v>
      </c>
      <c r="E30" s="12" t="s">
        <v>91</v>
      </c>
      <c r="F30" s="10">
        <f>F28-F29</f>
        <v>-0.14501244633644794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0.32142857142857145</v>
      </c>
      <c r="C31" s="23">
        <f>C30/C29</f>
        <v>0.32857142857142857</v>
      </c>
      <c r="E31" s="4" t="s">
        <v>149</v>
      </c>
      <c r="F31" s="10">
        <f>B12/F9</f>
        <v>0.50860420650095606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3</v>
      </c>
      <c r="E32" s="12" t="s">
        <v>150</v>
      </c>
      <c r="F32" s="10">
        <f>C12/F10</f>
        <v>0.5962264150943396</v>
      </c>
      <c r="G32" s="7"/>
      <c r="H32" s="65"/>
      <c r="I32" s="4" t="s">
        <v>203</v>
      </c>
      <c r="J32" s="9">
        <f>F14</f>
        <v>79.346938775510196</v>
      </c>
      <c r="K32" s="4">
        <f>RANK(J32,'Universal Aggregate Worksheet'!I7:I67,0)</f>
        <v>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1.4285714285714285E-2</v>
      </c>
      <c r="C33" s="23">
        <f>C32/B29</f>
        <v>5.3571428571428568E-2</v>
      </c>
      <c r="E33" s="12" t="s">
        <v>92</v>
      </c>
      <c r="F33" s="13">
        <f>F31-F32</f>
        <v>-8.7622208593383544E-2</v>
      </c>
      <c r="G33" s="29"/>
      <c r="H33" s="65"/>
      <c r="I33" s="12" t="s">
        <v>160</v>
      </c>
      <c r="J33" s="9">
        <f>F12</f>
        <v>39.409733124018835</v>
      </c>
      <c r="K33" s="4">
        <f>RANK(J33,'Universal Aggregate Worksheet'!F7:F67,0)</f>
        <v>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0.28940305010893247</v>
      </c>
      <c r="G34" s="31"/>
      <c r="H34" s="65"/>
      <c r="I34" s="12" t="s">
        <v>161</v>
      </c>
      <c r="J34" s="9">
        <f>F13</f>
        <v>39.937205651491361</v>
      </c>
      <c r="K34" s="4">
        <f>RANK(J34,'Universal Aggregate Worksheet'!G7:G67,1)</f>
        <v>58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79</v>
      </c>
      <c r="C35" s="4">
        <v>63</v>
      </c>
      <c r="E35" s="12" t="s">
        <v>152</v>
      </c>
      <c r="F35" s="6">
        <f>((0.167*C30)+(C9)+(0.83*C32))/C10</f>
        <v>0.29027859778597787</v>
      </c>
      <c r="G35" s="7"/>
      <c r="H35" s="65"/>
      <c r="I35" s="12" t="s">
        <v>210</v>
      </c>
      <c r="J35" s="9">
        <f>J33-J34</f>
        <v>-0.5274725274725256</v>
      </c>
      <c r="K35" s="4">
        <f>RANK(J35,'Universal Aggregate Worksheet'!H7:H67,0)</f>
        <v>38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0.4993834586466166</v>
      </c>
      <c r="G36" s="31"/>
      <c r="H36" s="65"/>
      <c r="I36" s="4" t="s">
        <v>133</v>
      </c>
      <c r="J36" s="10">
        <f>F23</f>
        <v>22.931505095248962</v>
      </c>
      <c r="K36" s="4">
        <f>RANK(J36,'Universal Aggregate Worksheet'!X7:X67,0)</f>
        <v>53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0.49788291139240509</v>
      </c>
      <c r="G37" s="31"/>
      <c r="H37" s="65"/>
      <c r="I37" s="4" t="s">
        <v>136</v>
      </c>
      <c r="J37" s="10">
        <f>F24</f>
        <v>28.351096706600234</v>
      </c>
      <c r="K37" s="4">
        <f>RANK(J37,'Universal Aggregate Worksheet'!Z7:Z67,1)</f>
        <v>32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-5.4195916113512723</v>
      </c>
      <c r="K38" s="4">
        <f>RANK(J38,'Universal Aggregate Worksheet'!AB7:AB67,0)</f>
        <v>49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796.25</v>
      </c>
      <c r="C39" s="4">
        <f>B39</f>
        <v>796.25</v>
      </c>
      <c r="E39" s="24" t="s">
        <v>155</v>
      </c>
      <c r="F39" s="7"/>
      <c r="G39" s="7"/>
      <c r="H39" s="65"/>
      <c r="I39" s="4" t="s">
        <v>166</v>
      </c>
      <c r="J39" s="10">
        <f>F28</f>
        <v>0.87762906309751432</v>
      </c>
      <c r="K39" s="4">
        <f>RANK(J39,'Universal Aggregate Worksheet'!M7:M67,0)</f>
        <v>54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3.9215686274509803E-2</v>
      </c>
      <c r="G40" s="13">
        <f>C30/C10</f>
        <v>4.2435424354243544E-2</v>
      </c>
      <c r="H40" s="65"/>
      <c r="I40" s="4" t="s">
        <v>170</v>
      </c>
      <c r="J40" s="10">
        <f>F29</f>
        <v>1.0226415094339623</v>
      </c>
      <c r="K40" s="4">
        <f>RANK(J40,'Universal Aggregate Worksheet'!Q7:Q67,1)</f>
        <v>34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0.12915129151291513</v>
      </c>
      <c r="G41" s="10">
        <f>B29/B10</f>
        <v>0.12200435729847495</v>
      </c>
      <c r="H41" s="65"/>
      <c r="I41" s="4" t="s">
        <v>168</v>
      </c>
      <c r="J41" s="6">
        <f>F34</f>
        <v>0.28940305010893247</v>
      </c>
      <c r="K41" s="4">
        <f>RANK(J41,'Universal Aggregate Worksheet'!O7:O67,0)</f>
        <v>28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-8.9935605238405325E-2</v>
      </c>
      <c r="G42" s="10">
        <f>G40-G41</f>
        <v>-7.9568932944231396E-2</v>
      </c>
      <c r="H42" s="65"/>
      <c r="I42" s="4" t="s">
        <v>172</v>
      </c>
      <c r="J42" s="6">
        <f>F35</f>
        <v>0.29027859778597787</v>
      </c>
      <c r="K42" s="4">
        <f>RANK(J42,'Universal Aggregate Worksheet'!S7:S67,1)</f>
        <v>33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0.10707456978967496</v>
      </c>
      <c r="G43" s="86">
        <f>C29/F10</f>
        <v>0.13207547169811321</v>
      </c>
      <c r="H43" s="65"/>
      <c r="I43" s="4" t="s">
        <v>182</v>
      </c>
      <c r="J43" s="10">
        <f>F47</f>
        <v>0.15105162523900573</v>
      </c>
      <c r="K43" s="4">
        <f>RANK(J43,'Universal Aggregate Worksheet'!U7:U67,0)</f>
        <v>31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0.13953488372093023</v>
      </c>
      <c r="G44" s="86">
        <f>C30/C9</f>
        <v>0.15231788079470199</v>
      </c>
      <c r="H44" s="65"/>
      <c r="I44" s="4" t="s">
        <v>183</v>
      </c>
      <c r="J44" s="10">
        <f>F48</f>
        <v>0.16226415094339622</v>
      </c>
      <c r="K44" s="4">
        <f>RANK(J44,'Universal Aggregate Worksheet'!V7:V67,1)</f>
        <v>39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0.51219512195121952</v>
      </c>
      <c r="K45" s="4">
        <f>RANK(J45,'Universal Aggregate Worksheet'!J7:J67,0)</f>
        <v>27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0.80344827586206902</v>
      </c>
      <c r="K46" s="4">
        <f>RANK(J46,'Universal Aggregate Worksheet'!K7:K67,0)</f>
        <v>45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0.15105162523900573</v>
      </c>
      <c r="G47" s="33"/>
      <c r="H47" s="65"/>
      <c r="I47" s="4" t="s">
        <v>181</v>
      </c>
      <c r="J47" s="13">
        <f>C25</f>
        <v>0.792332268370607</v>
      </c>
      <c r="K47" s="4">
        <f>RANK(J47,'Universal Aggregate Worksheet'!L7:L67,1)</f>
        <v>10</v>
      </c>
      <c r="L47" s="10">
        <f>AVERAGE('Universal Aggregate Worksheet'!L7:L67)</f>
        <v>0.8290065347238782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0.16226415094339622</v>
      </c>
      <c r="G48" s="29"/>
      <c r="H48" s="65"/>
      <c r="I48" s="4" t="s">
        <v>205</v>
      </c>
      <c r="J48" s="6">
        <f>B31</f>
        <v>0.32142857142857145</v>
      </c>
      <c r="K48" s="4">
        <f>RANK(J48,'Universal Aggregate Worksheet'!AC7:AC67,0)</f>
        <v>26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0.32857142857142857</v>
      </c>
      <c r="K49" s="4">
        <f>RANK(J49,'Universal Aggregate Worksheet'!AD7:AD67,1)</f>
        <v>39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3.9215686274509803E-2</v>
      </c>
      <c r="K50" s="4">
        <f>RANK(J50,'Universal Aggregate Worksheet'!AI7:AI67,0)</f>
        <v>22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7.502374169040836E-2</v>
      </c>
      <c r="G51" s="10">
        <f>C35/F11</f>
        <v>5.9829059829059832E-2</v>
      </c>
      <c r="H51" s="65"/>
      <c r="I51" s="12" t="s">
        <v>221</v>
      </c>
      <c r="J51" s="10">
        <f>F41</f>
        <v>0.12915129151291513</v>
      </c>
      <c r="K51" s="4">
        <f>RANK(J51,'Universal Aggregate Worksheet'!AJ7:AJ67,1)</f>
        <v>51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0.31132075471698112</v>
      </c>
      <c r="G52" s="86">
        <f>(B12-B9)/F9</f>
        <v>0.26195028680688337</v>
      </c>
      <c r="H52" s="65"/>
      <c r="I52" s="12" t="s">
        <v>222</v>
      </c>
      <c r="J52" s="87">
        <f>F43</f>
        <v>0.10707456978967496</v>
      </c>
      <c r="K52" s="4">
        <f>RANK(J52,'Universal Aggregate Worksheet'!AE7:AE67,0)</f>
        <v>34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0.13207547169811321</v>
      </c>
      <c r="K53" s="4">
        <f>RANK(J53,'Universal Aggregate Worksheet'!AF7:AF67,1)</f>
        <v>51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0.13953488372093023</v>
      </c>
      <c r="K54" s="4">
        <f>RANK(J54,'Universal Aggregate Worksheet'!AG7:AG67,0)</f>
        <v>22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28.437598752687698</v>
      </c>
      <c r="G55" s="7"/>
      <c r="H55" s="65"/>
      <c r="I55" s="12" t="s">
        <v>225</v>
      </c>
      <c r="J55" s="87">
        <f>G44</f>
        <v>0.15231788079470199</v>
      </c>
      <c r="K55" s="4">
        <f>RANK(J55,'Universal Aggregate Worksheet'!AH7:AH67,1)</f>
        <v>46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29.980701356719472</v>
      </c>
      <c r="G56" s="7"/>
      <c r="H56" s="65"/>
      <c r="I56" s="12" t="s">
        <v>227</v>
      </c>
      <c r="J56" s="10">
        <f>F51</f>
        <v>7.502374169040836E-2</v>
      </c>
      <c r="K56" s="4">
        <f>RANK(J56,'Universal Aggregate Worksheet'!AK7:AK67,1)</f>
        <v>59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-1.5431026040317732</v>
      </c>
      <c r="G57" s="7"/>
      <c r="H57" s="65"/>
      <c r="I57" s="12" t="s">
        <v>226</v>
      </c>
      <c r="J57" s="10">
        <f>G51</f>
        <v>5.9829059829059832E-2</v>
      </c>
      <c r="K57" s="4">
        <f>RANK(J57,'Universal Aggregate Worksheet'!AL7:AL67,0)</f>
        <v>29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0.31132075471698112</v>
      </c>
      <c r="K58" s="4">
        <f>RANK(J58,'Universal Aggregate Worksheet'!AM7:AM67,0)</f>
        <v>33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0.26195028680688337</v>
      </c>
      <c r="K59" s="4">
        <f>RANK(J59,'Universal Aggregate Worksheet'!AN7:AN67,1)</f>
        <v>6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28.437598752687698</v>
      </c>
      <c r="K60" s="4">
        <f>RANK(J60,'Universal Aggregate Worksheet'!AO7:AO67,0)</f>
        <v>26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29.980701356719472</v>
      </c>
      <c r="K61" s="4">
        <f>RANK(J61,'Universal Aggregate Worksheet'!AP7:AP67,1)</f>
        <v>59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-1.5431026040317732</v>
      </c>
      <c r="K62" s="4">
        <f>RANK(J62,'Universal Aggregate Worksheet'!AQ7:AQ67,0)</f>
        <v>51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Y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5">
      <c r="A1" t="s">
        <v>101</v>
      </c>
      <c r="B1" s="3" t="s">
        <v>126</v>
      </c>
    </row>
    <row r="2" spans="1:25">
      <c r="A2" t="s">
        <v>102</v>
      </c>
      <c r="B2" s="64">
        <v>2011</v>
      </c>
    </row>
    <row r="3" spans="1:25">
      <c r="A3" t="s">
        <v>103</v>
      </c>
      <c r="B3" s="3" t="s">
        <v>130</v>
      </c>
    </row>
    <row r="4" spans="1:25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22"/>
      <c r="Y5" s="22"/>
    </row>
    <row r="6" spans="1:25">
      <c r="N6" s="39"/>
      <c r="O6" s="39"/>
      <c r="P6" s="39"/>
      <c r="Q6" s="39"/>
      <c r="R6" s="39"/>
      <c r="S6" s="39"/>
      <c r="T6" s="39"/>
      <c r="U6" s="39"/>
      <c r="V6" s="39"/>
      <c r="W6" s="39"/>
      <c r="X6" s="22"/>
      <c r="Y6" s="22"/>
    </row>
    <row r="7" spans="1:25" ht="30">
      <c r="A7" s="7"/>
      <c r="B7" s="76" t="str">
        <f>B1</f>
        <v>St. Joseph's</v>
      </c>
      <c r="C7" s="76" t="s">
        <v>62</v>
      </c>
      <c r="E7" s="7"/>
      <c r="F7" s="76" t="str">
        <f>B1</f>
        <v>St. Joseph's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22"/>
      <c r="Y7" s="22"/>
    </row>
    <row r="8" spans="1:25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30.363636363636363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31.380753138075313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22"/>
      <c r="Y8" s="22"/>
    </row>
    <row r="9" spans="1:25">
      <c r="A9" s="4" t="s">
        <v>65</v>
      </c>
      <c r="B9" s="4">
        <v>55</v>
      </c>
      <c r="C9" s="4">
        <v>152</v>
      </c>
      <c r="E9" s="4" t="s">
        <v>82</v>
      </c>
      <c r="F9" s="78">
        <f>B19+B23+C26</f>
        <v>313</v>
      </c>
      <c r="G9" s="27"/>
      <c r="H9" s="65"/>
      <c r="I9" s="4" t="s">
        <v>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27.470686767169177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28.195488721804512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22"/>
      <c r="Y9" s="22"/>
    </row>
    <row r="10" spans="1:25">
      <c r="A10" s="4" t="s">
        <v>66</v>
      </c>
      <c r="B10" s="4">
        <v>274</v>
      </c>
      <c r="C10" s="4">
        <v>449</v>
      </c>
      <c r="E10" s="4" t="s">
        <v>83</v>
      </c>
      <c r="F10" s="78">
        <f>C19+C23+B26</f>
        <v>416</v>
      </c>
      <c r="G10" s="27"/>
      <c r="H10" s="65"/>
      <c r="I10" s="4" t="s">
        <v>45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27.100840336134453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28.904428904428904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22"/>
      <c r="Y10" s="22"/>
    </row>
    <row r="11" spans="1:25">
      <c r="A11" s="4" t="s">
        <v>67</v>
      </c>
      <c r="B11" s="6">
        <f>B9/B10</f>
        <v>0.20072992700729927</v>
      </c>
      <c r="C11" s="6">
        <f>C9/C10</f>
        <v>0.33853006681514475</v>
      </c>
      <c r="E11" s="4" t="s">
        <v>84</v>
      </c>
      <c r="F11" s="78">
        <f>SUM(F9:F10)</f>
        <v>729</v>
      </c>
      <c r="G11" s="27"/>
      <c r="H11" s="65"/>
      <c r="I11" s="4" t="s">
        <v>15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35.189309576837417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30.162412993039446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22"/>
      <c r="Y11" s="22"/>
    </row>
    <row r="12" spans="1:25">
      <c r="A12" s="4" t="s">
        <v>68</v>
      </c>
      <c r="B12" s="4">
        <v>145</v>
      </c>
      <c r="C12" s="4">
        <v>283</v>
      </c>
      <c r="E12" s="4" t="s">
        <v>85</v>
      </c>
      <c r="F12" s="79">
        <f>F9/(B39/60)</f>
        <v>26.083333333333332</v>
      </c>
      <c r="G12" s="28"/>
      <c r="H12" s="65"/>
      <c r="I12" s="4" t="s">
        <v>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22.524271844660191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25.198412698412696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22"/>
      <c r="Y12" s="22"/>
    </row>
    <row r="13" spans="1:25">
      <c r="A13" s="4" t="s">
        <v>69</v>
      </c>
      <c r="B13" s="6">
        <f>B12/B10</f>
        <v>0.52919708029197077</v>
      </c>
      <c r="C13" s="6">
        <f>C12/C10</f>
        <v>0.63028953229398665</v>
      </c>
      <c r="E13" s="4" t="s">
        <v>86</v>
      </c>
      <c r="F13" s="79">
        <f>F10/(B39/60)</f>
        <v>34.666666666666664</v>
      </c>
      <c r="G13" s="28"/>
      <c r="H13" s="65"/>
      <c r="I13" s="4" t="s">
        <v>31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32.7683615819209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25.977011494252871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22"/>
      <c r="Y13" s="22"/>
    </row>
    <row r="14" spans="1:25">
      <c r="A14" s="4" t="s">
        <v>78</v>
      </c>
      <c r="B14" s="6">
        <f>B9/B12</f>
        <v>0.37931034482758619</v>
      </c>
      <c r="C14" s="6">
        <f>C9/C12</f>
        <v>0.53710247349823326</v>
      </c>
      <c r="E14" s="4" t="s">
        <v>87</v>
      </c>
      <c r="F14" s="79">
        <f>F11/(B39/60)</f>
        <v>60.75</v>
      </c>
      <c r="G14" s="28"/>
      <c r="H14" s="65"/>
      <c r="I14" s="4" t="s">
        <v>39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27.403846153846157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26.477541371158392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22"/>
      <c r="Y14" s="22"/>
    </row>
    <row r="15" spans="1:25">
      <c r="A15" s="4" t="s">
        <v>70</v>
      </c>
      <c r="B15" s="4">
        <v>27</v>
      </c>
      <c r="C15" s="4">
        <v>83</v>
      </c>
      <c r="E15" s="7"/>
      <c r="F15" s="7"/>
      <c r="G15" s="7"/>
      <c r="H15" s="65"/>
      <c r="I15" s="4" t="s">
        <v>32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28.166351606805296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25.346534653465348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22"/>
      <c r="Y15" s="22"/>
    </row>
    <row r="16" spans="1:25">
      <c r="A16" s="4" t="s">
        <v>79</v>
      </c>
      <c r="B16" s="6">
        <f>B15/B9</f>
        <v>0.49090909090909091</v>
      </c>
      <c r="C16" s="6">
        <f>C15/C9</f>
        <v>0.54605263157894735</v>
      </c>
      <c r="E16" s="24" t="s">
        <v>88</v>
      </c>
      <c r="F16" s="7"/>
      <c r="G16" s="7"/>
      <c r="H16" s="65"/>
      <c r="I16" s="4" t="s">
        <v>22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30.873786407766989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23.972602739726025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22"/>
      <c r="Y16" s="22"/>
    </row>
    <row r="17" spans="1:25">
      <c r="A17" s="7"/>
      <c r="B17" s="7"/>
      <c r="C17" s="7"/>
      <c r="E17" s="4" t="s">
        <v>118</v>
      </c>
      <c r="F17" s="10">
        <f>(B9/F9)*100</f>
        <v>17.571884984025559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26.456692913385826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27.301587301587301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22"/>
      <c r="Y17" s="22"/>
    </row>
    <row r="18" spans="1:25">
      <c r="A18" s="24" t="s">
        <v>71</v>
      </c>
      <c r="B18" s="7"/>
      <c r="C18" s="7"/>
      <c r="E18" s="4" t="s">
        <v>119</v>
      </c>
      <c r="F18" s="10">
        <f>(C9/F10)*100</f>
        <v>36.538461538461533</v>
      </c>
      <c r="G18" s="29"/>
      <c r="H18" s="65"/>
      <c r="I18" s="4" t="s">
        <v>38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27.828054298642535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25.406504065040654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22"/>
      <c r="Y18" s="22"/>
    </row>
    <row r="19" spans="1:25">
      <c r="A19" s="4" t="s">
        <v>72</v>
      </c>
      <c r="B19" s="4">
        <v>84</v>
      </c>
      <c r="C19" s="4">
        <v>167</v>
      </c>
      <c r="E19" s="4" t="s">
        <v>120</v>
      </c>
      <c r="F19" s="10">
        <f>F17-F18</f>
        <v>-18.966576554435974</v>
      </c>
      <c r="G19" s="29"/>
      <c r="H19" s="65"/>
      <c r="I19" s="4" t="s">
        <v>52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26.912928759894463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26.884422110552762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22"/>
      <c r="Y19" s="22"/>
    </row>
    <row r="20" spans="1:25">
      <c r="A20" s="30" t="s">
        <v>145</v>
      </c>
      <c r="B20" s="6">
        <f>B19/(B19+C19)</f>
        <v>0.33466135458167329</v>
      </c>
      <c r="C20" s="6">
        <f>C19/(B19+C19)</f>
        <v>0.66533864541832666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22"/>
      <c r="Y20" s="22"/>
    </row>
    <row r="21" spans="1:25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22"/>
      <c r="Y21" s="22"/>
    </row>
    <row r="22" spans="1:25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22"/>
      <c r="Y22" s="22"/>
    </row>
    <row r="23" spans="1:25">
      <c r="A23" s="4" t="s">
        <v>74</v>
      </c>
      <c r="B23" s="4">
        <v>206</v>
      </c>
      <c r="C23" s="4">
        <v>203</v>
      </c>
      <c r="E23" s="12" t="s">
        <v>122</v>
      </c>
      <c r="F23" s="10">
        <f>(F17*'Efficiency Adjustment'!B66)/K27</f>
        <v>18.072785955041734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22"/>
      <c r="Y23" s="22"/>
    </row>
    <row r="24" spans="1:25">
      <c r="A24" s="4" t="s">
        <v>75</v>
      </c>
      <c r="B24" s="4">
        <v>160</v>
      </c>
      <c r="C24" s="4">
        <v>180</v>
      </c>
      <c r="E24" s="12" t="s">
        <v>123</v>
      </c>
      <c r="F24" s="10">
        <f>(F18*'Efficiency Adjustment'!C66)/J27</f>
        <v>36.168016264168152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22"/>
      <c r="Y24" s="22"/>
    </row>
    <row r="25" spans="1:25">
      <c r="A25" s="4" t="s">
        <v>80</v>
      </c>
      <c r="B25" s="6">
        <f>B24/B23</f>
        <v>0.77669902912621358</v>
      </c>
      <c r="C25" s="6">
        <f>C24/C23</f>
        <v>0.88669950738916259</v>
      </c>
      <c r="E25" s="12" t="s">
        <v>124</v>
      </c>
      <c r="F25" s="10">
        <f>F23-F24</f>
        <v>-18.095230309126418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22"/>
      <c r="Y25" s="22"/>
    </row>
    <row r="26" spans="1:25">
      <c r="A26" s="4" t="s">
        <v>76</v>
      </c>
      <c r="B26" s="4">
        <f>B23-B24</f>
        <v>46</v>
      </c>
      <c r="C26" s="4">
        <f>C23-C24</f>
        <v>23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22"/>
      <c r="Y26" s="22"/>
    </row>
    <row r="27" spans="1:25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28.588230550891648</v>
      </c>
      <c r="K27" s="19">
        <f>AVERAGEIF(K8:K24,"&gt;0")</f>
        <v>27.100641682628687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22"/>
      <c r="Y27" s="22"/>
    </row>
    <row r="28" spans="1:25" ht="15.75" thickBot="1">
      <c r="A28" s="24" t="s">
        <v>94</v>
      </c>
      <c r="B28" s="7"/>
      <c r="C28" s="7"/>
      <c r="E28" s="4" t="s">
        <v>147</v>
      </c>
      <c r="F28" s="10">
        <f>B10/F9</f>
        <v>0.87539936102236426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22"/>
      <c r="Y28" s="22"/>
    </row>
    <row r="29" spans="1:25" ht="15.75" thickBot="1">
      <c r="A29" s="4" t="s">
        <v>95</v>
      </c>
      <c r="B29" s="4">
        <v>50</v>
      </c>
      <c r="C29" s="4">
        <v>40</v>
      </c>
      <c r="E29" s="12" t="s">
        <v>148</v>
      </c>
      <c r="F29" s="10">
        <f>C10/F10</f>
        <v>1.0793269230769231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22"/>
      <c r="Y29" s="22"/>
    </row>
    <row r="30" spans="1:25">
      <c r="A30" s="4" t="s">
        <v>96</v>
      </c>
      <c r="B30" s="4">
        <v>8</v>
      </c>
      <c r="C30" s="4">
        <v>14</v>
      </c>
      <c r="E30" s="12" t="s">
        <v>91</v>
      </c>
      <c r="F30" s="10">
        <f>F28-F29</f>
        <v>-0.20392756205455886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22"/>
      <c r="Y30" s="22"/>
    </row>
    <row r="31" spans="1:25">
      <c r="A31" s="12" t="s">
        <v>143</v>
      </c>
      <c r="B31" s="23">
        <f>B30/B29</f>
        <v>0.16</v>
      </c>
      <c r="C31" s="23">
        <f>C30/C29</f>
        <v>0.35</v>
      </c>
      <c r="E31" s="4" t="s">
        <v>149</v>
      </c>
      <c r="F31" s="10">
        <f>B12/F9</f>
        <v>0.46325878594249204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22"/>
      <c r="Y31" s="22"/>
    </row>
    <row r="32" spans="1:25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0.68028846153846156</v>
      </c>
      <c r="G32" s="7"/>
      <c r="H32" s="65"/>
      <c r="I32" s="4" t="s">
        <v>203</v>
      </c>
      <c r="J32" s="9">
        <f>F14</f>
        <v>60.75</v>
      </c>
      <c r="K32" s="4">
        <f>RANK(J32,'Universal Aggregate Worksheet'!I7:I67,0)</f>
        <v>52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22"/>
      <c r="Y32" s="22"/>
    </row>
    <row r="33" spans="1:25">
      <c r="A33" s="12" t="s">
        <v>98</v>
      </c>
      <c r="B33" s="23">
        <f>B32/C29</f>
        <v>0</v>
      </c>
      <c r="C33" s="23">
        <f>C32/B29</f>
        <v>0.04</v>
      </c>
      <c r="E33" s="12" t="s">
        <v>92</v>
      </c>
      <c r="F33" s="13">
        <f>F31-F32</f>
        <v>-0.21702967559596953</v>
      </c>
      <c r="G33" s="29"/>
      <c r="H33" s="65"/>
      <c r="I33" s="12" t="s">
        <v>160</v>
      </c>
      <c r="J33" s="9">
        <f>F12</f>
        <v>26.083333333333332</v>
      </c>
      <c r="K33" s="4">
        <f>RANK(J33,'Universal Aggregate Worksheet'!F7:F67,0)</f>
        <v>61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22"/>
      <c r="Y33" s="22"/>
    </row>
    <row r="34" spans="1:25">
      <c r="A34" s="7"/>
      <c r="B34" s="7"/>
      <c r="C34" s="7"/>
      <c r="E34" s="12" t="s">
        <v>151</v>
      </c>
      <c r="F34" s="6">
        <f>((0.167*B30)+(B9)+(0.83*B32))/B10</f>
        <v>0.20560583941605839</v>
      </c>
      <c r="G34" s="31"/>
      <c r="H34" s="65"/>
      <c r="I34" s="12" t="s">
        <v>161</v>
      </c>
      <c r="J34" s="9">
        <f>F13</f>
        <v>34.666666666666664</v>
      </c>
      <c r="K34" s="4">
        <f>RANK(J34,'Universal Aggregate Worksheet'!G7:G67,1)</f>
        <v>38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22"/>
      <c r="Y34" s="22"/>
    </row>
    <row r="35" spans="1:25">
      <c r="A35" s="24" t="s">
        <v>60</v>
      </c>
      <c r="B35" s="4">
        <v>45</v>
      </c>
      <c r="C35" s="4">
        <v>52</v>
      </c>
      <c r="E35" s="12" t="s">
        <v>152</v>
      </c>
      <c r="F35" s="6">
        <f>((0.167*C30)+(C9)+(0.83*C32))/C10</f>
        <v>0.34743429844097995</v>
      </c>
      <c r="G35" s="7"/>
      <c r="H35" s="65"/>
      <c r="I35" s="12" t="s">
        <v>210</v>
      </c>
      <c r="J35" s="9">
        <f>J33-J34</f>
        <v>-8.5833333333333321</v>
      </c>
      <c r="K35" s="4">
        <f>RANK(J35,'Universal Aggregate Worksheet'!H7:H67,0)</f>
        <v>58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22"/>
      <c r="Y35" s="22"/>
    </row>
    <row r="36" spans="1:25">
      <c r="A36" s="7"/>
      <c r="B36" s="7"/>
      <c r="C36" s="7"/>
      <c r="E36" s="12" t="s">
        <v>153</v>
      </c>
      <c r="F36" s="6">
        <f>((0.167*B30)+(B9)+(0.83*B32))/B12</f>
        <v>0.38852413793103446</v>
      </c>
      <c r="G36" s="31"/>
      <c r="H36" s="65"/>
      <c r="I36" s="4" t="s">
        <v>133</v>
      </c>
      <c r="J36" s="10">
        <f>F23</f>
        <v>18.072785955041734</v>
      </c>
      <c r="K36" s="4">
        <f>RANK(J36,'Universal Aggregate Worksheet'!X7:X67,0)</f>
        <v>60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22"/>
      <c r="Y36" s="22"/>
    </row>
    <row r="37" spans="1:25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0.55122968197879851</v>
      </c>
      <c r="G37" s="31"/>
      <c r="H37" s="65"/>
      <c r="I37" s="4" t="s">
        <v>136</v>
      </c>
      <c r="J37" s="10">
        <f>F24</f>
        <v>36.168016264168152</v>
      </c>
      <c r="K37" s="4">
        <f>RANK(J37,'Universal Aggregate Worksheet'!Z7:Z67,1)</f>
        <v>58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22"/>
      <c r="Y37" s="22"/>
    </row>
    <row r="38" spans="1:25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-18.095230309126418</v>
      </c>
      <c r="K38" s="4">
        <f>RANK(J38,'Universal Aggregate Worksheet'!AB7:AB67,0)</f>
        <v>59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22"/>
      <c r="Y38" s="22"/>
    </row>
    <row r="39" spans="1:25">
      <c r="A39" s="24" t="s">
        <v>239</v>
      </c>
      <c r="B39" s="4">
        <v>720</v>
      </c>
      <c r="C39" s="4">
        <f>B39</f>
        <v>720</v>
      </c>
      <c r="E39" s="24" t="s">
        <v>155</v>
      </c>
      <c r="F39" s="7"/>
      <c r="G39" s="7"/>
      <c r="H39" s="65"/>
      <c r="I39" s="4" t="s">
        <v>166</v>
      </c>
      <c r="J39" s="10">
        <f>F28</f>
        <v>0.87539936102236426</v>
      </c>
      <c r="K39" s="4">
        <f>RANK(J39,'Universal Aggregate Worksheet'!M7:M67,0)</f>
        <v>56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22"/>
      <c r="Y39" s="22"/>
    </row>
    <row r="40" spans="1:25">
      <c r="E40" s="12" t="s">
        <v>99</v>
      </c>
      <c r="F40" s="13">
        <f>B30/B10</f>
        <v>2.9197080291970802E-2</v>
      </c>
      <c r="G40" s="13">
        <f>C30/C10</f>
        <v>3.1180400890868598E-2</v>
      </c>
      <c r="H40" s="65"/>
      <c r="I40" s="4" t="s">
        <v>170</v>
      </c>
      <c r="J40" s="10">
        <f>F29</f>
        <v>1.0793269230769231</v>
      </c>
      <c r="K40" s="4">
        <f>RANK(J40,'Universal Aggregate Worksheet'!Q7:Q67,1)</f>
        <v>48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22"/>
      <c r="Y40" s="22"/>
    </row>
    <row r="41" spans="1:25">
      <c r="E41" s="12" t="s">
        <v>100</v>
      </c>
      <c r="F41" s="10">
        <f>C29/C10</f>
        <v>8.9086859688195991E-2</v>
      </c>
      <c r="G41" s="10">
        <f>B29/B10</f>
        <v>0.18248175182481752</v>
      </c>
      <c r="H41" s="65"/>
      <c r="I41" s="4" t="s">
        <v>168</v>
      </c>
      <c r="J41" s="6">
        <f>F34</f>
        <v>0.20560583941605839</v>
      </c>
      <c r="K41" s="4">
        <f>RANK(J41,'Universal Aggregate Worksheet'!O7:O67,0)</f>
        <v>61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22"/>
      <c r="Y41" s="22"/>
    </row>
    <row r="42" spans="1:25">
      <c r="E42" s="12" t="s">
        <v>216</v>
      </c>
      <c r="F42" s="10">
        <f>F40-F41</f>
        <v>-5.9889779396225189E-2</v>
      </c>
      <c r="G42" s="10">
        <f>G40-G41</f>
        <v>-0.15130135093394892</v>
      </c>
      <c r="H42" s="65"/>
      <c r="I42" s="4" t="s">
        <v>172</v>
      </c>
      <c r="J42" s="6">
        <f>F35</f>
        <v>0.34743429844097995</v>
      </c>
      <c r="K42" s="4">
        <f>RANK(J42,'Universal Aggregate Worksheet'!S7:S67,1)</f>
        <v>59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22"/>
      <c r="Y42" s="22"/>
    </row>
    <row r="43" spans="1:25">
      <c r="A43" s="32"/>
      <c r="B43" s="32"/>
      <c r="C43" s="32"/>
      <c r="E43" s="12" t="s">
        <v>217</v>
      </c>
      <c r="F43" s="86">
        <f>B29/F9</f>
        <v>0.15974440894568689</v>
      </c>
      <c r="G43" s="86">
        <f>C29/F10</f>
        <v>9.6153846153846159E-2</v>
      </c>
      <c r="H43" s="65"/>
      <c r="I43" s="4" t="s">
        <v>182</v>
      </c>
      <c r="J43" s="10">
        <f>F47</f>
        <v>8.6261980830670923E-2</v>
      </c>
      <c r="K43" s="4">
        <f>RANK(J43,'Universal Aggregate Worksheet'!U7:U67,0)</f>
        <v>60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22"/>
      <c r="Y43" s="22"/>
    </row>
    <row r="44" spans="1:25">
      <c r="A44" s="11"/>
      <c r="B44" s="11"/>
      <c r="C44" s="11"/>
      <c r="E44" s="4" t="s">
        <v>218</v>
      </c>
      <c r="F44" s="86">
        <f>B30/B9</f>
        <v>0.14545454545454545</v>
      </c>
      <c r="G44" s="86">
        <f>C30/C9</f>
        <v>9.2105263157894732E-2</v>
      </c>
      <c r="H44" s="65"/>
      <c r="I44" s="4" t="s">
        <v>183</v>
      </c>
      <c r="J44" s="10">
        <f>F48</f>
        <v>0.19951923076923078</v>
      </c>
      <c r="K44" s="4">
        <f>RANK(J44,'Universal Aggregate Worksheet'!V7:V67,1)</f>
        <v>58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0.33466135458167329</v>
      </c>
      <c r="K45" s="4">
        <f>RANK(J45,'Universal Aggregate Worksheet'!J7:J67,0)</f>
        <v>58</v>
      </c>
      <c r="L45" s="10">
        <f>AVERAGE('Universal Aggregate Worksheet'!J7:J67)</f>
        <v>0.49689225343931626</v>
      </c>
      <c r="M45" s="66" t="s">
        <v>35</v>
      </c>
    </row>
    <row r="46" spans="1:25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0.77669902912621358</v>
      </c>
      <c r="K46" s="4">
        <f>RANK(J46,'Universal Aggregate Worksheet'!K7:K67,0)</f>
        <v>50</v>
      </c>
      <c r="L46" s="10">
        <f>AVERAGE('Universal Aggregate Worksheet'!K7:K67)</f>
        <v>0.82751485561065763</v>
      </c>
      <c r="M46" s="66" t="s">
        <v>36</v>
      </c>
    </row>
    <row r="47" spans="1:25">
      <c r="A47" s="11"/>
      <c r="B47" s="11"/>
      <c r="C47" s="11"/>
      <c r="E47" s="4" t="s">
        <v>157</v>
      </c>
      <c r="F47" s="10">
        <f>B15/F9</f>
        <v>8.6261980830670923E-2</v>
      </c>
      <c r="G47" s="33"/>
      <c r="H47" s="65"/>
      <c r="I47" s="4" t="s">
        <v>181</v>
      </c>
      <c r="J47" s="13">
        <f>C25</f>
        <v>0.88669950738916259</v>
      </c>
      <c r="K47" s="4">
        <f>RANK(J47,'Universal Aggregate Worksheet'!L7:L67,1)</f>
        <v>59</v>
      </c>
      <c r="L47" s="10">
        <f>AVERAGE('Universal Aggregate Worksheet'!L7:L67)</f>
        <v>0.8290065347238782</v>
      </c>
      <c r="M47" s="66" t="s">
        <v>37</v>
      </c>
    </row>
    <row r="48" spans="1:25">
      <c r="E48" s="4" t="s">
        <v>158</v>
      </c>
      <c r="F48" s="10">
        <f>C15/F10</f>
        <v>0.19951923076923078</v>
      </c>
      <c r="G48" s="29"/>
      <c r="H48" s="65"/>
      <c r="I48" s="4" t="s">
        <v>205</v>
      </c>
      <c r="J48" s="6">
        <f>B31</f>
        <v>0.16</v>
      </c>
      <c r="K48" s="4">
        <f>RANK(J48,'Universal Aggregate Worksheet'!AC7:AC67,0)</f>
        <v>61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</v>
      </c>
      <c r="K49" s="4">
        <f>RANK(J49,'Universal Aggregate Worksheet'!AD7:AD67,1)</f>
        <v>42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2.9197080291970802E-2</v>
      </c>
      <c r="K50" s="4">
        <f>RANK(J50,'Universal Aggregate Worksheet'!AI7:AI67,0)</f>
        <v>45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6.1728395061728392E-2</v>
      </c>
      <c r="G51" s="10">
        <f>C35/F11</f>
        <v>7.1330589849108367E-2</v>
      </c>
      <c r="H51" s="65"/>
      <c r="I51" s="12" t="s">
        <v>221</v>
      </c>
      <c r="J51" s="10">
        <f>F41</f>
        <v>8.9086859688195991E-2</v>
      </c>
      <c r="K51" s="4">
        <f>RANK(J51,'Universal Aggregate Worksheet'!AJ7:AJ67,1)</f>
        <v>8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0.31490384615384615</v>
      </c>
      <c r="G52" s="86">
        <f>(B12-B9)/F9</f>
        <v>0.28753993610223644</v>
      </c>
      <c r="H52" s="65"/>
      <c r="I52" s="12" t="s">
        <v>222</v>
      </c>
      <c r="J52" s="87">
        <f>F43</f>
        <v>0.15974440894568689</v>
      </c>
      <c r="K52" s="4">
        <f>RANK(J52,'Universal Aggregate Worksheet'!AE7:AE67,0)</f>
        <v>2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9.6153846153846159E-2</v>
      </c>
      <c r="K53" s="4">
        <f>RANK(J53,'Universal Aggregate Worksheet'!AF7:AF67,1)</f>
        <v>11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0.14545454545454545</v>
      </c>
      <c r="K54" s="4">
        <f>RANK(J54,'Universal Aggregate Worksheet'!AG7:AG67,0)</f>
        <v>14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28.588230550891648</v>
      </c>
      <c r="G55" s="7"/>
      <c r="H55" s="65"/>
      <c r="I55" s="12" t="s">
        <v>225</v>
      </c>
      <c r="J55" s="87">
        <f>G44</f>
        <v>9.2105263157894732E-2</v>
      </c>
      <c r="K55" s="4">
        <f>RANK(J55,'Universal Aggregate Worksheet'!AH7:AH67,1)</f>
        <v>11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27.100641682628687</v>
      </c>
      <c r="G56" s="7"/>
      <c r="H56" s="65"/>
      <c r="I56" s="12" t="s">
        <v>227</v>
      </c>
      <c r="J56" s="10">
        <f>F51</f>
        <v>6.1728395061728392E-2</v>
      </c>
      <c r="K56" s="4">
        <f>RANK(J56,'Universal Aggregate Worksheet'!AK7:AK67,1)</f>
        <v>34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1.4875888682629608</v>
      </c>
      <c r="G57" s="7"/>
      <c r="H57" s="65"/>
      <c r="I57" s="12" t="s">
        <v>226</v>
      </c>
      <c r="J57" s="10">
        <f>G51</f>
        <v>7.1330589849108367E-2</v>
      </c>
      <c r="K57" s="4">
        <f>RANK(J57,'Universal Aggregate Worksheet'!AL7:AL67,0)</f>
        <v>8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0.31490384615384615</v>
      </c>
      <c r="K58" s="4">
        <f>RANK(J58,'Universal Aggregate Worksheet'!AM7:AM67,0)</f>
        <v>27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0.28753993610223644</v>
      </c>
      <c r="K59" s="4">
        <f>RANK(J59,'Universal Aggregate Worksheet'!AN7:AN67,1)</f>
        <v>19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28.588230550891648</v>
      </c>
      <c r="K60" s="4">
        <f>RANK(J60,'Universal Aggregate Worksheet'!AO7:AO67,0)</f>
        <v>24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27.100641682628687</v>
      </c>
      <c r="K61" s="4">
        <f>RANK(J61,'Universal Aggregate Worksheet'!AP7:AP67,1)</f>
        <v>14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1.4875888682629608</v>
      </c>
      <c r="K62" s="4">
        <f>RANK(J62,'Universal Aggregate Worksheet'!AQ7:AQ67,0)</f>
        <v>17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48</v>
      </c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>
      <c r="A2" t="s">
        <v>102</v>
      </c>
      <c r="B2" s="64">
        <v>2011</v>
      </c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>
      <c r="A3" t="s">
        <v>103</v>
      </c>
      <c r="B3" s="3" t="s">
        <v>129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Siena</v>
      </c>
      <c r="C7" s="76" t="s">
        <v>62</v>
      </c>
      <c r="E7" s="7"/>
      <c r="F7" s="76" t="str">
        <f>B1</f>
        <v>Siena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35.398230088495573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26.251896813353564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206</v>
      </c>
      <c r="C9" s="4">
        <v>165</v>
      </c>
      <c r="E9" s="4" t="s">
        <v>82</v>
      </c>
      <c r="F9" s="78">
        <f>B19+B23+C26</f>
        <v>690</v>
      </c>
      <c r="G9" s="27"/>
      <c r="H9" s="65"/>
      <c r="I9" s="4" t="s">
        <v>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26.410835214446955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25.282167042889391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608</v>
      </c>
      <c r="C10" s="4">
        <v>693</v>
      </c>
      <c r="E10" s="4" t="s">
        <v>83</v>
      </c>
      <c r="F10" s="78">
        <f>C19+C23+B26</f>
        <v>636</v>
      </c>
      <c r="G10" s="27"/>
      <c r="H10" s="65"/>
      <c r="I10" s="4" t="s">
        <v>25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31.858407079646017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24.892703862660944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0.33881578947368424</v>
      </c>
      <c r="C11" s="6">
        <f>C9/C10</f>
        <v>0.23809523809523808</v>
      </c>
      <c r="E11" s="4" t="s">
        <v>84</v>
      </c>
      <c r="F11" s="78">
        <f>SUM(F9:F10)</f>
        <v>1326</v>
      </c>
      <c r="G11" s="27"/>
      <c r="H11" s="65"/>
      <c r="I11" s="4" t="s">
        <v>19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28.043143297380585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28.495575221238941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390</v>
      </c>
      <c r="C12" s="4">
        <v>396</v>
      </c>
      <c r="E12" s="4" t="s">
        <v>85</v>
      </c>
      <c r="F12" s="79">
        <f>F9/(B39/60)</f>
        <v>38.333333333333336</v>
      </c>
      <c r="G12" s="28"/>
      <c r="H12" s="65"/>
      <c r="I12" s="4" t="s">
        <v>58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22.375690607734807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40.404040404040401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0.64144736842105265</v>
      </c>
      <c r="C13" s="6">
        <f>C12/C10</f>
        <v>0.5714285714285714</v>
      </c>
      <c r="E13" s="4" t="s">
        <v>86</v>
      </c>
      <c r="F13" s="79">
        <f>F10/(B39/60)</f>
        <v>35.333333333333336</v>
      </c>
      <c r="G13" s="28"/>
      <c r="H13" s="65"/>
      <c r="I13" s="4" t="s">
        <v>199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23.780487804878049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28.823529411764703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0.52820512820512822</v>
      </c>
      <c r="C14" s="6">
        <f>C9/C12</f>
        <v>0.41666666666666669</v>
      </c>
      <c r="E14" s="4" t="s">
        <v>87</v>
      </c>
      <c r="F14" s="79">
        <f>F11/(B39/60)</f>
        <v>73.666666666666671</v>
      </c>
      <c r="G14" s="28"/>
      <c r="H14" s="65"/>
      <c r="I14" s="4" t="s">
        <v>30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28.340080971659919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27.530364372469634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122</v>
      </c>
      <c r="C15" s="4">
        <v>83</v>
      </c>
      <c r="E15" s="7"/>
      <c r="F15" s="7"/>
      <c r="G15" s="7"/>
      <c r="H15" s="65"/>
      <c r="I15" s="4" t="s">
        <v>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25.342465753424658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27.108433734939759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0.59223300970873782</v>
      </c>
      <c r="C16" s="6">
        <f>C15/C9</f>
        <v>0.50303030303030305</v>
      </c>
      <c r="E16" s="24" t="s">
        <v>88</v>
      </c>
      <c r="F16" s="7"/>
      <c r="G16" s="7"/>
      <c r="H16" s="65"/>
      <c r="I16" s="4" t="s">
        <v>42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20.43010752688172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29.166666666666668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29.855072463768117</v>
      </c>
      <c r="G17" s="29"/>
      <c r="H17" s="65"/>
      <c r="I17" s="4" t="s">
        <v>14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26.992753623188403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26.198083067092654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25.943396226415093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28.785046728971963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30.281690140845068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223</v>
      </c>
      <c r="C19" s="4">
        <v>201</v>
      </c>
      <c r="E19" s="4" t="s">
        <v>120</v>
      </c>
      <c r="F19" s="10">
        <f>F17-F18</f>
        <v>3.9116762373530243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24.842105263157897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30.687830687830687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0.52594339622641506</v>
      </c>
      <c r="C20" s="6">
        <f>C19/(B19+C19)</f>
        <v>0.47405660377358488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22.955145118733508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31.127450980392158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26.953125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31.494661921708182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57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22.873345935727787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37.916666666666664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413</v>
      </c>
      <c r="C23" s="4">
        <v>347</v>
      </c>
      <c r="E23" s="12" t="s">
        <v>122</v>
      </c>
      <c r="F23" s="10">
        <f>(F17*'Efficiency Adjustment'!B66)/K27</f>
        <v>28.626429245575142</v>
      </c>
      <c r="G23" s="7"/>
      <c r="H23" s="65"/>
      <c r="I23" s="4" t="s">
        <v>24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28.785046728971963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30.281690140845068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325</v>
      </c>
      <c r="C24" s="4">
        <v>293</v>
      </c>
      <c r="E24" s="12" t="s">
        <v>123</v>
      </c>
      <c r="F24" s="10">
        <f>(F18*'Efficiency Adjustment'!C66)/J27</f>
        <v>27.472942318104405</v>
      </c>
      <c r="G24" s="7"/>
      <c r="H24" s="65"/>
      <c r="I24" s="4" t="s">
        <v>14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26.992753623188403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26.198083067092654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0.78692493946731235</v>
      </c>
      <c r="C25" s="6">
        <f>C24/C23</f>
        <v>0.8443804034582133</v>
      </c>
      <c r="E25" s="12" t="s">
        <v>124</v>
      </c>
      <c r="F25" s="10">
        <f>F23-F24</f>
        <v>1.1534869274707376</v>
      </c>
      <c r="G25" s="7"/>
      <c r="H25" s="65"/>
      <c r="I25" s="4" t="s">
        <v>51</v>
      </c>
      <c r="J25" s="10">
        <f>IF(I25="Air Force",'Air Force'!$F$17,IF(I25="Albany",Albany!$F$17,IF(I25="Detroit",Detroit!$F$17,IF(I25="Binghamton",Binghamton!$F$17,IF(I25="Hartford",Hartford!$F$17,IF(I25="Stony Brook",'Stony Brook'!$F$17,IF(I25="UMBC",UMBC!$F$17,IF(I25="Vermont",Vermont!$F$17,IF(I25="Duke",Duke!$F$17,IF(I25="Maryland",Maryland!$F$17,IF(I25="North Carolina",'North Carolina'!$F$17,IF(I25="Virginia",Virginia!$F$17,IF(I25="Georgetown",Georgetown!$F$17,IF(I25="Notre Dame",'Notre Dame'!$F$17,IF(I25="Providence",Providence!$F$17,IF(I25="Rutgers",Rutgers!$F$17,IF(I25="St. Johns",'St. Johns'!$F$17,IF(I25="Syracuse",Syracuse!$F$17,IF(I25="Villanova",Villanova!$F$17,IF(I25="Drexel",Drexel!$F$17,IF(I25="Hofstra",Hofstra!$F$17,IF(I25="Penn State",'Penn State'!$F$17,IF(I25="Delaware",Delaware!$F$17,IF(I25="Massachusetts",Massachusetts!$F$17,IF(I25="Bellarmine",Bellarmine!$F$17,IF(I25="Fairfield",Fairfield!$F$17,IF(I25="Hobart",Hobart!$F$17,IF(I25="Loyola",Loyola!$F$17,IF(I25="Ohio State",'Ohio State'!$F$17,IF(I25="Denver",Denver!$F$17,IF(I25="Johns Hopkins",'Johns Hopkins'!$F$17,IF(I25="Mercer",Mercer!$F$17,IF(I25="Presbyterian",Presbyterian!$F$17,IF(I25="Brown",Brown!$F$17,IF(I25="Cornell",Cornell!$F$17,IF(I25="Dartmouth",Dartmouth!$F$17,IF(I25="Harvard",Harvard!$F$17,IF(I25="Pennsylvania",Pennsylvania!$F$17,IF(I25="Princeton",Princeton!$F$17,IF(I25="Yale",Yale!$F$17,IF(I25="Canisius",Canisius!$F$17,IF(I25="Jacksonville",Jacksonville!$F$17,IF(I25="Manhattan",Manhattan!$F$17,IF(I25="Marist",Marist!$F$17,IF(I25="St. Josephs",'St. Josephs'!$F$17,IF(I25="Siena",Siena!$F$17,IF(I25="VMI",VMI!$F$17,IF(I25="Bryant",Bryant!$F$17,IF(I25="Mt. St. Marys",'Mount St. Marys'!$F$17,IF(I25="Quinnipiac",Quinnipiac!$F$17,IF(I25="Robert Morris",'Robert Morris'!$F$17,IF(I25="Sacred Heart",'Sacred Heart'!$F$17,IF(I25="Wagner",Wagner!$F$17,IF(I25="Army",Army!$F$17,IF(I25="Bucknell",Bucknell!$F$17,IF(I25="Colgate",Colgate!$F$17,IF(I25="Towson",Towson!$F$17,IF(I25="Holy Cross",'Holy Cross'!$F$17,IF(I25="Lafayette",Lafayette!$F$17,IF(I25="Lehigh",Lehigh!$F$17,IF(I25="Navy",Navy!$F$17,0)))))))))))))))))))))))))))))))))))))))))))))))))))))))))))))</f>
        <v>29.853181076672104</v>
      </c>
      <c r="K25" s="10">
        <f>IF(I25="Air Force",'Air Force'!$F$18,IF(I25="Albany",Albany!$F$18,IF(I25="Detroit",Detroit!$F$18,IF(I25="Binghamton",Binghamton!$F$18,IF(I25="Hartford",Hartford!$F$18,IF(I25="Stony Brook",'Stony Brook'!$F$18,IF(I25="UMBC",UMBC!$F$18,IF(I25="Vermont",Vermont!$F$18,IF(I25="Duke",Duke!$F$18,IF(I25="Maryland",Maryland!$F$18,IF(I25="North Carolina",'North Carolina'!$F$18,IF(I25="Virginia",Virginia!$F$18,IF(I25="Georgetown",Georgetown!$F$18,IF(I25="Notre Dame",'Notre Dame'!$F$18,IF(I25="Providence",Providence!$F$18,IF(I25="Rutgers",Rutgers!$F$18,IF(I25="St. Johns",'St. Johns'!$F$18,IF(I25="Syracuse",Syracuse!$F$18,IF(I25="Villanova",Villanova!$F$18,IF(I25="Drexel",Drexel!$F$18,IF(I25="Hofstra",Hofstra!$F$18,IF(I25="Penn State",'Penn State'!$F$18,IF(I25="Delaware",Delaware!$F$18,IF(I25="Massachusetts",Massachusetts!$F$18,IF(I25="Bellarmine",Bellarmine!$F$18,IF(I25="Fairfield",Fairfield!$F$18,IF(I25="Hobart",Hobart!$F$18,IF(I25="Loyola",Loyola!$F$18,IF(I25="Ohio State",'Ohio State'!$F$18,IF(I25="Denver",Denver!$F$18,IF(I25="Johns Hopkins",'Johns Hopkins'!$F$18,IF(I25="Mercer",Mercer!$F$18,IF(I25="Presbyterian",Presbyterian!$F$18,IF(I25="Brown",Brown!$F$18,IF(I25="Cornell",Cornell!$F$18,IF(I25="Dartmouth",Dartmouth!$F$18,IF(I25="Harvard",Harvard!$F$18,IF(I25="Pennsylvania",Pennsylvania!$F$18,IF(I25="Princeton",Princeton!$F$18,IF(I25="Yale",Yale!$F$18,IF(I25="Canisius",Canisius!$F$18,IF(I25="Jacksonville",Jacksonville!$F$18,IF(I25="Manhattan",Manhattan!$F$18,IF(I25="Marist",Marist!$F$18,IF(I25="St. Josephs",'St. Josephs'!$F$18,IF(I25="Siena",Siena!$F$18,IF(I25="VMI",VMI!$F$18,IF(I25="Bryant",Bryant!$F$18,IF(I25="Mt. St. Marys",'Mount St. Marys'!$F$18,IF(I25="Quinnipiac",Quinnipiac!$F$18,IF(I25="Robert Morris",'Robert Morris'!$F$18,IF(I25="Sacred Heart",'Sacred Heart'!$F$18,IF(I25="Wagner",Wagner!$F$18,IF(I25="Army",Army!$F$18,IF(I25="Bucknell",Bucknell!$F$18,IF(I25="Colgate",Colgate!$F$18,IF(I25="Towson",Towson!$F$18,IF(I25="Holy Cross",'Holy Cross'!$F$18,IF(I25="Lafayette",Lafayette!$F$18,IF(I25="Lehigh",Lehigh!$F$18,IF(I25="Navy",Navy!$F$18,0)))))))))))))))))))))))))))))))))))))))))))))))))))))))))))))</f>
        <v>21.109123434704831</v>
      </c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88</v>
      </c>
      <c r="C26" s="4">
        <f>C23-C24</f>
        <v>54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AVERAGEIF(J8:J25,"&gt;0")</f>
        <v>26.722886191286687</v>
      </c>
      <c r="K27" s="19">
        <f>AVERAGEIF(K8:K25,"&gt;0")</f>
        <v>29.069480979844556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0.88115942028985506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83</v>
      </c>
      <c r="C29" s="4">
        <v>85</v>
      </c>
      <c r="E29" s="12" t="s">
        <v>148</v>
      </c>
      <c r="F29" s="10">
        <f>C10/F10</f>
        <v>1.0896226415094339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30</v>
      </c>
      <c r="C30" s="4">
        <v>18</v>
      </c>
      <c r="E30" s="12" t="s">
        <v>91</v>
      </c>
      <c r="F30" s="10">
        <f>F28-F29</f>
        <v>-0.20846322121957883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0.36144578313253012</v>
      </c>
      <c r="C31" s="23">
        <f>C30/C29</f>
        <v>0.21176470588235294</v>
      </c>
      <c r="E31" s="4" t="s">
        <v>149</v>
      </c>
      <c r="F31" s="10">
        <f>B12/F9</f>
        <v>0.56521739130434778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0.62264150943396224</v>
      </c>
      <c r="G32" s="7"/>
      <c r="H32" s="65"/>
      <c r="I32" s="4" t="s">
        <v>203</v>
      </c>
      <c r="J32" s="9">
        <f>F14</f>
        <v>73.666666666666671</v>
      </c>
      <c r="K32" s="4">
        <f>RANK(J32,'Universal Aggregate Worksheet'!I7:I67,0)</f>
        <v>7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1.1764705882352941E-2</v>
      </c>
      <c r="C33" s="23">
        <f>C32/B29</f>
        <v>1.2048192771084338E-2</v>
      </c>
      <c r="E33" s="12" t="s">
        <v>92</v>
      </c>
      <c r="F33" s="13">
        <f>F31-F32</f>
        <v>-5.7424118129614454E-2</v>
      </c>
      <c r="G33" s="29"/>
      <c r="H33" s="65"/>
      <c r="I33" s="12" t="s">
        <v>160</v>
      </c>
      <c r="J33" s="9">
        <f>F12</f>
        <v>38.333333333333336</v>
      </c>
      <c r="K33" s="4">
        <f>RANK(J33,'Universal Aggregate Worksheet'!F7:F67,0)</f>
        <v>4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0.34842105263157896</v>
      </c>
      <c r="G34" s="31"/>
      <c r="H34" s="65"/>
      <c r="I34" s="12" t="s">
        <v>161</v>
      </c>
      <c r="J34" s="9">
        <f>F13</f>
        <v>35.333333333333336</v>
      </c>
      <c r="K34" s="4">
        <f>RANK(J34,'Universal Aggregate Worksheet'!G7:G67,1)</f>
        <v>42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97</v>
      </c>
      <c r="C35" s="4">
        <v>92</v>
      </c>
      <c r="E35" s="12" t="s">
        <v>152</v>
      </c>
      <c r="F35" s="6">
        <f>((0.167*C30)+(C9)+(0.83*C32))/C10</f>
        <v>0.24363059163059164</v>
      </c>
      <c r="G35" s="7"/>
      <c r="H35" s="65"/>
      <c r="I35" s="12" t="s">
        <v>210</v>
      </c>
      <c r="J35" s="9">
        <f>J33-J34</f>
        <v>3</v>
      </c>
      <c r="K35" s="4">
        <f>RANK(J35,'Universal Aggregate Worksheet'!H7:H67,0)</f>
        <v>15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0.54317948717948716</v>
      </c>
      <c r="G36" s="31"/>
      <c r="H36" s="65"/>
      <c r="I36" s="4" t="s">
        <v>133</v>
      </c>
      <c r="J36" s="10">
        <f>F23</f>
        <v>28.626429245575142</v>
      </c>
      <c r="K36" s="4">
        <f>RANK(J36,'Universal Aggregate Worksheet'!X7:X67,0)</f>
        <v>24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18</v>
      </c>
      <c r="C37" s="4">
        <v>18</v>
      </c>
      <c r="E37" s="12" t="s">
        <v>154</v>
      </c>
      <c r="F37" s="6">
        <f>((0.167*C30)+(C9)+(0.83*C32))/C12</f>
        <v>0.42635353535353537</v>
      </c>
      <c r="G37" s="31"/>
      <c r="H37" s="65"/>
      <c r="I37" s="4" t="s">
        <v>136</v>
      </c>
      <c r="J37" s="10">
        <f>F24</f>
        <v>27.472942318104405</v>
      </c>
      <c r="K37" s="4">
        <f>RANK(J37,'Universal Aggregate Worksheet'!Z7:Z67,1)</f>
        <v>29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1.1534869274707376</v>
      </c>
      <c r="K38" s="4">
        <f>RANK(J38,'Universal Aggregate Worksheet'!AB7:AB67,0)</f>
        <v>26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1080</v>
      </c>
      <c r="C39" s="4">
        <f>B39</f>
        <v>1080</v>
      </c>
      <c r="E39" s="24" t="s">
        <v>155</v>
      </c>
      <c r="F39" s="7"/>
      <c r="G39" s="7"/>
      <c r="H39" s="65"/>
      <c r="I39" s="4" t="s">
        <v>166</v>
      </c>
      <c r="J39" s="10">
        <f>F28</f>
        <v>0.88115942028985506</v>
      </c>
      <c r="K39" s="4">
        <f>RANK(J39,'Universal Aggregate Worksheet'!M7:M67,0)</f>
        <v>53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4.9342105263157895E-2</v>
      </c>
      <c r="G40" s="13">
        <f>C30/C10</f>
        <v>2.5974025974025976E-2</v>
      </c>
      <c r="H40" s="65"/>
      <c r="I40" s="4" t="s">
        <v>170</v>
      </c>
      <c r="J40" s="10">
        <f>F29</f>
        <v>1.0896226415094339</v>
      </c>
      <c r="K40" s="4">
        <f>RANK(J40,'Universal Aggregate Worksheet'!Q7:Q67,1)</f>
        <v>51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0.12265512265512266</v>
      </c>
      <c r="G41" s="10">
        <f>B29/B10</f>
        <v>0.13651315789473684</v>
      </c>
      <c r="H41" s="65"/>
      <c r="I41" s="4" t="s">
        <v>168</v>
      </c>
      <c r="J41" s="6">
        <f>F34</f>
        <v>0.34842105263157896</v>
      </c>
      <c r="K41" s="4">
        <f>RANK(J41,'Universal Aggregate Worksheet'!O7:O67,0)</f>
        <v>3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-7.331301739196476E-2</v>
      </c>
      <c r="G42" s="10">
        <f>G40-G41</f>
        <v>-0.11053913192071085</v>
      </c>
      <c r="H42" s="65"/>
      <c r="I42" s="4" t="s">
        <v>172</v>
      </c>
      <c r="J42" s="6">
        <f>F35</f>
        <v>0.24363059163059164</v>
      </c>
      <c r="K42" s="4">
        <f>RANK(J42,'Universal Aggregate Worksheet'!S7:S67,1)</f>
        <v>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0.12028985507246377</v>
      </c>
      <c r="G43" s="86">
        <f>C29/F10</f>
        <v>0.13364779874213836</v>
      </c>
      <c r="H43" s="65"/>
      <c r="I43" s="4" t="s">
        <v>182</v>
      </c>
      <c r="J43" s="10">
        <f>F47</f>
        <v>0.17681159420289855</v>
      </c>
      <c r="K43" s="4">
        <f>RANK(J43,'Universal Aggregate Worksheet'!U7:U67,0)</f>
        <v>13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0.14563106796116504</v>
      </c>
      <c r="G44" s="86">
        <f>C30/C9</f>
        <v>0.10909090909090909</v>
      </c>
      <c r="H44" s="65"/>
      <c r="I44" s="4" t="s">
        <v>183</v>
      </c>
      <c r="J44" s="10">
        <f>F48</f>
        <v>0.13050314465408805</v>
      </c>
      <c r="K44" s="4">
        <f>RANK(J44,'Universal Aggregate Worksheet'!V7:V67,1)</f>
        <v>10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0.52594339622641506</v>
      </c>
      <c r="K45" s="4">
        <f>RANK(J45,'Universal Aggregate Worksheet'!J7:J67,0)</f>
        <v>21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0.78692493946731235</v>
      </c>
      <c r="K46" s="4">
        <f>RANK(J46,'Universal Aggregate Worksheet'!K7:K67,0)</f>
        <v>47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0.17681159420289855</v>
      </c>
      <c r="G47" s="33"/>
      <c r="H47" s="65"/>
      <c r="I47" s="4" t="s">
        <v>181</v>
      </c>
      <c r="J47" s="13">
        <f>C25</f>
        <v>0.8443804034582133</v>
      </c>
      <c r="K47" s="4">
        <f>RANK(J47,'Universal Aggregate Worksheet'!L7:L67,1)</f>
        <v>42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0.13050314465408805</v>
      </c>
      <c r="G48" s="29"/>
      <c r="H48" s="65"/>
      <c r="I48" s="4" t="s">
        <v>205</v>
      </c>
      <c r="J48" s="6">
        <f>B31</f>
        <v>0.36144578313253012</v>
      </c>
      <c r="K48" s="4">
        <f>RANK(J48,'Universal Aggregate Worksheet'!AC7:AC67,0)</f>
        <v>17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0.21176470588235294</v>
      </c>
      <c r="K49" s="4">
        <f>RANK(J49,'Universal Aggregate Worksheet'!AD7:AD67,1)</f>
        <v>7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4.9342105263157895E-2</v>
      </c>
      <c r="K50" s="4">
        <f>RANK(J50,'Universal Aggregate Worksheet'!AI7:AI67,0)</f>
        <v>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7.3152337858220215E-2</v>
      </c>
      <c r="G51" s="10">
        <f>C35/F11</f>
        <v>6.9381598793363503E-2</v>
      </c>
      <c r="H51" s="65"/>
      <c r="I51" s="12" t="s">
        <v>221</v>
      </c>
      <c r="J51" s="10">
        <f>F41</f>
        <v>0.12265512265512266</v>
      </c>
      <c r="K51" s="4">
        <f>RANK(J51,'Universal Aggregate Worksheet'!AJ7:AJ67,1)</f>
        <v>45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0.3632075471698113</v>
      </c>
      <c r="G52" s="86">
        <f>(B12-B9)/F9</f>
        <v>0.26666666666666666</v>
      </c>
      <c r="H52" s="65"/>
      <c r="I52" s="12" t="s">
        <v>222</v>
      </c>
      <c r="J52" s="87">
        <f>F43</f>
        <v>0.12028985507246377</v>
      </c>
      <c r="K52" s="4">
        <f>RANK(J52,'Universal Aggregate Worksheet'!AE7:AE67,0)</f>
        <v>23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0.13364779874213836</v>
      </c>
      <c r="K53" s="4">
        <f>RANK(J53,'Universal Aggregate Worksheet'!AF7:AF67,1)</f>
        <v>53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0.14563106796116504</v>
      </c>
      <c r="K54" s="4">
        <f>RANK(J54,'Universal Aggregate Worksheet'!AG7:AG67,0)</f>
        <v>13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26.722886191286687</v>
      </c>
      <c r="G55" s="7"/>
      <c r="H55" s="65"/>
      <c r="I55" s="12" t="s">
        <v>225</v>
      </c>
      <c r="J55" s="87">
        <f>G44</f>
        <v>0.10909090909090909</v>
      </c>
      <c r="K55" s="4">
        <f>RANK(J55,'Universal Aggregate Worksheet'!AH7:AH67,1)</f>
        <v>24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29.069480979844556</v>
      </c>
      <c r="G56" s="7"/>
      <c r="H56" s="65"/>
      <c r="I56" s="12" t="s">
        <v>227</v>
      </c>
      <c r="J56" s="10">
        <f>F51</f>
        <v>7.3152337858220215E-2</v>
      </c>
      <c r="K56" s="4">
        <f>RANK(J56,'Universal Aggregate Worksheet'!AK7:AK67,1)</f>
        <v>56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-2.3465947885578693</v>
      </c>
      <c r="G57" s="7"/>
      <c r="H57" s="65"/>
      <c r="I57" s="12" t="s">
        <v>226</v>
      </c>
      <c r="J57" s="10">
        <f>G51</f>
        <v>6.9381598793363503E-2</v>
      </c>
      <c r="K57" s="4">
        <f>RANK(J57,'Universal Aggregate Worksheet'!AL7:AL67,0)</f>
        <v>13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0.3632075471698113</v>
      </c>
      <c r="K58" s="4">
        <f>RANK(J58,'Universal Aggregate Worksheet'!AM7:AM67,0)</f>
        <v>5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0.26666666666666666</v>
      </c>
      <c r="K59" s="4">
        <f>RANK(J59,'Universal Aggregate Worksheet'!AN7:AN67,1)</f>
        <v>9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26.722886191286687</v>
      </c>
      <c r="K60" s="4">
        <f>RANK(J60,'Universal Aggregate Worksheet'!AO7:AO67,0)</f>
        <v>57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29.069480979844556</v>
      </c>
      <c r="K61" s="4">
        <f>RANK(J61,'Universal Aggregate Worksheet'!AP7:AP67,1)</f>
        <v>48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-2.3465947885578693</v>
      </c>
      <c r="K62" s="4">
        <f>RANK(J62,'Universal Aggregate Worksheet'!AQ7:AQ67,0)</f>
        <v>58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5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49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115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Stony Brook</v>
      </c>
      <c r="C7" s="76" t="s">
        <v>62</v>
      </c>
      <c r="E7" s="7"/>
      <c r="F7" s="76" t="str">
        <f>B1</f>
        <v>Stony Brook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32.741935483870968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27.478260869565219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172</v>
      </c>
      <c r="C9" s="4">
        <v>121</v>
      </c>
      <c r="E9" s="4" t="s">
        <v>82</v>
      </c>
      <c r="F9" s="78">
        <f>B19+B23+C26</f>
        <v>473</v>
      </c>
      <c r="G9" s="27"/>
      <c r="H9" s="65"/>
      <c r="I9" s="4" t="s">
        <v>30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28.340080971659919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27.530364372469634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500</v>
      </c>
      <c r="C10" s="4">
        <v>413</v>
      </c>
      <c r="E10" s="4" t="s">
        <v>83</v>
      </c>
      <c r="F10" s="78">
        <f>C19+C23+B26</f>
        <v>420</v>
      </c>
      <c r="G10" s="27"/>
      <c r="H10" s="65"/>
      <c r="I10" s="4" t="s">
        <v>12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26.456692913385826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27.301587301587301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0.34399999999999997</v>
      </c>
      <c r="C11" s="6">
        <f>C9/C10</f>
        <v>0.29297820823244553</v>
      </c>
      <c r="E11" s="4" t="s">
        <v>84</v>
      </c>
      <c r="F11" s="78">
        <f>SUM(F9:F10)</f>
        <v>893</v>
      </c>
      <c r="G11" s="27"/>
      <c r="H11" s="65"/>
      <c r="I11" s="4" t="s">
        <v>199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23.780487804878049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28.823529411764703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309</v>
      </c>
      <c r="C12" s="4">
        <v>258</v>
      </c>
      <c r="E12" s="4" t="s">
        <v>85</v>
      </c>
      <c r="F12" s="79">
        <f>F9/(B39/60)</f>
        <v>33.655499555292025</v>
      </c>
      <c r="G12" s="28"/>
      <c r="H12" s="65"/>
      <c r="I12" s="4" t="s">
        <v>52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26.912928759894463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26.884422110552762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0.61799999999999999</v>
      </c>
      <c r="C13" s="6">
        <f>C12/C10</f>
        <v>0.62469733656174331</v>
      </c>
      <c r="E13" s="4" t="s">
        <v>86</v>
      </c>
      <c r="F13" s="79">
        <f>F10/(B39/60)</f>
        <v>29.884375926474949</v>
      </c>
      <c r="G13" s="28"/>
      <c r="H13" s="65"/>
      <c r="I13" s="4" t="s">
        <v>10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34.231378763866879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23.064250411861615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0.55663430420711979</v>
      </c>
      <c r="C14" s="6">
        <f>C9/C12</f>
        <v>0.4689922480620155</v>
      </c>
      <c r="E14" s="4" t="s">
        <v>87</v>
      </c>
      <c r="F14" s="79">
        <f>F11/(B39/60)</f>
        <v>63.53987548176697</v>
      </c>
      <c r="G14" s="28"/>
      <c r="H14" s="65"/>
      <c r="I14" s="4" t="s">
        <v>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27.470686767169177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28.195488721804512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98</v>
      </c>
      <c r="C15" s="4">
        <v>76</v>
      </c>
      <c r="E15" s="7"/>
      <c r="F15" s="7"/>
      <c r="G15" s="7"/>
      <c r="H15" s="65"/>
      <c r="I15" s="4" t="s">
        <v>53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26.987951807228917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32.954545454545453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0.56976744186046513</v>
      </c>
      <c r="C16" s="6">
        <f>C15/C9</f>
        <v>0.62809917355371903</v>
      </c>
      <c r="E16" s="24" t="s">
        <v>88</v>
      </c>
      <c r="F16" s="7"/>
      <c r="G16" s="7"/>
      <c r="H16" s="65"/>
      <c r="I16" s="4" t="s">
        <v>19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28.043143297380585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28.495575221238941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36.363636363636367</v>
      </c>
      <c r="G17" s="29"/>
      <c r="H17" s="65"/>
      <c r="I17" s="4" t="s">
        <v>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25.342465753424658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27.108433734939759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28.809523809523807</v>
      </c>
      <c r="G18" s="29"/>
      <c r="H18" s="65"/>
      <c r="I18" s="4" t="s">
        <v>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26.953125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31.494661921708182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196</v>
      </c>
      <c r="C19" s="4">
        <v>143</v>
      </c>
      <c r="E19" s="4" t="s">
        <v>120</v>
      </c>
      <c r="F19" s="10">
        <f>F17-F18</f>
        <v>7.5541125541125602</v>
      </c>
      <c r="G19" s="29"/>
      <c r="H19" s="65"/>
      <c r="I19" s="4" t="s">
        <v>54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25.384615384615383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27.291666666666664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0.57817109144542778</v>
      </c>
      <c r="C20" s="6">
        <f>C19/(B19+C19)</f>
        <v>0.42182890855457228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25.342465753424658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27.108433734939759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28.043143297380585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28.495575221238941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243</v>
      </c>
      <c r="C23" s="4">
        <v>252</v>
      </c>
      <c r="E23" s="12" t="s">
        <v>122</v>
      </c>
      <c r="F23" s="10">
        <f>(F17*'Efficiency Adjustment'!B66)/K27</f>
        <v>36.177987944263812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218</v>
      </c>
      <c r="C24" s="4">
        <v>218</v>
      </c>
      <c r="E24" s="12" t="s">
        <v>123</v>
      </c>
      <c r="F24" s="10">
        <f>(F18*'Efficiency Adjustment'!C66)/J27</f>
        <v>29.566745774910885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0.89711934156378603</v>
      </c>
      <c r="C25" s="6">
        <f>C24/C23</f>
        <v>0.86507936507936511</v>
      </c>
      <c r="E25" s="12" t="s">
        <v>124</v>
      </c>
      <c r="F25" s="10">
        <f>F23-F24</f>
        <v>6.6112421693529271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25</v>
      </c>
      <c r="C26" s="4">
        <f>C23-C24</f>
        <v>34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27.57365012558429</v>
      </c>
      <c r="K27" s="19">
        <f>AVERAGEIF(K8:K24,"&gt;0")</f>
        <v>28.016199653920246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1.0570824524312896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36</v>
      </c>
      <c r="C29" s="4">
        <v>45</v>
      </c>
      <c r="E29" s="12" t="s">
        <v>148</v>
      </c>
      <c r="F29" s="10">
        <f>C10/F10</f>
        <v>0.98333333333333328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10</v>
      </c>
      <c r="C30" s="4">
        <v>16</v>
      </c>
      <c r="E30" s="12" t="s">
        <v>91</v>
      </c>
      <c r="F30" s="10">
        <f>F28-F29</f>
        <v>7.3749119097956339E-2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0.27777777777777779</v>
      </c>
      <c r="C31" s="23">
        <f>C30/C29</f>
        <v>0.35555555555555557</v>
      </c>
      <c r="E31" s="4" t="s">
        <v>149</v>
      </c>
      <c r="F31" s="10">
        <f>B12/F9</f>
        <v>0.65327695560253696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0.61428571428571432</v>
      </c>
      <c r="G32" s="7"/>
      <c r="H32" s="65"/>
      <c r="I32" s="4" t="s">
        <v>203</v>
      </c>
      <c r="J32" s="9">
        <f>F14</f>
        <v>63.53987548176697</v>
      </c>
      <c r="K32" s="4">
        <f>RANK(J32,'Universal Aggregate Worksheet'!I7:I67,0)</f>
        <v>43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3.8991241316822634E-2</v>
      </c>
      <c r="G33" s="29"/>
      <c r="H33" s="65"/>
      <c r="I33" s="12" t="s">
        <v>160</v>
      </c>
      <c r="J33" s="9">
        <f>F12</f>
        <v>33.655499555292025</v>
      </c>
      <c r="K33" s="4">
        <f>RANK(J33,'Universal Aggregate Worksheet'!F7:F67,0)</f>
        <v>34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0.34733999999999998</v>
      </c>
      <c r="G34" s="31"/>
      <c r="H34" s="65"/>
      <c r="I34" s="12" t="s">
        <v>161</v>
      </c>
      <c r="J34" s="9">
        <f>F13</f>
        <v>29.884375926474949</v>
      </c>
      <c r="K34" s="4">
        <f>RANK(J34,'Universal Aggregate Worksheet'!G7:G67,1)</f>
        <v>11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47</v>
      </c>
      <c r="C35" s="4">
        <v>37</v>
      </c>
      <c r="E35" s="12" t="s">
        <v>152</v>
      </c>
      <c r="F35" s="6">
        <f>((0.167*C30)+(C9)+(0.83*C32))/C10</f>
        <v>0.29944794188861984</v>
      </c>
      <c r="G35" s="7"/>
      <c r="H35" s="65"/>
      <c r="I35" s="12" t="s">
        <v>210</v>
      </c>
      <c r="J35" s="9">
        <f>J33-J34</f>
        <v>3.771123628817076</v>
      </c>
      <c r="K35" s="4">
        <f>RANK(J35,'Universal Aggregate Worksheet'!H7:H67,0)</f>
        <v>9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0.56203883495145623</v>
      </c>
      <c r="G36" s="31"/>
      <c r="H36" s="65"/>
      <c r="I36" s="4" t="s">
        <v>133</v>
      </c>
      <c r="J36" s="10">
        <f>F23</f>
        <v>36.177987944263812</v>
      </c>
      <c r="K36" s="4">
        <f>RANK(J36,'Universal Aggregate Worksheet'!X7:X67,0)</f>
        <v>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0.47934883720930233</v>
      </c>
      <c r="G37" s="31"/>
      <c r="H37" s="65"/>
      <c r="I37" s="4" t="s">
        <v>136</v>
      </c>
      <c r="J37" s="10">
        <f>F24</f>
        <v>29.566745774910885</v>
      </c>
      <c r="K37" s="4">
        <f>RANK(J37,'Universal Aggregate Worksheet'!Z7:Z67,1)</f>
        <v>39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6.6112421693529271</v>
      </c>
      <c r="K38" s="4">
        <f>RANK(J38,'Universal Aggregate Worksheet'!AB7:AB67,0)</f>
        <v>9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843.25</v>
      </c>
      <c r="C39" s="4">
        <f>B39</f>
        <v>843.25</v>
      </c>
      <c r="E39" s="24" t="s">
        <v>155</v>
      </c>
      <c r="F39" s="7"/>
      <c r="G39" s="7"/>
      <c r="H39" s="65"/>
      <c r="I39" s="4" t="s">
        <v>166</v>
      </c>
      <c r="J39" s="10">
        <f>F28</f>
        <v>1.0570824524312896</v>
      </c>
      <c r="K39" s="4">
        <f>RANK(J39,'Universal Aggregate Worksheet'!M7:M67,0)</f>
        <v>18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0.02</v>
      </c>
      <c r="G40" s="13">
        <f>C30/C10</f>
        <v>3.8740920096852302E-2</v>
      </c>
      <c r="H40" s="65"/>
      <c r="I40" s="4" t="s">
        <v>170</v>
      </c>
      <c r="J40" s="10">
        <f>F29</f>
        <v>0.98333333333333328</v>
      </c>
      <c r="K40" s="4">
        <f>RANK(J40,'Universal Aggregate Worksheet'!Q7:Q67,1)</f>
        <v>23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0.10895883777239709</v>
      </c>
      <c r="G41" s="10">
        <f>B29/B10</f>
        <v>7.1999999999999995E-2</v>
      </c>
      <c r="H41" s="65"/>
      <c r="I41" s="4" t="s">
        <v>168</v>
      </c>
      <c r="J41" s="6">
        <f>F34</f>
        <v>0.34733999999999998</v>
      </c>
      <c r="K41" s="4">
        <f>RANK(J41,'Universal Aggregate Worksheet'!O7:O67,0)</f>
        <v>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-8.895883777239709E-2</v>
      </c>
      <c r="G42" s="10">
        <f>G40-G41</f>
        <v>-3.3259079903147692E-2</v>
      </c>
      <c r="H42" s="65"/>
      <c r="I42" s="4" t="s">
        <v>172</v>
      </c>
      <c r="J42" s="6">
        <f>F35</f>
        <v>0.29944794188861984</v>
      </c>
      <c r="K42" s="4">
        <f>RANK(J42,'Universal Aggregate Worksheet'!S7:S67,1)</f>
        <v>41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7.6109936575052856E-2</v>
      </c>
      <c r="G43" s="86">
        <f>C29/F10</f>
        <v>0.10714285714285714</v>
      </c>
      <c r="H43" s="65"/>
      <c r="I43" s="4" t="s">
        <v>182</v>
      </c>
      <c r="J43" s="10">
        <f>F47</f>
        <v>0.20718816067653276</v>
      </c>
      <c r="K43" s="4">
        <f>RANK(J43,'Universal Aggregate Worksheet'!U7:U67,0)</f>
        <v>3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5.8139534883720929E-2</v>
      </c>
      <c r="G44" s="86">
        <f>C30/C9</f>
        <v>0.13223140495867769</v>
      </c>
      <c r="H44" s="65"/>
      <c r="I44" s="4" t="s">
        <v>183</v>
      </c>
      <c r="J44" s="10">
        <f>F48</f>
        <v>0.18095238095238095</v>
      </c>
      <c r="K44" s="4">
        <f>RANK(J44,'Universal Aggregate Worksheet'!V7:V67,1)</f>
        <v>52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0.57817109144542778</v>
      </c>
      <c r="K45" s="4">
        <f>RANK(J45,'Universal Aggregate Worksheet'!J7:J67,0)</f>
        <v>11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0.89711934156378603</v>
      </c>
      <c r="K46" s="4">
        <f>RANK(J46,'Universal Aggregate Worksheet'!K7:K67,0)</f>
        <v>5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0.20718816067653276</v>
      </c>
      <c r="G47" s="33"/>
      <c r="H47" s="65"/>
      <c r="I47" s="4" t="s">
        <v>181</v>
      </c>
      <c r="J47" s="13">
        <f>C25</f>
        <v>0.86507936507936511</v>
      </c>
      <c r="K47" s="4">
        <f>RANK(J47,'Universal Aggregate Worksheet'!L7:L67,1)</f>
        <v>50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0.18095238095238095</v>
      </c>
      <c r="G48" s="29"/>
      <c r="H48" s="65"/>
      <c r="I48" s="4" t="s">
        <v>205</v>
      </c>
      <c r="J48" s="6">
        <f>B31</f>
        <v>0.27777777777777779</v>
      </c>
      <c r="K48" s="4">
        <f>RANK(J48,'Universal Aggregate Worksheet'!AC7:AC67,0)</f>
        <v>44</v>
      </c>
      <c r="L48" s="6">
        <f>AVERAGE('Universal Aggregate Worksheet'!AC7:AC67)</f>
        <v>0.31781006869151396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0.35555555555555557</v>
      </c>
      <c r="K49" s="4">
        <f>RANK(J49,'Universal Aggregate Worksheet'!AD7:AD67,1)</f>
        <v>44</v>
      </c>
      <c r="L49" s="6">
        <f>AVERAGE('Universal Aggregate Worksheet'!AD7:AD67)</f>
        <v>0.31401294213203879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22"/>
      <c r="X49" s="22"/>
      <c r="Y49" s="22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0.02</v>
      </c>
      <c r="K50" s="4">
        <f>RANK(J50,'Universal Aggregate Worksheet'!AI7:AI67,0)</f>
        <v>59</v>
      </c>
      <c r="L50" s="10">
        <f>AVERAGE('Universal Aggregate Worksheet'!AI7:AI67)</f>
        <v>3.5420154984431421E-2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Z50" s="41"/>
    </row>
    <row r="51" spans="5:26">
      <c r="E51" s="4" t="s">
        <v>90</v>
      </c>
      <c r="F51" s="10">
        <f>B35/F11</f>
        <v>5.2631578947368418E-2</v>
      </c>
      <c r="G51" s="10">
        <f>C35/F11</f>
        <v>4.1433370660694288E-2</v>
      </c>
      <c r="H51" s="65"/>
      <c r="I51" s="12" t="s">
        <v>221</v>
      </c>
      <c r="J51" s="10">
        <f>F41</f>
        <v>0.10895883777239709</v>
      </c>
      <c r="K51" s="4">
        <f>RANK(J51,'Universal Aggregate Worksheet'!AJ7:AJ67,1)</f>
        <v>26</v>
      </c>
      <c r="L51" s="10">
        <f>AVERAGE('Universal Aggregate Worksheet'!AJ7:AJ67)</f>
        <v>0.11212384546879303</v>
      </c>
      <c r="M51" s="66" t="s">
        <v>41</v>
      </c>
    </row>
    <row r="52" spans="5:26">
      <c r="E52" s="12" t="s">
        <v>219</v>
      </c>
      <c r="F52" s="86">
        <f>(C12-C9)/F10</f>
        <v>0.3261904761904762</v>
      </c>
      <c r="G52" s="86">
        <f>(B12-B9)/F9</f>
        <v>0.28964059196617337</v>
      </c>
      <c r="H52" s="65"/>
      <c r="I52" s="12" t="s">
        <v>222</v>
      </c>
      <c r="J52" s="87">
        <f>F43</f>
        <v>7.6109936575052856E-2</v>
      </c>
      <c r="K52" s="4">
        <f>RANK(J52,'Universal Aggregate Worksheet'!AE7:AE67,0)</f>
        <v>60</v>
      </c>
      <c r="L52" s="10">
        <f>AVERAGE('Universal Aggregate Worksheet'!AE7:AE67)</f>
        <v>0.11346000024251877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0.10714285714285714</v>
      </c>
      <c r="K53" s="4">
        <f>RANK(J53,'Universal Aggregate Worksheet'!AF7:AF67,1)</f>
        <v>25</v>
      </c>
      <c r="L53" s="10">
        <f>AVERAGE('Universal Aggregate Worksheet'!AF7:AF67)</f>
        <v>0.11244031170357972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5.8139534883720929E-2</v>
      </c>
      <c r="K54" s="4">
        <f>RANK(J54,'Universal Aggregate Worksheet'!AG7:AG67,0)</f>
        <v>60</v>
      </c>
      <c r="L54" s="10">
        <f>AVERAGE('Universal Aggregate Worksheet'!AG7:AG67)</f>
        <v>0.12810155266149509</v>
      </c>
      <c r="M54" s="66" t="s">
        <v>44</v>
      </c>
    </row>
    <row r="55" spans="5:26">
      <c r="E55" s="12" t="s">
        <v>105</v>
      </c>
      <c r="F55" s="10">
        <f>J27</f>
        <v>27.57365012558429</v>
      </c>
      <c r="G55" s="7"/>
      <c r="H55" s="65"/>
      <c r="I55" s="12" t="s">
        <v>225</v>
      </c>
      <c r="J55" s="87">
        <f>G44</f>
        <v>0.13223140495867769</v>
      </c>
      <c r="K55" s="4">
        <f>RANK(J55,'Universal Aggregate Worksheet'!AH7:AH67,1)</f>
        <v>38</v>
      </c>
      <c r="L55" s="10">
        <f>AVERAGE('Universal Aggregate Worksheet'!AH7:AH67)</f>
        <v>0.12515810676310782</v>
      </c>
      <c r="M55" s="66" t="s">
        <v>45</v>
      </c>
    </row>
    <row r="56" spans="5:26">
      <c r="E56" s="12" t="s">
        <v>106</v>
      </c>
      <c r="F56" s="10">
        <f>K27</f>
        <v>28.016199653920246</v>
      </c>
      <c r="G56" s="7"/>
      <c r="H56" s="65"/>
      <c r="I56" s="12" t="s">
        <v>227</v>
      </c>
      <c r="J56" s="10">
        <f>F51</f>
        <v>5.2631578947368418E-2</v>
      </c>
      <c r="K56" s="4">
        <f>RANK(J56,'Universal Aggregate Worksheet'!AK7:AK67,1)</f>
        <v>19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-0.44254952833595596</v>
      </c>
      <c r="G57" s="7"/>
      <c r="H57" s="65"/>
      <c r="I57" s="12" t="s">
        <v>226</v>
      </c>
      <c r="J57" s="10">
        <f>G51</f>
        <v>4.1433370660694288E-2</v>
      </c>
      <c r="K57" s="4">
        <f>RANK(J57,'Universal Aggregate Worksheet'!AL7:AL67,0)</f>
        <v>61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0.3261904761904762</v>
      </c>
      <c r="K58" s="4">
        <f>RANK(J58,'Universal Aggregate Worksheet'!AM7:AM67,0)</f>
        <v>20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0.28964059196617337</v>
      </c>
      <c r="K59" s="4">
        <f>RANK(J59,'Universal Aggregate Worksheet'!AN7:AN67,1)</f>
        <v>21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27.57365012558429</v>
      </c>
      <c r="K60" s="4">
        <f>RANK(J60,'Universal Aggregate Worksheet'!AO7:AO67,0)</f>
        <v>44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28.016199653920246</v>
      </c>
      <c r="K61" s="4">
        <f>RANK(J61,'Universal Aggregate Worksheet'!AP7:AP67,1)</f>
        <v>29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-0.44254952833595596</v>
      </c>
      <c r="K62" s="4">
        <f>RANK(J62,'Universal Aggregate Worksheet'!AQ7:AQ67,0)</f>
        <v>36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35">
    <sortCondition ref="N8:N35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70"/>
      <c r="O5" s="70"/>
      <c r="P5" s="70"/>
      <c r="Q5" s="70"/>
      <c r="R5" s="70"/>
      <c r="S5" s="70"/>
      <c r="T5" s="70"/>
      <c r="U5" s="70"/>
      <c r="V5" s="70"/>
      <c r="W5" s="70"/>
    </row>
    <row r="6" spans="1:23"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3" ht="30">
      <c r="A7" s="7"/>
      <c r="B7" s="76" t="str">
        <f>B1</f>
        <v>St. John's</v>
      </c>
      <c r="C7" s="76" t="s">
        <v>62</v>
      </c>
      <c r="E7" s="7"/>
      <c r="F7" s="76" t="str">
        <f>B1</f>
        <v>St. John's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0"/>
      <c r="O7" s="70"/>
      <c r="P7" s="70"/>
      <c r="Q7" s="70"/>
      <c r="R7" s="70"/>
      <c r="S7" s="70"/>
      <c r="T7" s="70"/>
      <c r="U7" s="70"/>
      <c r="V7" s="70"/>
      <c r="W7" s="70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19.957537154989385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30.811808118081181</v>
      </c>
      <c r="L8" s="94"/>
      <c r="M8" s="66" t="s">
        <v>0</v>
      </c>
      <c r="N8" s="71"/>
      <c r="O8" s="68"/>
      <c r="P8" s="68"/>
      <c r="Q8" s="68"/>
      <c r="R8" s="68"/>
      <c r="S8" s="68"/>
      <c r="T8" s="72"/>
      <c r="U8" s="72"/>
      <c r="V8" s="73"/>
      <c r="W8" s="72"/>
    </row>
    <row r="9" spans="1:23">
      <c r="A9" s="4" t="s">
        <v>65</v>
      </c>
      <c r="B9" s="4">
        <v>117</v>
      </c>
      <c r="C9" s="4">
        <v>147</v>
      </c>
      <c r="E9" s="4" t="s">
        <v>82</v>
      </c>
      <c r="F9" s="78">
        <f>B19+B23+C26</f>
        <v>492</v>
      </c>
      <c r="G9" s="27"/>
      <c r="H9" s="65"/>
      <c r="I9" s="4" t="s">
        <v>59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29.198473282442748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24.311926605504588</v>
      </c>
      <c r="L9" s="94"/>
      <c r="M9" s="66" t="s">
        <v>1</v>
      </c>
      <c r="N9" s="71"/>
      <c r="O9" s="68"/>
      <c r="P9" s="68"/>
      <c r="Q9" s="68"/>
      <c r="R9" s="68"/>
      <c r="S9" s="68"/>
      <c r="T9" s="72"/>
      <c r="U9" s="72"/>
      <c r="V9" s="73"/>
      <c r="W9" s="72"/>
    </row>
    <row r="10" spans="1:23">
      <c r="A10" s="4" t="s">
        <v>66</v>
      </c>
      <c r="B10" s="4">
        <v>442</v>
      </c>
      <c r="C10" s="4">
        <v>526</v>
      </c>
      <c r="E10" s="4" t="s">
        <v>83</v>
      </c>
      <c r="F10" s="78">
        <f>C19+C23+B26</f>
        <v>510</v>
      </c>
      <c r="G10" s="27"/>
      <c r="H10" s="65"/>
      <c r="I10" s="4" t="s">
        <v>18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29.215686274509807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27.428571428571431</v>
      </c>
      <c r="L10" s="94"/>
      <c r="M10" s="66" t="s">
        <v>2</v>
      </c>
      <c r="N10" s="71"/>
      <c r="O10" s="68"/>
      <c r="P10" s="68"/>
      <c r="Q10" s="68"/>
      <c r="R10" s="68"/>
      <c r="S10" s="68"/>
      <c r="T10" s="72"/>
      <c r="U10" s="72"/>
      <c r="V10" s="73"/>
      <c r="W10" s="72"/>
    </row>
    <row r="11" spans="1:23">
      <c r="A11" s="4" t="s">
        <v>67</v>
      </c>
      <c r="B11" s="6">
        <f>B9/B10</f>
        <v>0.26470588235294118</v>
      </c>
      <c r="C11" s="6">
        <f>C9/C10</f>
        <v>0.27946768060836502</v>
      </c>
      <c r="E11" s="4" t="s">
        <v>84</v>
      </c>
      <c r="F11" s="78">
        <f>SUM(F9:F10)</f>
        <v>1002</v>
      </c>
      <c r="G11" s="27"/>
      <c r="H11" s="65"/>
      <c r="I11" s="4" t="s">
        <v>48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29.855072463768117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25.943396226415093</v>
      </c>
      <c r="L11" s="94"/>
      <c r="M11" s="66" t="s">
        <v>3</v>
      </c>
      <c r="N11" s="71"/>
      <c r="O11" s="68"/>
      <c r="P11" s="68"/>
      <c r="Q11" s="68"/>
      <c r="R11" s="68"/>
      <c r="S11" s="68"/>
      <c r="T11" s="72"/>
      <c r="U11" s="72"/>
      <c r="V11" s="73"/>
      <c r="W11" s="72"/>
    </row>
    <row r="12" spans="1:23">
      <c r="A12" s="4" t="s">
        <v>68</v>
      </c>
      <c r="B12" s="4">
        <v>261</v>
      </c>
      <c r="C12" s="4">
        <v>325</v>
      </c>
      <c r="E12" s="4" t="s">
        <v>85</v>
      </c>
      <c r="F12" s="79">
        <f>F9/(B39/60)</f>
        <v>35.142857142857146</v>
      </c>
      <c r="G12" s="28"/>
      <c r="H12" s="65"/>
      <c r="I12" s="4" t="s">
        <v>49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36.363636363636367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28.809523809523807</v>
      </c>
      <c r="L12" s="94"/>
      <c r="M12" s="66" t="s">
        <v>4</v>
      </c>
      <c r="N12" s="71"/>
      <c r="O12" s="68"/>
      <c r="P12" s="68"/>
      <c r="Q12" s="68"/>
      <c r="R12" s="68"/>
      <c r="S12" s="68"/>
      <c r="T12" s="72"/>
      <c r="U12" s="72"/>
      <c r="V12" s="73"/>
      <c r="W12" s="72"/>
    </row>
    <row r="13" spans="1:23">
      <c r="A13" s="4" t="s">
        <v>69</v>
      </c>
      <c r="B13" s="6">
        <f>B12/B10</f>
        <v>0.5904977375565611</v>
      </c>
      <c r="C13" s="6">
        <f>C12/C10</f>
        <v>0.61787072243346008</v>
      </c>
      <c r="E13" s="4" t="s">
        <v>86</v>
      </c>
      <c r="F13" s="79">
        <f>F10/(B39/60)</f>
        <v>36.428571428571431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25.384615384615383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27.291666666666664</v>
      </c>
      <c r="L13" s="94"/>
      <c r="M13" s="66" t="s">
        <v>5</v>
      </c>
      <c r="N13" s="71"/>
      <c r="O13" s="68"/>
      <c r="P13" s="68"/>
      <c r="Q13" s="68"/>
      <c r="R13" s="68"/>
      <c r="S13" s="68"/>
      <c r="T13" s="72"/>
      <c r="U13" s="72"/>
      <c r="V13" s="73"/>
      <c r="W13" s="72"/>
    </row>
    <row r="14" spans="1:23">
      <c r="A14" s="4" t="s">
        <v>78</v>
      </c>
      <c r="B14" s="6">
        <f>B9/B12</f>
        <v>0.44827586206896552</v>
      </c>
      <c r="C14" s="6">
        <f>C9/C12</f>
        <v>0.4523076923076923</v>
      </c>
      <c r="E14" s="4" t="s">
        <v>87</v>
      </c>
      <c r="F14" s="79">
        <f>F11/(B39/60)</f>
        <v>71.571428571428569</v>
      </c>
      <c r="G14" s="28"/>
      <c r="H14" s="65"/>
      <c r="I14" s="4" t="s">
        <v>22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30.873786407766989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23.972602739726025</v>
      </c>
      <c r="L14" s="94"/>
      <c r="M14" s="66" t="s">
        <v>6</v>
      </c>
      <c r="N14" s="71"/>
      <c r="O14" s="68"/>
      <c r="P14" s="68"/>
      <c r="Q14" s="68"/>
      <c r="R14" s="68"/>
      <c r="S14" s="68"/>
      <c r="T14" s="72"/>
      <c r="U14" s="72"/>
      <c r="V14" s="73"/>
      <c r="W14" s="72"/>
    </row>
    <row r="15" spans="1:23">
      <c r="A15" s="4" t="s">
        <v>70</v>
      </c>
      <c r="B15" s="4">
        <v>66</v>
      </c>
      <c r="C15" s="4">
        <v>74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24.665391969407267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28.490566037735849</v>
      </c>
      <c r="L15" s="94"/>
      <c r="M15" s="66" t="s">
        <v>7</v>
      </c>
      <c r="N15" s="71"/>
      <c r="O15" s="68"/>
      <c r="P15" s="68"/>
      <c r="Q15" s="68"/>
      <c r="R15" s="68"/>
      <c r="S15" s="68"/>
      <c r="T15" s="72"/>
      <c r="U15" s="72"/>
      <c r="V15" s="73"/>
      <c r="W15" s="72"/>
    </row>
    <row r="16" spans="1:23">
      <c r="A16" s="4" t="s">
        <v>79</v>
      </c>
      <c r="B16" s="6">
        <f>B15/B9</f>
        <v>0.5641025641025641</v>
      </c>
      <c r="C16" s="6">
        <f>C15/C9</f>
        <v>0.50340136054421769</v>
      </c>
      <c r="E16" s="24" t="s">
        <v>88</v>
      </c>
      <c r="F16" s="7"/>
      <c r="G16" s="7"/>
      <c r="H16" s="65"/>
      <c r="I16" s="4" t="s">
        <v>45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27.100840336134453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28.904428904428904</v>
      </c>
      <c r="L16" s="94"/>
      <c r="M16" s="66" t="s">
        <v>8</v>
      </c>
      <c r="N16" s="71"/>
      <c r="O16" s="68"/>
      <c r="P16" s="68"/>
      <c r="Q16" s="68"/>
      <c r="R16" s="68"/>
      <c r="S16" s="68"/>
      <c r="T16" s="72"/>
      <c r="U16" s="72"/>
      <c r="V16" s="73"/>
      <c r="W16" s="72"/>
    </row>
    <row r="17" spans="1:23">
      <c r="A17" s="7"/>
      <c r="B17" s="7"/>
      <c r="C17" s="7"/>
      <c r="E17" s="4" t="s">
        <v>118</v>
      </c>
      <c r="F17" s="10">
        <f>(B9/F9)*100</f>
        <v>23.780487804878049</v>
      </c>
      <c r="G17" s="29"/>
      <c r="H17" s="65"/>
      <c r="I17" s="4" t="s">
        <v>42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20.43010752688172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29.166666666666668</v>
      </c>
      <c r="L17" s="94"/>
      <c r="M17" s="66" t="s">
        <v>196</v>
      </c>
      <c r="N17" s="71"/>
      <c r="O17" s="68"/>
      <c r="P17" s="68"/>
      <c r="Q17" s="68"/>
      <c r="R17" s="68"/>
      <c r="S17" s="68"/>
      <c r="T17" s="72"/>
      <c r="U17" s="72"/>
      <c r="V17" s="73"/>
      <c r="W17" s="72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28.823529411764703</v>
      </c>
      <c r="G18" s="29"/>
      <c r="H18" s="65"/>
      <c r="I18" s="4" t="s">
        <v>36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30.626450116009281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22.009569377990431</v>
      </c>
      <c r="L18" s="94"/>
      <c r="M18" s="66" t="s">
        <v>9</v>
      </c>
      <c r="N18" s="71"/>
      <c r="O18" s="68"/>
      <c r="P18" s="68"/>
      <c r="Q18" s="68"/>
      <c r="R18" s="68"/>
      <c r="S18" s="68"/>
      <c r="T18" s="72"/>
      <c r="U18" s="72"/>
      <c r="V18" s="73"/>
      <c r="W18" s="72"/>
    </row>
    <row r="19" spans="1:23">
      <c r="A19" s="4" t="s">
        <v>72</v>
      </c>
      <c r="B19" s="4">
        <v>155</v>
      </c>
      <c r="C19" s="4">
        <v>158</v>
      </c>
      <c r="E19" s="4" t="s">
        <v>120</v>
      </c>
      <c r="F19" s="10">
        <f>F17-F18</f>
        <v>-5.0430416068866535</v>
      </c>
      <c r="G19" s="29"/>
      <c r="H19" s="65"/>
      <c r="I19" s="4" t="s">
        <v>55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31.952662721893493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28.913043478260867</v>
      </c>
      <c r="L19" s="94"/>
      <c r="M19" s="66" t="s">
        <v>10</v>
      </c>
      <c r="N19" s="71"/>
      <c r="O19" s="68"/>
      <c r="P19" s="68"/>
      <c r="Q19" s="68"/>
      <c r="R19" s="68"/>
      <c r="S19" s="68"/>
      <c r="T19" s="72"/>
      <c r="U19" s="72"/>
      <c r="V19" s="73"/>
      <c r="W19" s="72"/>
    </row>
    <row r="20" spans="1:23">
      <c r="A20" s="30" t="s">
        <v>145</v>
      </c>
      <c r="B20" s="6">
        <f>B19/(B19+C19)</f>
        <v>0.49520766773162939</v>
      </c>
      <c r="C20" s="6">
        <f>C19/(B19+C19)</f>
        <v>0.50479233226837061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35.189309576837417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30.162412993039446</v>
      </c>
      <c r="L20" s="94"/>
      <c r="M20" s="66" t="s">
        <v>11</v>
      </c>
      <c r="N20" s="71"/>
      <c r="O20" s="68"/>
      <c r="P20" s="68"/>
      <c r="Q20" s="68"/>
      <c r="R20" s="68"/>
      <c r="S20" s="68"/>
      <c r="T20" s="72"/>
      <c r="U20" s="72"/>
      <c r="V20" s="73"/>
      <c r="W20" s="72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29.853181076672104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21.109123434704831</v>
      </c>
      <c r="L21" s="94"/>
      <c r="M21" s="66" t="s">
        <v>12</v>
      </c>
      <c r="N21" s="71"/>
      <c r="O21" s="68"/>
      <c r="P21" s="68"/>
      <c r="Q21" s="68"/>
      <c r="R21" s="68"/>
      <c r="S21" s="68"/>
      <c r="T21" s="72"/>
      <c r="U21" s="72"/>
      <c r="V21" s="73"/>
      <c r="W21" s="72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71"/>
      <c r="O22" s="68"/>
      <c r="P22" s="68"/>
      <c r="Q22" s="68"/>
      <c r="R22" s="68"/>
      <c r="S22" s="68"/>
      <c r="T22" s="72"/>
      <c r="U22" s="72"/>
      <c r="V22" s="73"/>
      <c r="W22" s="72"/>
    </row>
    <row r="23" spans="1:23">
      <c r="A23" s="4" t="s">
        <v>74</v>
      </c>
      <c r="B23" s="4">
        <v>283</v>
      </c>
      <c r="C23" s="4">
        <v>314</v>
      </c>
      <c r="E23" s="12" t="s">
        <v>122</v>
      </c>
      <c r="F23" s="10">
        <f>(F17*'Efficiency Adjustment'!B66)/K27</f>
        <v>24.593434824785067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71"/>
      <c r="O23" s="68"/>
      <c r="P23" s="68"/>
      <c r="Q23" s="68"/>
      <c r="R23" s="68"/>
      <c r="S23" s="68"/>
      <c r="T23" s="72"/>
      <c r="U23" s="72"/>
      <c r="V23" s="73"/>
      <c r="W23" s="72"/>
    </row>
    <row r="24" spans="1:23">
      <c r="A24" s="4" t="s">
        <v>75</v>
      </c>
      <c r="B24" s="4">
        <v>245</v>
      </c>
      <c r="C24" s="4">
        <v>260</v>
      </c>
      <c r="E24" s="12" t="s">
        <v>123</v>
      </c>
      <c r="F24" s="10">
        <f>(F18*'Efficiency Adjustment'!C66)/J27</f>
        <v>28.500573436347747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1"/>
      <c r="O24" s="68"/>
      <c r="P24" s="68"/>
      <c r="Q24" s="68"/>
      <c r="R24" s="68"/>
      <c r="S24" s="68"/>
      <c r="T24" s="72"/>
      <c r="U24" s="72"/>
      <c r="V24" s="73"/>
      <c r="W24" s="72"/>
    </row>
    <row r="25" spans="1:23">
      <c r="A25" s="4" t="s">
        <v>80</v>
      </c>
      <c r="B25" s="6">
        <f>B24/B23</f>
        <v>0.86572438162544174</v>
      </c>
      <c r="C25" s="6">
        <f>C24/C23</f>
        <v>0.82802547770700641</v>
      </c>
      <c r="E25" s="12" t="s">
        <v>124</v>
      </c>
      <c r="F25" s="10">
        <f>F23-F24</f>
        <v>-3.9071386115626794</v>
      </c>
      <c r="G25" s="7"/>
      <c r="H25" s="65"/>
      <c r="M25" s="66" t="s">
        <v>16</v>
      </c>
      <c r="N25" s="71"/>
      <c r="O25" s="68"/>
      <c r="P25" s="68"/>
      <c r="Q25" s="68"/>
      <c r="R25" s="68"/>
      <c r="S25" s="68"/>
      <c r="T25" s="72"/>
      <c r="U25" s="72"/>
      <c r="V25" s="73"/>
      <c r="W25" s="72"/>
    </row>
    <row r="26" spans="1:23">
      <c r="A26" s="4" t="s">
        <v>76</v>
      </c>
      <c r="B26" s="4">
        <f>B23-B24</f>
        <v>38</v>
      </c>
      <c r="C26" s="4">
        <f>C23-C24</f>
        <v>54</v>
      </c>
      <c r="E26" s="7"/>
      <c r="F26" s="7"/>
      <c r="G26" s="7"/>
      <c r="H26" s="65"/>
      <c r="M26" s="66" t="s">
        <v>17</v>
      </c>
      <c r="N26" s="71"/>
      <c r="O26" s="68"/>
      <c r="P26" s="68"/>
      <c r="Q26" s="68"/>
      <c r="R26" s="68"/>
      <c r="S26" s="68"/>
      <c r="T26" s="72"/>
      <c r="U26" s="72"/>
      <c r="V26" s="73"/>
      <c r="W26" s="72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28.619053618254608</v>
      </c>
      <c r="K27" s="19">
        <f>AVERAGEIF(K8:K24,"&gt;0")</f>
        <v>26.951807606236837</v>
      </c>
      <c r="L27" s="19"/>
      <c r="M27" s="66" t="s">
        <v>18</v>
      </c>
      <c r="N27" s="71"/>
      <c r="O27" s="68"/>
      <c r="P27" s="68"/>
      <c r="Q27" s="68"/>
      <c r="R27" s="68"/>
      <c r="S27" s="68"/>
      <c r="T27" s="72"/>
      <c r="U27" s="72"/>
      <c r="V27" s="73"/>
      <c r="W27" s="72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0.89837398373983735</v>
      </c>
      <c r="G28" s="29"/>
      <c r="H28" s="65"/>
      <c r="I28" s="21"/>
      <c r="M28" s="66" t="s">
        <v>19</v>
      </c>
      <c r="N28" s="71"/>
      <c r="O28" s="68"/>
      <c r="P28" s="68"/>
      <c r="Q28" s="68"/>
      <c r="R28" s="68"/>
      <c r="S28" s="68"/>
      <c r="T28" s="72"/>
      <c r="U28" s="72"/>
      <c r="V28" s="73"/>
      <c r="W28" s="72"/>
    </row>
    <row r="29" spans="1:23" ht="15.75" thickBot="1">
      <c r="A29" s="4" t="s">
        <v>95</v>
      </c>
      <c r="B29" s="4">
        <v>61</v>
      </c>
      <c r="C29" s="4">
        <v>67</v>
      </c>
      <c r="E29" s="12" t="s">
        <v>148</v>
      </c>
      <c r="F29" s="10">
        <f>C10/F10</f>
        <v>1.031372549019608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71"/>
      <c r="O29" s="68"/>
      <c r="P29" s="68"/>
      <c r="Q29" s="68"/>
      <c r="R29" s="68"/>
      <c r="S29" s="68"/>
      <c r="T29" s="72"/>
      <c r="U29" s="72"/>
      <c r="V29" s="73"/>
      <c r="W29" s="72"/>
    </row>
    <row r="30" spans="1:23">
      <c r="A30" s="4" t="s">
        <v>96</v>
      </c>
      <c r="B30" s="4">
        <v>21</v>
      </c>
      <c r="C30" s="4">
        <v>19</v>
      </c>
      <c r="E30" s="12" t="s">
        <v>91</v>
      </c>
      <c r="F30" s="10">
        <f>F28-F29</f>
        <v>-0.13299856527977061</v>
      </c>
      <c r="G30" s="29"/>
      <c r="H30" s="65"/>
      <c r="M30" s="66" t="s">
        <v>21</v>
      </c>
      <c r="N30" s="71"/>
      <c r="O30" s="68"/>
      <c r="P30" s="68"/>
      <c r="Q30" s="68"/>
      <c r="R30" s="68"/>
      <c r="S30" s="68"/>
      <c r="T30" s="72"/>
      <c r="U30" s="72"/>
      <c r="V30" s="73"/>
      <c r="W30" s="72"/>
    </row>
    <row r="31" spans="1:23">
      <c r="A31" s="12" t="s">
        <v>143</v>
      </c>
      <c r="B31" s="23">
        <f>B30/B29</f>
        <v>0.34426229508196721</v>
      </c>
      <c r="C31" s="23">
        <f>C30/C29</f>
        <v>0.28358208955223879</v>
      </c>
      <c r="E31" s="4" t="s">
        <v>149</v>
      </c>
      <c r="F31" s="10">
        <f>B12/F9</f>
        <v>0.53048780487804881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1"/>
      <c r="O31" s="68"/>
      <c r="P31" s="68"/>
      <c r="Q31" s="68"/>
      <c r="R31" s="68"/>
      <c r="S31" s="68"/>
      <c r="T31" s="72"/>
      <c r="U31" s="72"/>
      <c r="V31" s="73"/>
      <c r="W31" s="72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0.63725490196078427</v>
      </c>
      <c r="G32" s="7"/>
      <c r="H32" s="65"/>
      <c r="I32" s="4" t="s">
        <v>203</v>
      </c>
      <c r="J32" s="9">
        <f>F14</f>
        <v>71.571428571428569</v>
      </c>
      <c r="K32" s="4">
        <f>RANK(J32,'Universal Aggregate Worksheet'!I7:I67,0)</f>
        <v>16</v>
      </c>
      <c r="L32" s="10">
        <f>AVERAGE('Universal Aggregate Worksheet'!$I$7:$I$67)</f>
        <v>67.194080284888045</v>
      </c>
      <c r="M32" s="66" t="s">
        <v>23</v>
      </c>
      <c r="N32" s="71"/>
      <c r="O32" s="68"/>
      <c r="P32" s="68"/>
      <c r="Q32" s="68"/>
      <c r="R32" s="68"/>
      <c r="S32" s="68"/>
      <c r="T32" s="72"/>
      <c r="U32" s="72"/>
      <c r="V32" s="73"/>
      <c r="W32" s="72"/>
    </row>
    <row r="33" spans="1:23">
      <c r="A33" s="12" t="s">
        <v>98</v>
      </c>
      <c r="B33" s="23">
        <f>B32/C29</f>
        <v>1.4925373134328358E-2</v>
      </c>
      <c r="C33" s="23">
        <f>C32/B29</f>
        <v>1.6393442622950821E-2</v>
      </c>
      <c r="E33" s="12" t="s">
        <v>92</v>
      </c>
      <c r="F33" s="13">
        <f>F31-F32</f>
        <v>-0.10676709708273546</v>
      </c>
      <c r="G33" s="29"/>
      <c r="H33" s="65"/>
      <c r="I33" s="12" t="s">
        <v>160</v>
      </c>
      <c r="J33" s="9">
        <f>F12</f>
        <v>35.142857142857146</v>
      </c>
      <c r="K33" s="4">
        <f>RANK(J33,'Universal Aggregate Worksheet'!F7:F67,0)</f>
        <v>19</v>
      </c>
      <c r="L33" s="10">
        <f>AVERAGE('Universal Aggregate Worksheet'!F7:F67)</f>
        <v>33.480899183210504</v>
      </c>
      <c r="M33" s="66" t="s">
        <v>24</v>
      </c>
      <c r="N33" s="71"/>
      <c r="O33" s="68"/>
      <c r="P33" s="68"/>
      <c r="Q33" s="68"/>
      <c r="R33" s="68"/>
      <c r="S33" s="68"/>
      <c r="T33" s="72"/>
      <c r="U33" s="72"/>
      <c r="V33" s="73"/>
      <c r="W33" s="72"/>
    </row>
    <row r="34" spans="1:23">
      <c r="A34" s="7"/>
      <c r="B34" s="7"/>
      <c r="C34" s="7"/>
      <c r="E34" s="12" t="s">
        <v>151</v>
      </c>
      <c r="F34" s="6">
        <f>((0.167*B30)+(B9)+(0.83*B32))/B10</f>
        <v>0.27451809954751133</v>
      </c>
      <c r="G34" s="31"/>
      <c r="H34" s="65"/>
      <c r="I34" s="12" t="s">
        <v>161</v>
      </c>
      <c r="J34" s="9">
        <f>F13</f>
        <v>36.428571428571431</v>
      </c>
      <c r="K34" s="4">
        <f>RANK(J34,'Universal Aggregate Worksheet'!G7:G67,1)</f>
        <v>50</v>
      </c>
      <c r="L34" s="10">
        <f>AVERAGE('Universal Aggregate Worksheet'!G7:G67)</f>
        <v>33.713181101677584</v>
      </c>
      <c r="M34" s="66" t="s">
        <v>25</v>
      </c>
      <c r="N34" s="71"/>
      <c r="O34" s="68"/>
      <c r="P34" s="68"/>
      <c r="Q34" s="68"/>
      <c r="R34" s="68"/>
      <c r="S34" s="68"/>
      <c r="T34" s="72"/>
      <c r="U34" s="72"/>
      <c r="V34" s="73"/>
      <c r="W34" s="72"/>
    </row>
    <row r="35" spans="1:23">
      <c r="A35" s="24" t="s">
        <v>60</v>
      </c>
      <c r="B35" s="4">
        <v>72</v>
      </c>
      <c r="C35" s="4">
        <v>65</v>
      </c>
      <c r="E35" s="12" t="s">
        <v>152</v>
      </c>
      <c r="F35" s="6">
        <f>((0.167*C30)+(C9)+(0.83*C32))/C10</f>
        <v>0.28707794676806087</v>
      </c>
      <c r="G35" s="7"/>
      <c r="H35" s="65"/>
      <c r="I35" s="12" t="s">
        <v>210</v>
      </c>
      <c r="J35" s="9">
        <f>J33-J34</f>
        <v>-1.2857142857142847</v>
      </c>
      <c r="K35" s="4">
        <f>RANK(J35,'Universal Aggregate Worksheet'!H7:H67,0)</f>
        <v>40</v>
      </c>
      <c r="L35" s="10">
        <f>AVERAGE('Universal Aggregate Worksheet'!H7:H67)</f>
        <v>-0.23228191846708326</v>
      </c>
      <c r="M35" s="66" t="s">
        <v>26</v>
      </c>
      <c r="N35" s="71"/>
      <c r="O35" s="68"/>
      <c r="P35" s="68"/>
      <c r="Q35" s="68"/>
      <c r="R35" s="68"/>
      <c r="S35" s="68"/>
      <c r="T35" s="72"/>
      <c r="U35" s="72"/>
      <c r="V35" s="73"/>
      <c r="W35" s="72"/>
    </row>
    <row r="36" spans="1:23">
      <c r="A36" s="7"/>
      <c r="B36" s="7"/>
      <c r="C36" s="7"/>
      <c r="E36" s="12" t="s">
        <v>153</v>
      </c>
      <c r="F36" s="6">
        <f>((0.167*B30)+(B9)+(0.83*B32))/B12</f>
        <v>0.46489272030651341</v>
      </c>
      <c r="G36" s="31"/>
      <c r="H36" s="65"/>
      <c r="I36" s="4" t="s">
        <v>133</v>
      </c>
      <c r="J36" s="10">
        <f>F23</f>
        <v>24.593434824785067</v>
      </c>
      <c r="K36" s="4">
        <f>RANK(J36,'Universal Aggregate Worksheet'!X7:X67,0)</f>
        <v>48</v>
      </c>
      <c r="L36" s="10">
        <f>AVERAGE('Universal Aggregate Worksheet'!X7:X67)</f>
        <v>27.781216708503624</v>
      </c>
      <c r="M36" s="66" t="s">
        <v>27</v>
      </c>
      <c r="N36" s="71"/>
      <c r="O36" s="68"/>
      <c r="P36" s="68"/>
      <c r="Q36" s="68"/>
      <c r="R36" s="68"/>
      <c r="S36" s="68"/>
      <c r="T36" s="72"/>
      <c r="U36" s="72"/>
      <c r="V36" s="73"/>
      <c r="W36" s="72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0.46462461538461541</v>
      </c>
      <c r="G37" s="31"/>
      <c r="H37" s="65"/>
      <c r="I37" s="4" t="s">
        <v>136</v>
      </c>
      <c r="J37" s="10">
        <f>F24</f>
        <v>28.500573436347747</v>
      </c>
      <c r="K37" s="4">
        <f>RANK(J37,'Universal Aggregate Worksheet'!Z7:Z67,1)</f>
        <v>33</v>
      </c>
      <c r="L37" s="10">
        <f>AVERAGE('Universal Aggregate Worksheet'!Z7:Z67)</f>
        <v>28.462893915538185</v>
      </c>
      <c r="M37" s="66" t="s">
        <v>28</v>
      </c>
      <c r="N37" s="71"/>
      <c r="O37" s="68"/>
      <c r="P37" s="68"/>
      <c r="Q37" s="68"/>
      <c r="R37" s="68"/>
      <c r="S37" s="68"/>
      <c r="T37" s="72"/>
      <c r="U37" s="72"/>
      <c r="V37" s="73"/>
      <c r="W37" s="72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-3.9071386115626794</v>
      </c>
      <c r="K38" s="4">
        <f>RANK(J38,'Universal Aggregate Worksheet'!AB7:AB67,0)</f>
        <v>47</v>
      </c>
      <c r="L38" s="10">
        <f>AVERAGE('Universal Aggregate Worksheet'!AB7:AB67)</f>
        <v>-0.68167720703455548</v>
      </c>
      <c r="M38" s="66" t="s">
        <v>29</v>
      </c>
      <c r="N38" s="71"/>
      <c r="O38" s="68"/>
      <c r="P38" s="68"/>
      <c r="Q38" s="68"/>
      <c r="R38" s="68"/>
      <c r="S38" s="68"/>
      <c r="T38" s="72"/>
      <c r="U38" s="72"/>
      <c r="V38" s="73"/>
      <c r="W38" s="72"/>
    </row>
    <row r="39" spans="1:23">
      <c r="A39" s="24" t="s">
        <v>239</v>
      </c>
      <c r="B39" s="4">
        <v>840</v>
      </c>
      <c r="C39" s="4">
        <f>B39</f>
        <v>840</v>
      </c>
      <c r="E39" s="24" t="s">
        <v>155</v>
      </c>
      <c r="F39" s="7"/>
      <c r="G39" s="7"/>
      <c r="H39" s="65"/>
      <c r="I39" s="4" t="s">
        <v>166</v>
      </c>
      <c r="J39" s="10">
        <f>F28</f>
        <v>0.89837398373983735</v>
      </c>
      <c r="K39" s="4">
        <f>RANK(J39,'Universal Aggregate Worksheet'!M7:M67,0)</f>
        <v>50</v>
      </c>
      <c r="L39" s="10">
        <f>AVERAGE('Universal Aggregate Worksheet'!M7:M67)</f>
        <v>1.0044144418496168</v>
      </c>
      <c r="M39" s="66" t="s">
        <v>30</v>
      </c>
      <c r="N39" s="71"/>
      <c r="O39" s="68"/>
      <c r="P39" s="68"/>
      <c r="Q39" s="68"/>
      <c r="R39" s="68"/>
      <c r="S39" s="68"/>
      <c r="T39" s="72"/>
      <c r="U39" s="72"/>
      <c r="V39" s="73"/>
      <c r="W39" s="72"/>
    </row>
    <row r="40" spans="1:23">
      <c r="E40" s="12" t="s">
        <v>99</v>
      </c>
      <c r="F40" s="13">
        <f>B30/B10</f>
        <v>4.7511312217194568E-2</v>
      </c>
      <c r="G40" s="13">
        <f>C30/C10</f>
        <v>3.6121673003802278E-2</v>
      </c>
      <c r="H40" s="65"/>
      <c r="I40" s="4" t="s">
        <v>170</v>
      </c>
      <c r="J40" s="10">
        <f>F29</f>
        <v>1.031372549019608</v>
      </c>
      <c r="K40" s="4">
        <f>RANK(J40,'Universal Aggregate Worksheet'!Q7:Q67,1)</f>
        <v>39</v>
      </c>
      <c r="L40" s="10">
        <f>AVERAGE('Universal Aggregate Worksheet'!Q7:Q67)</f>
        <v>1.0066886955670504</v>
      </c>
      <c r="M40" s="66" t="s">
        <v>31</v>
      </c>
      <c r="N40" s="71"/>
      <c r="O40" s="68"/>
      <c r="P40" s="68"/>
      <c r="Q40" s="68"/>
      <c r="R40" s="68"/>
      <c r="S40" s="68"/>
      <c r="T40" s="72"/>
      <c r="U40" s="72"/>
      <c r="V40" s="73"/>
      <c r="W40" s="72"/>
    </row>
    <row r="41" spans="1:23">
      <c r="E41" s="12" t="s">
        <v>100</v>
      </c>
      <c r="F41" s="10">
        <f>C29/C10</f>
        <v>0.12737642585551331</v>
      </c>
      <c r="G41" s="10">
        <f>B29/B10</f>
        <v>0.13800904977375567</v>
      </c>
      <c r="H41" s="65"/>
      <c r="I41" s="4" t="s">
        <v>168</v>
      </c>
      <c r="J41" s="6">
        <f>F34</f>
        <v>0.27451809954751133</v>
      </c>
      <c r="K41" s="4">
        <f>RANK(J41,'Universal Aggregate Worksheet'!O7:O67,0)</f>
        <v>37</v>
      </c>
      <c r="L41" s="6">
        <f>AVERAGE('Universal Aggregate Worksheet'!O7:O67)</f>
        <v>0.28594470845573755</v>
      </c>
      <c r="M41" s="66" t="s">
        <v>32</v>
      </c>
      <c r="N41" s="71"/>
      <c r="O41" s="68"/>
      <c r="P41" s="68"/>
      <c r="Q41" s="68"/>
      <c r="R41" s="68"/>
      <c r="S41" s="68"/>
      <c r="T41" s="72"/>
      <c r="U41" s="72"/>
      <c r="V41" s="73"/>
      <c r="W41" s="72"/>
    </row>
    <row r="42" spans="1:23">
      <c r="E42" s="12" t="s">
        <v>216</v>
      </c>
      <c r="F42" s="10">
        <f>F40-F41</f>
        <v>-7.9865113638318747E-2</v>
      </c>
      <c r="G42" s="10">
        <f>G40-G41</f>
        <v>-0.10188737676995338</v>
      </c>
      <c r="H42" s="65"/>
      <c r="I42" s="4" t="s">
        <v>172</v>
      </c>
      <c r="J42" s="6">
        <f>F35</f>
        <v>0.28707794676806087</v>
      </c>
      <c r="K42" s="4">
        <f>RANK(J42,'Universal Aggregate Worksheet'!S7:S67,1)</f>
        <v>29</v>
      </c>
      <c r="L42" s="6">
        <f>AVERAGE('Universal Aggregate Worksheet'!S7:S67)</f>
        <v>0.28908944013517973</v>
      </c>
      <c r="M42" s="66" t="s">
        <v>194</v>
      </c>
      <c r="N42" s="71"/>
      <c r="O42" s="68"/>
      <c r="P42" s="68"/>
      <c r="Q42" s="68"/>
      <c r="R42" s="68"/>
      <c r="S42" s="68"/>
      <c r="T42" s="72"/>
      <c r="U42" s="72"/>
      <c r="V42" s="73"/>
      <c r="W42" s="72"/>
    </row>
    <row r="43" spans="1:23">
      <c r="A43" s="32"/>
      <c r="B43" s="32"/>
      <c r="C43" s="32"/>
      <c r="E43" s="12" t="s">
        <v>217</v>
      </c>
      <c r="F43" s="86">
        <f>B29/F9</f>
        <v>0.12398373983739837</v>
      </c>
      <c r="G43" s="86">
        <f>C29/F10</f>
        <v>0.13137254901960785</v>
      </c>
      <c r="H43" s="65"/>
      <c r="I43" s="4" t="s">
        <v>182</v>
      </c>
      <c r="J43" s="10">
        <f>F47</f>
        <v>0.13414634146341464</v>
      </c>
      <c r="K43" s="4">
        <f>RANK(J43,'Universal Aggregate Worksheet'!U7:U67,0)</f>
        <v>45</v>
      </c>
      <c r="L43" s="10">
        <f>AVERAGE('Universal Aggregate Worksheet'!U7:U67)</f>
        <v>0.1535975953500216</v>
      </c>
      <c r="M43" s="66" t="s">
        <v>197</v>
      </c>
      <c r="N43" s="71"/>
      <c r="O43" s="68"/>
      <c r="P43" s="68"/>
      <c r="Q43" s="68"/>
      <c r="R43" s="68"/>
      <c r="S43" s="68"/>
      <c r="T43" s="72"/>
      <c r="U43" s="72"/>
      <c r="V43" s="73"/>
      <c r="W43" s="72"/>
    </row>
    <row r="44" spans="1:23">
      <c r="A44" s="11"/>
      <c r="B44" s="11"/>
      <c r="C44" s="11"/>
      <c r="E44" s="4" t="s">
        <v>218</v>
      </c>
      <c r="F44" s="86">
        <f>B30/B9</f>
        <v>0.17948717948717949</v>
      </c>
      <c r="G44" s="86">
        <f>C30/C9</f>
        <v>0.12925170068027211</v>
      </c>
      <c r="H44" s="65"/>
      <c r="I44" s="4" t="s">
        <v>183</v>
      </c>
      <c r="J44" s="10">
        <f>F48</f>
        <v>0.14509803921568629</v>
      </c>
      <c r="K44" s="4">
        <f>RANK(J44,'Universal Aggregate Worksheet'!V7:V67,1)</f>
        <v>23</v>
      </c>
      <c r="L44" s="10">
        <f>AVERAGE('Universal Aggregate Worksheet'!V7:V67)</f>
        <v>0.15505481525965922</v>
      </c>
      <c r="M44" s="66" t="s">
        <v>34</v>
      </c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0.49520766773162939</v>
      </c>
      <c r="K45" s="4">
        <f>RANK(J45,'Universal Aggregate Worksheet'!J7:J67,0)</f>
        <v>32</v>
      </c>
      <c r="L45" s="10">
        <f>AVERAGE('Universal Aggregate Worksheet'!J7:J67)</f>
        <v>0.49689225343931626</v>
      </c>
      <c r="M45" s="66" t="s">
        <v>35</v>
      </c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0.86572438162544174</v>
      </c>
      <c r="K46" s="4">
        <f>RANK(J46,'Universal Aggregate Worksheet'!K7:K67,0)</f>
        <v>13</v>
      </c>
      <c r="L46" s="10">
        <f>AVERAGE('Universal Aggregate Worksheet'!K7:K67)</f>
        <v>0.82751485561065763</v>
      </c>
      <c r="M46" s="66" t="s">
        <v>36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>
      <c r="A47" s="11"/>
      <c r="B47" s="11"/>
      <c r="C47" s="11"/>
      <c r="E47" s="4" t="s">
        <v>157</v>
      </c>
      <c r="F47" s="10">
        <f>B15/F9</f>
        <v>0.13414634146341464</v>
      </c>
      <c r="G47" s="33"/>
      <c r="H47" s="65"/>
      <c r="I47" s="4" t="s">
        <v>181</v>
      </c>
      <c r="J47" s="13">
        <f>C25</f>
        <v>0.82802547770700641</v>
      </c>
      <c r="K47" s="4">
        <f>RANK(J47,'Universal Aggregate Worksheet'!L7:L67,1)</f>
        <v>33</v>
      </c>
      <c r="L47" s="10">
        <f>AVERAGE('Universal Aggregate Worksheet'!L7:L67)</f>
        <v>0.8290065347238782</v>
      </c>
      <c r="M47" s="66" t="s">
        <v>37</v>
      </c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>
      <c r="E48" s="4" t="s">
        <v>158</v>
      </c>
      <c r="F48" s="10">
        <f>C15/F10</f>
        <v>0.14509803921568629</v>
      </c>
      <c r="G48" s="29"/>
      <c r="H48" s="65"/>
      <c r="I48" s="4" t="s">
        <v>205</v>
      </c>
      <c r="J48" s="6">
        <f>B31</f>
        <v>0.34426229508196721</v>
      </c>
      <c r="K48" s="4">
        <f>RANK(J48,'Universal Aggregate Worksheet'!AC7:AC67,0)</f>
        <v>21</v>
      </c>
      <c r="L48" s="6">
        <f>AVERAGE('Universal Aggregate Worksheet'!AC7:AC67)</f>
        <v>0.31781006869151396</v>
      </c>
      <c r="M48" s="66" t="s">
        <v>39</v>
      </c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5:23">
      <c r="E49" s="7"/>
      <c r="F49" s="7"/>
      <c r="G49" s="7"/>
      <c r="H49" s="65"/>
      <c r="I49" s="12" t="s">
        <v>206</v>
      </c>
      <c r="J49" s="6">
        <f>C31</f>
        <v>0.28358208955223879</v>
      </c>
      <c r="K49" s="4">
        <f>RANK(J49,'Universal Aggregate Worksheet'!AD7:AD67,1)</f>
        <v>19</v>
      </c>
      <c r="L49" s="6">
        <f>AVERAGE('Universal Aggregate Worksheet'!AD7:AD67)</f>
        <v>0.31401294213203879</v>
      </c>
      <c r="M49" s="66" t="s">
        <v>38</v>
      </c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4.7511312217194568E-2</v>
      </c>
      <c r="K50" s="4">
        <f>RANK(J50,'Universal Aggregate Worksheet'!AI7:AI67,0)</f>
        <v>6</v>
      </c>
      <c r="L50" s="10">
        <f>AVERAGE('Universal Aggregate Worksheet'!AI7:AI67)</f>
        <v>3.5420154984431421E-2</v>
      </c>
      <c r="M50" s="66" t="s">
        <v>40</v>
      </c>
    </row>
    <row r="51" spans="5:23">
      <c r="E51" s="4" t="s">
        <v>90</v>
      </c>
      <c r="F51" s="10">
        <f>B35/F11</f>
        <v>7.1856287425149698E-2</v>
      </c>
      <c r="G51" s="10">
        <f>C35/F11</f>
        <v>6.4870259481037917E-2</v>
      </c>
      <c r="H51" s="65"/>
      <c r="I51" s="12" t="s">
        <v>221</v>
      </c>
      <c r="J51" s="10">
        <f>F41</f>
        <v>0.12737642585551331</v>
      </c>
      <c r="K51" s="4">
        <f>RANK(J51,'Universal Aggregate Worksheet'!AJ7:AJ67,1)</f>
        <v>50</v>
      </c>
      <c r="L51" s="10">
        <f>AVERAGE('Universal Aggregate Worksheet'!AJ7:AJ67)</f>
        <v>0.11212384546879303</v>
      </c>
      <c r="M51" s="66" t="s">
        <v>41</v>
      </c>
    </row>
    <row r="52" spans="5:23">
      <c r="E52" s="12" t="s">
        <v>219</v>
      </c>
      <c r="F52" s="86">
        <f>(C12-C9)/F10</f>
        <v>0.34901960784313724</v>
      </c>
      <c r="G52" s="86">
        <f>(B12-B9)/F9</f>
        <v>0.29268292682926828</v>
      </c>
      <c r="H52" s="65"/>
      <c r="I52" s="12" t="s">
        <v>222</v>
      </c>
      <c r="J52" s="87">
        <f>F43</f>
        <v>0.12398373983739837</v>
      </c>
      <c r="K52" s="4">
        <f>RANK(J52,'Universal Aggregate Worksheet'!AE7:AE67,0)</f>
        <v>19</v>
      </c>
      <c r="L52" s="10">
        <f>AVERAGE('Universal Aggregate Worksheet'!AE7:AE67)</f>
        <v>0.11346000024251877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0.13137254901960785</v>
      </c>
      <c r="K53" s="4">
        <f>RANK(J53,'Universal Aggregate Worksheet'!AF7:AF67,1)</f>
        <v>50</v>
      </c>
      <c r="L53" s="10">
        <f>AVERAGE('Universal Aggregate Worksheet'!AF7:AF67)</f>
        <v>0.11244031170357972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0.17948717948717949</v>
      </c>
      <c r="K54" s="4">
        <f>RANK(J54,'Universal Aggregate Worksheet'!AG7:AG67,0)</f>
        <v>3</v>
      </c>
      <c r="L54" s="10">
        <f>AVERAGE('Universal Aggregate Worksheet'!AG7:AG67)</f>
        <v>0.12810155266149509</v>
      </c>
      <c r="M54" s="66" t="s">
        <v>44</v>
      </c>
    </row>
    <row r="55" spans="5:23">
      <c r="E55" s="12" t="s">
        <v>105</v>
      </c>
      <c r="F55" s="10">
        <f>J27</f>
        <v>28.619053618254608</v>
      </c>
      <c r="G55" s="7"/>
      <c r="H55" s="65"/>
      <c r="I55" s="12" t="s">
        <v>225</v>
      </c>
      <c r="J55" s="87">
        <f>G44</f>
        <v>0.12925170068027211</v>
      </c>
      <c r="K55" s="4">
        <f>RANK(J55,'Universal Aggregate Worksheet'!AH7:AH67,1)</f>
        <v>34</v>
      </c>
      <c r="L55" s="10">
        <f>AVERAGE('Universal Aggregate Worksheet'!AH7:AH67)</f>
        <v>0.12515810676310782</v>
      </c>
      <c r="M55" s="66" t="s">
        <v>45</v>
      </c>
    </row>
    <row r="56" spans="5:23">
      <c r="E56" s="12" t="s">
        <v>106</v>
      </c>
      <c r="F56" s="10">
        <f>K27</f>
        <v>26.951807606236837</v>
      </c>
      <c r="G56" s="7"/>
      <c r="H56" s="65"/>
      <c r="I56" s="12" t="s">
        <v>227</v>
      </c>
      <c r="J56" s="10">
        <f>F51</f>
        <v>7.1856287425149698E-2</v>
      </c>
      <c r="K56" s="4">
        <f>RANK(J56,'Universal Aggregate Worksheet'!AK7:AK67,1)</f>
        <v>52</v>
      </c>
      <c r="L56" s="10">
        <f>AVERAGE('Universal Aggregate Worksheet'!AK7:AK67)</f>
        <v>5.9865673920143823E-2</v>
      </c>
      <c r="M56" s="66" t="s">
        <v>46</v>
      </c>
    </row>
    <row r="57" spans="5:23">
      <c r="E57" s="4" t="s">
        <v>159</v>
      </c>
      <c r="F57" s="10">
        <f>F55-F56</f>
        <v>1.6672460120177703</v>
      </c>
      <c r="G57" s="7"/>
      <c r="H57" s="65"/>
      <c r="I57" s="12" t="s">
        <v>226</v>
      </c>
      <c r="J57" s="10">
        <f>G51</f>
        <v>6.4870259481037917E-2</v>
      </c>
      <c r="K57" s="4">
        <f>RANK(J57,'Universal Aggregate Worksheet'!AL7:AL67,0)</f>
        <v>22</v>
      </c>
      <c r="L57" s="10">
        <f>AVERAGE('Universal Aggregate Worksheet'!AL7:AL67)</f>
        <v>5.9994737764255283E-2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0.34901960784313724</v>
      </c>
      <c r="K58" s="4">
        <f>RANK(J58,'Universal Aggregate Worksheet'!AM7:AM67,0)</f>
        <v>11</v>
      </c>
      <c r="L58" s="10">
        <f>AVERAGE('Universal Aggregate Worksheet'!AM7:AM67)</f>
        <v>0.31070441770301749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0.29268292682926828</v>
      </c>
      <c r="K59" s="4">
        <f>RANK(J59,'Universal Aggregate Worksheet'!AN7:AN67,1)</f>
        <v>23</v>
      </c>
      <c r="L59" s="10">
        <f>AVERAGE('Universal Aggregate Worksheet'!AN7:AN67)</f>
        <v>0.30991019697986272</v>
      </c>
      <c r="M59" s="66" t="s">
        <v>198</v>
      </c>
    </row>
    <row r="60" spans="5:23">
      <c r="H60" s="65"/>
      <c r="I60" s="12" t="s">
        <v>207</v>
      </c>
      <c r="J60" s="10">
        <f>J27</f>
        <v>28.619053618254608</v>
      </c>
      <c r="K60" s="4">
        <f>RANK(J60,'Universal Aggregate Worksheet'!AO7:AO67,0)</f>
        <v>21</v>
      </c>
      <c r="L60" s="10">
        <f>AVERAGE('Universal Aggregate Worksheet'!AO7:AO67)</f>
        <v>28.194522573727813</v>
      </c>
      <c r="M60" s="66" t="s">
        <v>49</v>
      </c>
    </row>
    <row r="61" spans="5:23">
      <c r="H61" s="65"/>
      <c r="I61" s="12" t="s">
        <v>208</v>
      </c>
      <c r="J61" s="10">
        <f>K27</f>
        <v>26.951807606236837</v>
      </c>
      <c r="K61" s="4">
        <f>RANK(J61,'Universal Aggregate Worksheet'!AP7:AP67,1)</f>
        <v>11</v>
      </c>
      <c r="L61" s="10">
        <f>AVERAGE('Universal Aggregate Worksheet'!AP7:AP67)</f>
        <v>28.112036494929548</v>
      </c>
      <c r="M61" s="66" t="s">
        <v>51</v>
      </c>
    </row>
    <row r="62" spans="5:23">
      <c r="H62" s="65"/>
      <c r="I62" s="12" t="s">
        <v>209</v>
      </c>
      <c r="J62" s="10">
        <f>J60-J61</f>
        <v>1.6672460120177703</v>
      </c>
      <c r="K62" s="4">
        <f>RANK(J62,'Universal Aggregate Worksheet'!AQ7:AQ67,0)</f>
        <v>13</v>
      </c>
      <c r="L62" s="10">
        <f>AVERAGE('Universal Aggregate Worksheet'!AQ7:AQ67)</f>
        <v>8.2486078798259033E-2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I71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13" width="9.140625" customWidth="1"/>
    <col min="14" max="14" width="40.7109375" customWidth="1"/>
    <col min="15" max="15" width="4.7109375" customWidth="1"/>
    <col min="16" max="17" width="15.7109375" customWidth="1"/>
    <col min="18" max="18" width="4.7109375" customWidth="1"/>
    <col min="19" max="20" width="15.7109375" customWidth="1"/>
    <col min="21" max="21" width="4.7109375" customWidth="1"/>
    <col min="22" max="23" width="15.7109375" customWidth="1"/>
    <col min="24" max="24" width="4.7109375" customWidth="1"/>
    <col min="25" max="26" width="15.7109375" customWidth="1"/>
    <col min="27" max="27" width="4.7109375" customWidth="1"/>
    <col min="28" max="29" width="15.7109375" customWidth="1"/>
    <col min="30" max="30" width="4.7109375" customWidth="1"/>
    <col min="31" max="32" width="15.7109375" customWidth="1"/>
    <col min="33" max="33" width="4.7109375" customWidth="1"/>
    <col min="34" max="35" width="15.7109375" customWidth="1"/>
    <col min="36" max="36" width="4.7109375" customWidth="1"/>
    <col min="37" max="38" width="15.7109375" customWidth="1"/>
    <col min="39" max="39" width="4.7109375" customWidth="1"/>
    <col min="40" max="41" width="15.7109375" customWidth="1"/>
    <col min="42" max="42" width="4.7109375" customWidth="1"/>
    <col min="43" max="44" width="15.7109375" customWidth="1"/>
    <col min="45" max="45" width="4.7109375" customWidth="1"/>
    <col min="46" max="47" width="15.7109375" customWidth="1"/>
    <col min="48" max="48" width="4.7109375" customWidth="1"/>
    <col min="49" max="50" width="15.7109375" customWidth="1"/>
    <col min="51" max="51" width="4.7109375" customWidth="1"/>
    <col min="52" max="53" width="15.7109375" customWidth="1"/>
    <col min="54" max="54" width="9.140625" customWidth="1"/>
    <col min="55" max="56" width="15.7109375" customWidth="1"/>
    <col min="57" max="58" width="9.140625" customWidth="1"/>
    <col min="59" max="60" width="15.7109375" customWidth="1"/>
    <col min="61" max="61" width="9.140625" customWidth="1"/>
  </cols>
  <sheetData>
    <row r="1" spans="1:61">
      <c r="A1" t="s">
        <v>101</v>
      </c>
      <c r="B1" s="3" t="s">
        <v>51</v>
      </c>
    </row>
    <row r="2" spans="1:61">
      <c r="A2" t="s">
        <v>102</v>
      </c>
      <c r="B2" s="64">
        <v>2011</v>
      </c>
    </row>
    <row r="3" spans="1:61">
      <c r="A3" t="s">
        <v>103</v>
      </c>
      <c r="B3" s="3" t="s">
        <v>132</v>
      </c>
    </row>
    <row r="4" spans="1:61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1"/>
      <c r="BG5" s="11"/>
      <c r="BH5" s="11"/>
      <c r="BI5" s="11"/>
    </row>
    <row r="6" spans="1:61"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30">
      <c r="A7" s="7"/>
      <c r="B7" s="76" t="str">
        <f>B1</f>
        <v>Syracuse</v>
      </c>
      <c r="C7" s="76" t="s">
        <v>62</v>
      </c>
      <c r="E7" s="7"/>
      <c r="F7" s="76" t="str">
        <f>B1</f>
        <v>Syracuse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1"/>
      <c r="O7" s="11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</row>
    <row r="8" spans="1:61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36.30252100840336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26.151012891344383</v>
      </c>
      <c r="L8" s="94"/>
      <c r="M8" s="66" t="s">
        <v>0</v>
      </c>
      <c r="N8" s="34"/>
      <c r="O8" s="34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1">
      <c r="A9" s="4" t="s">
        <v>65</v>
      </c>
      <c r="B9" s="4">
        <v>183</v>
      </c>
      <c r="C9" s="4">
        <v>118</v>
      </c>
      <c r="E9" s="4" t="s">
        <v>82</v>
      </c>
      <c r="F9" s="78">
        <f>B19+B23+C26</f>
        <v>613</v>
      </c>
      <c r="G9" s="27"/>
      <c r="H9" s="65"/>
      <c r="I9" s="4" t="s">
        <v>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30.039525691699602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23.762376237623762</v>
      </c>
      <c r="L9" s="94"/>
      <c r="M9" s="66" t="s">
        <v>1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1">
      <c r="A10" s="4" t="s">
        <v>66</v>
      </c>
      <c r="B10" s="4">
        <v>618</v>
      </c>
      <c r="C10" s="4">
        <v>480</v>
      </c>
      <c r="E10" s="4" t="s">
        <v>83</v>
      </c>
      <c r="F10" s="78">
        <f>C19+C23+B26</f>
        <v>559</v>
      </c>
      <c r="G10" s="27"/>
      <c r="H10" s="65"/>
      <c r="I10" s="4" t="s">
        <v>56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32.741935483870968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27.478260869565219</v>
      </c>
      <c r="L10" s="94"/>
      <c r="M10" s="66" t="s">
        <v>2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</row>
    <row r="11" spans="1:61">
      <c r="A11" s="4" t="s">
        <v>67</v>
      </c>
      <c r="B11" s="6">
        <f>B9/B10</f>
        <v>0.29611650485436891</v>
      </c>
      <c r="C11" s="6">
        <f>C9/C10</f>
        <v>0.24583333333333332</v>
      </c>
      <c r="E11" s="4" t="s">
        <v>84</v>
      </c>
      <c r="F11" s="78">
        <f>SUM(F9:F10)</f>
        <v>1172</v>
      </c>
      <c r="G11" s="27"/>
      <c r="H11" s="65"/>
      <c r="I11" s="4" t="s">
        <v>18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29.215686274509807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27.428571428571431</v>
      </c>
      <c r="L11" s="94"/>
      <c r="M11" s="66" t="s">
        <v>3</v>
      </c>
      <c r="N11" s="11"/>
      <c r="O11" s="11"/>
      <c r="P11" s="74"/>
      <c r="Q11" s="74"/>
      <c r="R11" s="11"/>
      <c r="S11" s="74"/>
      <c r="T11" s="74"/>
      <c r="U11" s="11"/>
      <c r="V11" s="74"/>
      <c r="W11" s="74"/>
      <c r="X11" s="11"/>
      <c r="Y11" s="74"/>
      <c r="Z11" s="74"/>
      <c r="AA11" s="11"/>
      <c r="AB11" s="74"/>
      <c r="AC11" s="74"/>
      <c r="AD11" s="11"/>
      <c r="AE11" s="74"/>
      <c r="AF11" s="74"/>
      <c r="AG11" s="11"/>
      <c r="AH11" s="74"/>
      <c r="AI11" s="74"/>
      <c r="AJ11" s="11"/>
      <c r="AK11" s="74"/>
      <c r="AL11" s="74"/>
      <c r="AM11" s="11"/>
      <c r="AN11" s="74"/>
      <c r="AO11" s="74"/>
      <c r="AP11" s="11"/>
      <c r="AQ11" s="74"/>
      <c r="AR11" s="74"/>
      <c r="AS11" s="11"/>
      <c r="AT11" s="74"/>
      <c r="AU11" s="74"/>
      <c r="AV11" s="11"/>
      <c r="AW11" s="74"/>
      <c r="AX11" s="74"/>
      <c r="AY11" s="11"/>
      <c r="AZ11" s="74"/>
      <c r="BA11" s="74"/>
      <c r="BB11" s="11"/>
      <c r="BC11" s="74"/>
      <c r="BD11" s="74"/>
      <c r="BE11" s="11"/>
      <c r="BF11" s="11"/>
      <c r="BG11" s="74"/>
      <c r="BH11" s="74"/>
      <c r="BI11" s="11"/>
    </row>
    <row r="12" spans="1:61">
      <c r="A12" s="4" t="s">
        <v>68</v>
      </c>
      <c r="B12" s="4">
        <v>367</v>
      </c>
      <c r="C12" s="4">
        <v>276</v>
      </c>
      <c r="E12" s="4" t="s">
        <v>85</v>
      </c>
      <c r="F12" s="79">
        <f>F9/(B39/60)</f>
        <v>35.726080621660998</v>
      </c>
      <c r="G12" s="28"/>
      <c r="H12" s="65"/>
      <c r="I12" s="4" t="s">
        <v>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26.953125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31.494661921708182</v>
      </c>
      <c r="L12" s="94"/>
      <c r="M12" s="66" t="s">
        <v>4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</row>
    <row r="13" spans="1:61">
      <c r="A13" s="4" t="s">
        <v>69</v>
      </c>
      <c r="B13" s="6">
        <f>B12/B10</f>
        <v>0.59385113268608414</v>
      </c>
      <c r="C13" s="6">
        <f>C12/C10</f>
        <v>0.57499999999999996</v>
      </c>
      <c r="E13" s="4" t="s">
        <v>86</v>
      </c>
      <c r="F13" s="79">
        <f>F10/(B39/60)</f>
        <v>32.578921806702283</v>
      </c>
      <c r="G13" s="28"/>
      <c r="H13" s="65"/>
      <c r="I13" s="4" t="s">
        <v>25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31.858407079646017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24.892703862660944</v>
      </c>
      <c r="L13" s="94"/>
      <c r="M13" s="66" t="s">
        <v>5</v>
      </c>
      <c r="N13" s="11"/>
      <c r="O13" s="11"/>
      <c r="P13" s="74"/>
      <c r="Q13" s="74"/>
      <c r="R13" s="11"/>
      <c r="S13" s="74"/>
      <c r="T13" s="74"/>
      <c r="U13" s="11"/>
      <c r="V13" s="74"/>
      <c r="W13" s="74"/>
      <c r="X13" s="11"/>
      <c r="Y13" s="74"/>
      <c r="Z13" s="74"/>
      <c r="AA13" s="11"/>
      <c r="AB13" s="74"/>
      <c r="AC13" s="74"/>
      <c r="AD13" s="11"/>
      <c r="AE13" s="74"/>
      <c r="AF13" s="74"/>
      <c r="AG13" s="11"/>
      <c r="AH13" s="74"/>
      <c r="AI13" s="74"/>
      <c r="AJ13" s="11"/>
      <c r="AK13" s="74"/>
      <c r="AL13" s="74"/>
      <c r="AM13" s="11"/>
      <c r="AN13" s="74"/>
      <c r="AO13" s="74"/>
      <c r="AP13" s="11"/>
      <c r="AQ13" s="74"/>
      <c r="AR13" s="74"/>
      <c r="AS13" s="11"/>
      <c r="AT13" s="74"/>
      <c r="AU13" s="74"/>
      <c r="AV13" s="11"/>
      <c r="AW13" s="74"/>
      <c r="AX13" s="74"/>
      <c r="AY13" s="11"/>
      <c r="AZ13" s="74"/>
      <c r="BA13" s="74"/>
      <c r="BB13" s="11"/>
      <c r="BC13" s="74"/>
      <c r="BD13" s="74"/>
      <c r="BE13" s="11"/>
      <c r="BF13" s="11"/>
      <c r="BG13" s="74"/>
      <c r="BH13" s="74"/>
      <c r="BI13" s="11"/>
    </row>
    <row r="14" spans="1:61">
      <c r="A14" s="4" t="s">
        <v>78</v>
      </c>
      <c r="B14" s="6">
        <f>B9/B12</f>
        <v>0.49863760217983649</v>
      </c>
      <c r="C14" s="6">
        <f>C9/C12</f>
        <v>0.42753623188405798</v>
      </c>
      <c r="E14" s="4" t="s">
        <v>87</v>
      </c>
      <c r="F14" s="79">
        <f>F11/(B39/60)</f>
        <v>68.305002428363281</v>
      </c>
      <c r="G14" s="28"/>
      <c r="H14" s="65"/>
      <c r="I14" s="4" t="s">
        <v>55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31.952662721893493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28.913043478260867</v>
      </c>
      <c r="L14" s="94"/>
      <c r="M14" s="66" t="s">
        <v>6</v>
      </c>
      <c r="N14" s="11"/>
      <c r="O14" s="11"/>
      <c r="P14" s="74"/>
      <c r="Q14" s="74"/>
      <c r="R14" s="11"/>
      <c r="S14" s="74"/>
      <c r="T14" s="74"/>
      <c r="U14" s="11"/>
      <c r="V14" s="74"/>
      <c r="W14" s="74"/>
      <c r="X14" s="11"/>
      <c r="Y14" s="74"/>
      <c r="Z14" s="74"/>
      <c r="AA14" s="11"/>
      <c r="AB14" s="74"/>
      <c r="AC14" s="74"/>
      <c r="AD14" s="11"/>
      <c r="AE14" s="74"/>
      <c r="AF14" s="74"/>
      <c r="AG14" s="11"/>
      <c r="AH14" s="74"/>
      <c r="AI14" s="74"/>
      <c r="AJ14" s="11"/>
      <c r="AK14" s="74"/>
      <c r="AL14" s="74"/>
      <c r="AM14" s="11"/>
      <c r="AN14" s="74"/>
      <c r="AO14" s="74"/>
      <c r="AP14" s="11"/>
      <c r="AQ14" s="74"/>
      <c r="AR14" s="74"/>
      <c r="AS14" s="11"/>
      <c r="AT14" s="74"/>
      <c r="AU14" s="74"/>
      <c r="AV14" s="11"/>
      <c r="AW14" s="74"/>
      <c r="AX14" s="74"/>
      <c r="AY14" s="11"/>
      <c r="AZ14" s="74"/>
      <c r="BA14" s="74"/>
      <c r="BB14" s="11"/>
      <c r="BC14" s="74"/>
      <c r="BD14" s="74"/>
      <c r="BE14" s="11"/>
      <c r="BF14" s="11"/>
      <c r="BG14" s="74"/>
      <c r="BH14" s="74"/>
      <c r="BI14" s="11"/>
    </row>
    <row r="15" spans="1:61">
      <c r="A15" s="4" t="s">
        <v>70</v>
      </c>
      <c r="B15" s="4">
        <v>106</v>
      </c>
      <c r="C15" s="4">
        <v>53</v>
      </c>
      <c r="E15" s="7"/>
      <c r="F15" s="7"/>
      <c r="G15" s="7"/>
      <c r="H15" s="65"/>
      <c r="I15" s="4" t="s">
        <v>16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35.398230088495573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26.251896813353564</v>
      </c>
      <c r="L15" s="94"/>
      <c r="M15" s="66" t="s">
        <v>7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</row>
    <row r="16" spans="1:61">
      <c r="A16" s="4" t="s">
        <v>79</v>
      </c>
      <c r="B16" s="6">
        <f>B15/B9</f>
        <v>0.57923497267759561</v>
      </c>
      <c r="C16" s="6">
        <f>C15/C9</f>
        <v>0.44915254237288138</v>
      </c>
      <c r="E16" s="24" t="s">
        <v>88</v>
      </c>
      <c r="F16" s="7"/>
      <c r="G16" s="7"/>
      <c r="H16" s="65"/>
      <c r="I16" s="4" t="s">
        <v>41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26.153846153846157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24.468085106382979</v>
      </c>
      <c r="L16" s="94"/>
      <c r="M16" s="66" t="s">
        <v>8</v>
      </c>
      <c r="N16" s="11"/>
      <c r="O16" s="11"/>
      <c r="P16" s="74"/>
      <c r="Q16" s="74"/>
      <c r="R16" s="11"/>
      <c r="S16" s="74"/>
      <c r="T16" s="74"/>
      <c r="U16" s="11"/>
      <c r="V16" s="74"/>
      <c r="W16" s="74"/>
      <c r="X16" s="11"/>
      <c r="Y16" s="74"/>
      <c r="Z16" s="74"/>
      <c r="AA16" s="11"/>
      <c r="AB16" s="74"/>
      <c r="AC16" s="74"/>
      <c r="AD16" s="11"/>
      <c r="AE16" s="74"/>
      <c r="AF16" s="74"/>
      <c r="AG16" s="11"/>
      <c r="AH16" s="74"/>
      <c r="AI16" s="74"/>
      <c r="AJ16" s="11"/>
      <c r="AK16" s="74"/>
      <c r="AL16" s="74"/>
      <c r="AM16" s="11"/>
      <c r="AN16" s="74"/>
      <c r="AO16" s="74"/>
      <c r="AP16" s="11"/>
      <c r="AQ16" s="74"/>
      <c r="AR16" s="74"/>
      <c r="AS16" s="11"/>
      <c r="AT16" s="74"/>
      <c r="AU16" s="74"/>
      <c r="AV16" s="11"/>
      <c r="AW16" s="74"/>
      <c r="AX16" s="74"/>
      <c r="AY16" s="11"/>
      <c r="AZ16" s="74"/>
      <c r="BA16" s="74"/>
      <c r="BB16" s="11"/>
      <c r="BC16" s="74"/>
      <c r="BD16" s="74"/>
      <c r="BE16" s="11"/>
      <c r="BF16" s="11"/>
      <c r="BG16" s="74"/>
      <c r="BH16" s="74"/>
      <c r="BI16" s="11"/>
    </row>
    <row r="17" spans="1:61">
      <c r="A17" s="7"/>
      <c r="B17" s="7"/>
      <c r="C17" s="7"/>
      <c r="E17" s="4" t="s">
        <v>118</v>
      </c>
      <c r="F17" s="10">
        <f>(B9/F9)*100</f>
        <v>29.853181076672104</v>
      </c>
      <c r="G17" s="29"/>
      <c r="H17" s="65"/>
      <c r="I17" s="4" t="s">
        <v>10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34.231378763866879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23.064250411861615</v>
      </c>
      <c r="L17" s="94"/>
      <c r="M17" s="66" t="s">
        <v>196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</row>
    <row r="18" spans="1:61">
      <c r="A18" s="24" t="s">
        <v>71</v>
      </c>
      <c r="B18" s="7"/>
      <c r="C18" s="7"/>
      <c r="E18" s="4" t="s">
        <v>119</v>
      </c>
      <c r="F18" s="10">
        <f>(C9/F10)*100</f>
        <v>21.109123434704831</v>
      </c>
      <c r="G18" s="29"/>
      <c r="H18" s="65"/>
      <c r="I18" s="4" t="s">
        <v>42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20.43010752688172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29.166666666666668</v>
      </c>
      <c r="L18" s="94"/>
      <c r="M18" s="66" t="s">
        <v>9</v>
      </c>
      <c r="N18" s="34"/>
      <c r="O18" s="34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>
      <c r="A19" s="4" t="s">
        <v>72</v>
      </c>
      <c r="B19" s="4">
        <v>172</v>
      </c>
      <c r="C19" s="4">
        <v>184</v>
      </c>
      <c r="E19" s="4" t="s">
        <v>120</v>
      </c>
      <c r="F19" s="10">
        <f>F17-F18</f>
        <v>8.7440576419672738</v>
      </c>
      <c r="G19" s="29"/>
      <c r="H19" s="65"/>
      <c r="I19" s="4" t="s">
        <v>21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21.936758893280633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31.222707423580786</v>
      </c>
      <c r="L19" s="94"/>
      <c r="M19" s="66" t="s">
        <v>10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>
      <c r="A20" s="30" t="s">
        <v>145</v>
      </c>
      <c r="B20" s="6">
        <f>B19/(B19+C19)</f>
        <v>0.48314606741573035</v>
      </c>
      <c r="C20" s="6">
        <f>C19/(B19+C19)</f>
        <v>0.5168539325842697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27.100840336134453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28.904428904428904</v>
      </c>
      <c r="L20" s="94"/>
      <c r="M20" s="66" t="s">
        <v>11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</row>
    <row r="21" spans="1:61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30.626450116009281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22.009569377990431</v>
      </c>
      <c r="L21" s="94"/>
      <c r="M21" s="66" t="s">
        <v>12</v>
      </c>
      <c r="N21" s="34"/>
      <c r="O21" s="34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</row>
    <row r="22" spans="1:61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199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23.780487804878049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28.823529411764703</v>
      </c>
      <c r="L22" s="94"/>
      <c r="M22" s="66" t="s">
        <v>13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</row>
    <row r="23" spans="1:61">
      <c r="A23" s="4" t="s">
        <v>74</v>
      </c>
      <c r="B23" s="4">
        <v>376</v>
      </c>
      <c r="C23" s="4">
        <v>344</v>
      </c>
      <c r="E23" s="12" t="s">
        <v>122</v>
      </c>
      <c r="F23" s="10">
        <f>(F17*'Efficiency Adjustment'!B66)/K27</f>
        <v>31.024627402368221</v>
      </c>
      <c r="G23" s="7"/>
      <c r="H23" s="65"/>
      <c r="I23" s="4" t="s">
        <v>48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29.855072463768117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25.943396226415093</v>
      </c>
      <c r="L23" s="94"/>
      <c r="M23" s="66" t="s">
        <v>14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</row>
    <row r="24" spans="1:61">
      <c r="A24" s="4" t="s">
        <v>75</v>
      </c>
      <c r="B24" s="4">
        <v>345</v>
      </c>
      <c r="C24" s="4">
        <v>279</v>
      </c>
      <c r="E24" s="12" t="s">
        <v>123</v>
      </c>
      <c r="F24" s="10">
        <f>(F18*'Efficiency Adjustment'!C66)/J27</f>
        <v>20.255538649123899</v>
      </c>
      <c r="G24" s="7"/>
      <c r="H24" s="65"/>
      <c r="I24" s="4" t="s">
        <v>31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32.7683615819209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25.977011494252871</v>
      </c>
      <c r="L24" s="94"/>
      <c r="M24" s="66" t="s">
        <v>15</v>
      </c>
      <c r="N24" s="11"/>
      <c r="O24" s="11"/>
      <c r="P24" s="74"/>
      <c r="Q24" s="74"/>
      <c r="R24" s="11"/>
      <c r="S24" s="74"/>
      <c r="T24" s="74"/>
      <c r="U24" s="11"/>
      <c r="V24" s="74"/>
      <c r="W24" s="74"/>
      <c r="X24" s="11"/>
      <c r="Y24" s="74"/>
      <c r="Z24" s="74"/>
      <c r="AA24" s="11"/>
      <c r="AB24" s="74"/>
      <c r="AC24" s="74"/>
      <c r="AD24" s="11"/>
      <c r="AE24" s="74"/>
      <c r="AF24" s="74"/>
      <c r="AG24" s="11"/>
      <c r="AH24" s="74"/>
      <c r="AI24" s="74"/>
      <c r="AJ24" s="11"/>
      <c r="AK24" s="74"/>
      <c r="AL24" s="74"/>
      <c r="AM24" s="11"/>
      <c r="AN24" s="74"/>
      <c r="AO24" s="74"/>
      <c r="AP24" s="11"/>
      <c r="AQ24" s="74"/>
      <c r="AR24" s="74"/>
      <c r="AS24" s="11"/>
      <c r="AT24" s="74"/>
      <c r="AU24" s="74"/>
      <c r="AV24" s="11"/>
      <c r="AW24" s="74"/>
      <c r="AX24" s="74"/>
      <c r="AY24" s="11"/>
      <c r="AZ24" s="74"/>
      <c r="BA24" s="74"/>
      <c r="BB24" s="11"/>
      <c r="BC24" s="74"/>
      <c r="BD24" s="74"/>
      <c r="BE24" s="11"/>
      <c r="BF24" s="11"/>
      <c r="BG24" s="74"/>
      <c r="BH24" s="74"/>
      <c r="BI24" s="11"/>
    </row>
    <row r="25" spans="1:61">
      <c r="A25" s="4" t="s">
        <v>80</v>
      </c>
      <c r="B25" s="6">
        <f>B24/B23</f>
        <v>0.91755319148936165</v>
      </c>
      <c r="C25" s="6">
        <f>C24/C23</f>
        <v>0.81104651162790697</v>
      </c>
      <c r="E25" s="12" t="s">
        <v>124</v>
      </c>
      <c r="F25" s="10">
        <f>F23-F24</f>
        <v>10.769088753244322</v>
      </c>
      <c r="G25" s="7"/>
      <c r="H25" s="65"/>
      <c r="M25" s="66" t="s">
        <v>16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>
      <c r="A26" s="4" t="s">
        <v>76</v>
      </c>
      <c r="B26" s="4">
        <f>B23-B24</f>
        <v>31</v>
      </c>
      <c r="C26" s="4">
        <f>C23-C24</f>
        <v>65</v>
      </c>
      <c r="E26" s="7"/>
      <c r="F26" s="7"/>
      <c r="G26" s="7"/>
      <c r="H26" s="65"/>
      <c r="M26" s="66" t="s">
        <v>17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</row>
    <row r="27" spans="1:61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29.49090570524147</v>
      </c>
      <c r="K27" s="19">
        <f>AVERAGEIF(K8:K24,"&gt;0")</f>
        <v>26.820716030966611</v>
      </c>
      <c r="L27" s="19"/>
      <c r="M27" s="66" t="s">
        <v>18</v>
      </c>
      <c r="N27" s="34"/>
      <c r="O27" s="34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 ht="15.75" thickBot="1">
      <c r="A28" s="24" t="s">
        <v>94</v>
      </c>
      <c r="B28" s="7"/>
      <c r="C28" s="7"/>
      <c r="E28" s="4" t="s">
        <v>147</v>
      </c>
      <c r="F28" s="10">
        <f>B10/F9</f>
        <v>1.0081566068515497</v>
      </c>
      <c r="G28" s="29"/>
      <c r="H28" s="65"/>
      <c r="I28" s="21"/>
      <c r="M28" s="66" t="s">
        <v>19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ht="15.75" thickBot="1">
      <c r="A29" s="4" t="s">
        <v>95</v>
      </c>
      <c r="B29" s="4">
        <v>60</v>
      </c>
      <c r="C29" s="4">
        <v>60</v>
      </c>
      <c r="E29" s="12" t="s">
        <v>148</v>
      </c>
      <c r="F29" s="10">
        <f>C10/F10</f>
        <v>0.85867620751341678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>
      <c r="A30" s="4" t="s">
        <v>96</v>
      </c>
      <c r="B30" s="4">
        <v>17</v>
      </c>
      <c r="C30" s="4">
        <v>11</v>
      </c>
      <c r="E30" s="12" t="s">
        <v>91</v>
      </c>
      <c r="F30" s="10">
        <f>F28-F29</f>
        <v>0.14948039933813295</v>
      </c>
      <c r="G30" s="29"/>
      <c r="H30" s="65"/>
      <c r="M30" s="66" t="s">
        <v>21</v>
      </c>
      <c r="N30" s="11"/>
      <c r="O30" s="11"/>
      <c r="P30" s="74"/>
      <c r="Q30" s="74"/>
      <c r="R30" s="11"/>
      <c r="S30" s="74"/>
      <c r="T30" s="74"/>
      <c r="U30" s="11"/>
      <c r="V30" s="74"/>
      <c r="W30" s="74"/>
      <c r="X30" s="11"/>
      <c r="Y30" s="74"/>
      <c r="Z30" s="74"/>
      <c r="AA30" s="11"/>
      <c r="AB30" s="74"/>
      <c r="AC30" s="74"/>
      <c r="AD30" s="11"/>
      <c r="AE30" s="74"/>
      <c r="AF30" s="74"/>
      <c r="AG30" s="11"/>
      <c r="AH30" s="74"/>
      <c r="AI30" s="74"/>
      <c r="AJ30" s="11"/>
      <c r="AK30" s="74"/>
      <c r="AL30" s="74"/>
      <c r="AM30" s="11"/>
      <c r="AN30" s="74"/>
      <c r="AO30" s="74"/>
      <c r="AP30" s="11"/>
      <c r="AQ30" s="74"/>
      <c r="AR30" s="74"/>
      <c r="AS30" s="11"/>
      <c r="AT30" s="74"/>
      <c r="AU30" s="74"/>
      <c r="AV30" s="11"/>
      <c r="AW30" s="74"/>
      <c r="AX30" s="74"/>
      <c r="AY30" s="11"/>
      <c r="AZ30" s="74"/>
      <c r="BA30" s="74"/>
      <c r="BB30" s="11"/>
      <c r="BC30" s="74"/>
      <c r="BD30" s="74"/>
      <c r="BE30" s="11"/>
      <c r="BF30" s="11"/>
      <c r="BG30" s="74"/>
      <c r="BH30" s="74"/>
      <c r="BI30" s="11"/>
    </row>
    <row r="31" spans="1:61">
      <c r="A31" s="12" t="s">
        <v>143</v>
      </c>
      <c r="B31" s="23">
        <f>B30/B29</f>
        <v>0.28333333333333333</v>
      </c>
      <c r="C31" s="23">
        <f>C30/C29</f>
        <v>0.18333333333333332</v>
      </c>
      <c r="E31" s="4" t="s">
        <v>149</v>
      </c>
      <c r="F31" s="10">
        <f>B12/F9</f>
        <v>0.59869494290375203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0.49373881932021468</v>
      </c>
      <c r="G32" s="7"/>
      <c r="H32" s="65"/>
      <c r="I32" s="4" t="s">
        <v>203</v>
      </c>
      <c r="J32" s="9">
        <f>F14</f>
        <v>68.305002428363281</v>
      </c>
      <c r="K32" s="4">
        <f>RANK(J32,'Universal Aggregate Worksheet'!I7:I67,0)</f>
        <v>23</v>
      </c>
      <c r="L32" s="10">
        <f>AVERAGE('Universal Aggregate Worksheet'!$I$7:$I$67)</f>
        <v>67.194080284888045</v>
      </c>
      <c r="M32" s="66" t="s">
        <v>23</v>
      </c>
      <c r="N32" s="11"/>
      <c r="O32" s="11"/>
      <c r="P32" s="74"/>
      <c r="Q32" s="74"/>
      <c r="R32" s="11"/>
      <c r="S32" s="74"/>
      <c r="T32" s="74"/>
      <c r="U32" s="11"/>
      <c r="V32" s="74"/>
      <c r="W32" s="74"/>
      <c r="X32" s="11"/>
      <c r="Y32" s="74"/>
      <c r="Z32" s="74"/>
      <c r="AA32" s="11"/>
      <c r="AB32" s="74"/>
      <c r="AC32" s="74"/>
      <c r="AD32" s="11"/>
      <c r="AE32" s="74"/>
      <c r="AF32" s="74"/>
      <c r="AG32" s="11"/>
      <c r="AH32" s="74"/>
      <c r="AI32" s="74"/>
      <c r="AJ32" s="11"/>
      <c r="AK32" s="74"/>
      <c r="AL32" s="74"/>
      <c r="AM32" s="11"/>
      <c r="AN32" s="74"/>
      <c r="AO32" s="74"/>
      <c r="AP32" s="11"/>
      <c r="AQ32" s="74"/>
      <c r="AR32" s="74"/>
      <c r="AS32" s="11"/>
      <c r="AT32" s="74"/>
      <c r="AU32" s="74"/>
      <c r="AV32" s="11"/>
      <c r="AW32" s="74"/>
      <c r="AX32" s="74"/>
      <c r="AY32" s="11"/>
      <c r="AZ32" s="74"/>
      <c r="BA32" s="74"/>
      <c r="BB32" s="11"/>
      <c r="BC32" s="74"/>
      <c r="BD32" s="74"/>
      <c r="BE32" s="11"/>
      <c r="BF32" s="11"/>
      <c r="BG32" s="74"/>
      <c r="BH32" s="74"/>
      <c r="BI32" s="11"/>
    </row>
    <row r="33" spans="1:61">
      <c r="A33" s="12" t="s">
        <v>98</v>
      </c>
      <c r="B33" s="23">
        <f>B32/C29</f>
        <v>1.6666666666666666E-2</v>
      </c>
      <c r="C33" s="23">
        <f>C32/B29</f>
        <v>1.6666666666666666E-2</v>
      </c>
      <c r="E33" s="12" t="s">
        <v>92</v>
      </c>
      <c r="F33" s="13">
        <f>F31-F32</f>
        <v>0.10495612358353734</v>
      </c>
      <c r="G33" s="29"/>
      <c r="H33" s="65"/>
      <c r="I33" s="12" t="s">
        <v>160</v>
      </c>
      <c r="J33" s="9">
        <f>F12</f>
        <v>35.726080621660998</v>
      </c>
      <c r="K33" s="4">
        <f>RANK(J33,'Universal Aggregate Worksheet'!F7:F67,0)</f>
        <v>15</v>
      </c>
      <c r="L33" s="10">
        <f>AVERAGE('Universal Aggregate Worksheet'!F7:F67)</f>
        <v>33.480899183210504</v>
      </c>
      <c r="M33" s="66" t="s">
        <v>24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>
      <c r="A34" s="7"/>
      <c r="B34" s="7"/>
      <c r="C34" s="7"/>
      <c r="E34" s="12" t="s">
        <v>151</v>
      </c>
      <c r="F34" s="6">
        <f>((0.167*B30)+(B9)+(0.83*B32))/B10</f>
        <v>0.30205339805825243</v>
      </c>
      <c r="G34" s="31"/>
      <c r="H34" s="65"/>
      <c r="I34" s="12" t="s">
        <v>161</v>
      </c>
      <c r="J34" s="9">
        <f>F13</f>
        <v>32.578921806702283</v>
      </c>
      <c r="K34" s="4">
        <f>RANK(J34,'Universal Aggregate Worksheet'!G7:G67,1)</f>
        <v>27</v>
      </c>
      <c r="L34" s="10">
        <f>AVERAGE('Universal Aggregate Worksheet'!G7:G67)</f>
        <v>33.713181101677584</v>
      </c>
      <c r="M34" s="66" t="s">
        <v>25</v>
      </c>
      <c r="N34" s="34"/>
      <c r="O34" s="34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>
      <c r="A35" s="24" t="s">
        <v>60</v>
      </c>
      <c r="B35" s="4">
        <v>63</v>
      </c>
      <c r="C35" s="4">
        <v>68</v>
      </c>
      <c r="E35" s="12" t="s">
        <v>152</v>
      </c>
      <c r="F35" s="6">
        <f>((0.167*C30)+(C9)+(0.83*C32))/C10</f>
        <v>0.25138958333333333</v>
      </c>
      <c r="G35" s="7"/>
      <c r="H35" s="65"/>
      <c r="I35" s="12" t="s">
        <v>210</v>
      </c>
      <c r="J35" s="9">
        <f>J33-J34</f>
        <v>3.1471588149587149</v>
      </c>
      <c r="K35" s="4">
        <f>RANK(J35,'Universal Aggregate Worksheet'!H7:H67,0)</f>
        <v>12</v>
      </c>
      <c r="L35" s="10">
        <f>AVERAGE('Universal Aggregate Worksheet'!H7:H67)</f>
        <v>-0.23228191846708326</v>
      </c>
      <c r="M35" s="66" t="s">
        <v>26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>
      <c r="A36" s="7"/>
      <c r="B36" s="7"/>
      <c r="C36" s="7"/>
      <c r="E36" s="12" t="s">
        <v>153</v>
      </c>
      <c r="F36" s="6">
        <f>((0.167*B30)+(B9)+(0.83*B32))/B12</f>
        <v>0.50863487738419622</v>
      </c>
      <c r="G36" s="31"/>
      <c r="H36" s="65"/>
      <c r="I36" s="4" t="s">
        <v>133</v>
      </c>
      <c r="J36" s="10">
        <f>F23</f>
        <v>31.024627402368221</v>
      </c>
      <c r="K36" s="4">
        <f>RANK(J36,'Universal Aggregate Worksheet'!X7:X67,0)</f>
        <v>15</v>
      </c>
      <c r="L36" s="10">
        <f>AVERAGE('Universal Aggregate Worksheet'!X7:X67)</f>
        <v>27.781216708503624</v>
      </c>
      <c r="M36" s="66" t="s">
        <v>27</v>
      </c>
      <c r="N36" s="34"/>
      <c r="O36" s="34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>
      <c r="A37" s="24" t="s">
        <v>77</v>
      </c>
      <c r="B37" s="4">
        <v>17</v>
      </c>
      <c r="C37" s="4">
        <v>17</v>
      </c>
      <c r="E37" s="12" t="s">
        <v>154</v>
      </c>
      <c r="F37" s="6">
        <f>((0.167*C30)+(C9)+(0.83*C32))/C12</f>
        <v>0.43719927536231884</v>
      </c>
      <c r="G37" s="31"/>
      <c r="H37" s="65"/>
      <c r="I37" s="4" t="s">
        <v>136</v>
      </c>
      <c r="J37" s="10">
        <f>F24</f>
        <v>20.255538649123899</v>
      </c>
      <c r="K37" s="4">
        <f>RANK(J37,'Universal Aggregate Worksheet'!Z7:Z67,1)</f>
        <v>1</v>
      </c>
      <c r="L37" s="10">
        <f>AVERAGE('Universal Aggregate Worksheet'!Z7:Z67)</f>
        <v>28.462893915538185</v>
      </c>
      <c r="M37" s="66" t="s">
        <v>28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10.769088753244322</v>
      </c>
      <c r="K38" s="4">
        <f>RANK(J38,'Universal Aggregate Worksheet'!AB7:AB67,0)</f>
        <v>3</v>
      </c>
      <c r="L38" s="10">
        <f>AVERAGE('Universal Aggregate Worksheet'!AB7:AB67)</f>
        <v>-0.68167720703455548</v>
      </c>
      <c r="M38" s="66" t="s">
        <v>29</v>
      </c>
      <c r="N38" s="34"/>
      <c r="O38" s="34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>
      <c r="A39" s="24" t="s">
        <v>239</v>
      </c>
      <c r="B39" s="4">
        <v>1029.5</v>
      </c>
      <c r="C39" s="4">
        <f>B39</f>
        <v>1029.5</v>
      </c>
      <c r="E39" s="24" t="s">
        <v>155</v>
      </c>
      <c r="F39" s="7"/>
      <c r="G39" s="7"/>
      <c r="H39" s="65"/>
      <c r="I39" s="4" t="s">
        <v>166</v>
      </c>
      <c r="J39" s="10">
        <f>F28</f>
        <v>1.0081566068515497</v>
      </c>
      <c r="K39" s="4">
        <f>RANK(J39,'Universal Aggregate Worksheet'!M7:M67,0)</f>
        <v>35</v>
      </c>
      <c r="L39" s="10">
        <f>AVERAGE('Universal Aggregate Worksheet'!M7:M67)</f>
        <v>1.0044144418496168</v>
      </c>
      <c r="M39" s="66" t="s">
        <v>30</v>
      </c>
      <c r="N39" s="11"/>
      <c r="O39" s="11"/>
      <c r="P39" s="14"/>
      <c r="Q39" s="11"/>
      <c r="R39" s="11"/>
      <c r="S39" s="14"/>
      <c r="T39" s="11"/>
      <c r="U39" s="11"/>
      <c r="V39" s="14"/>
      <c r="W39" s="11"/>
      <c r="X39" s="11"/>
      <c r="Y39" s="14"/>
      <c r="Z39" s="11"/>
      <c r="AA39" s="11"/>
      <c r="AB39" s="14"/>
      <c r="AC39" s="11"/>
      <c r="AD39" s="11"/>
      <c r="AE39" s="14"/>
      <c r="AF39" s="11"/>
      <c r="AG39" s="11"/>
      <c r="AH39" s="14"/>
      <c r="AI39" s="11"/>
      <c r="AJ39" s="11"/>
      <c r="AK39" s="14"/>
      <c r="AL39" s="11"/>
      <c r="AM39" s="11"/>
      <c r="AN39" s="14"/>
      <c r="AO39" s="11"/>
      <c r="AP39" s="11"/>
      <c r="AQ39" s="14"/>
      <c r="AR39" s="11"/>
      <c r="AS39" s="11"/>
      <c r="AT39" s="14"/>
      <c r="AU39" s="11"/>
      <c r="AV39" s="11"/>
      <c r="AW39" s="14"/>
      <c r="AX39" s="11"/>
      <c r="AY39" s="11"/>
      <c r="AZ39" s="14"/>
      <c r="BA39" s="11"/>
      <c r="BB39" s="11"/>
      <c r="BC39" s="14"/>
      <c r="BD39" s="11"/>
      <c r="BE39" s="11"/>
      <c r="BF39" s="11"/>
      <c r="BG39" s="14"/>
      <c r="BH39" s="11"/>
      <c r="BI39" s="11"/>
    </row>
    <row r="40" spans="1:61">
      <c r="E40" s="12" t="s">
        <v>99</v>
      </c>
      <c r="F40" s="13">
        <f>B30/B10</f>
        <v>2.7508090614886731E-2</v>
      </c>
      <c r="G40" s="13">
        <f>C30/C10</f>
        <v>2.2916666666666665E-2</v>
      </c>
      <c r="H40" s="65"/>
      <c r="I40" s="4" t="s">
        <v>170</v>
      </c>
      <c r="J40" s="10">
        <f>F29</f>
        <v>0.85867620751341678</v>
      </c>
      <c r="K40" s="4">
        <f>RANK(J40,'Universal Aggregate Worksheet'!Q7:Q67,1)</f>
        <v>3</v>
      </c>
      <c r="L40" s="10">
        <f>AVERAGE('Universal Aggregate Worksheet'!Q7:Q67)</f>
        <v>1.0066886955670504</v>
      </c>
      <c r="M40" s="66" t="s">
        <v>31</v>
      </c>
      <c r="N40" s="11"/>
      <c r="O40" s="11"/>
      <c r="P40" s="14"/>
      <c r="Q40" s="11"/>
      <c r="R40" s="11"/>
      <c r="S40" s="14"/>
      <c r="T40" s="11"/>
      <c r="U40" s="11"/>
      <c r="V40" s="14"/>
      <c r="W40" s="11"/>
      <c r="X40" s="11"/>
      <c r="Y40" s="14"/>
      <c r="Z40" s="11"/>
      <c r="AA40" s="11"/>
      <c r="AB40" s="14"/>
      <c r="AC40" s="11"/>
      <c r="AD40" s="11"/>
      <c r="AE40" s="14"/>
      <c r="AF40" s="11"/>
      <c r="AG40" s="11"/>
      <c r="AH40" s="14"/>
      <c r="AI40" s="11"/>
      <c r="AJ40" s="11"/>
      <c r="AK40" s="14"/>
      <c r="AL40" s="11"/>
      <c r="AM40" s="11"/>
      <c r="AN40" s="14"/>
      <c r="AO40" s="11"/>
      <c r="AP40" s="11"/>
      <c r="AQ40" s="14"/>
      <c r="AR40" s="11"/>
      <c r="AS40" s="11"/>
      <c r="AT40" s="14"/>
      <c r="AU40" s="11"/>
      <c r="AV40" s="11"/>
      <c r="AW40" s="14"/>
      <c r="AX40" s="11"/>
      <c r="AY40" s="11"/>
      <c r="AZ40" s="14"/>
      <c r="BA40" s="11"/>
      <c r="BB40" s="11"/>
      <c r="BC40" s="14"/>
      <c r="BD40" s="11"/>
      <c r="BE40" s="11"/>
      <c r="BF40" s="11"/>
      <c r="BG40" s="14"/>
      <c r="BH40" s="11"/>
      <c r="BI40" s="11"/>
    </row>
    <row r="41" spans="1:61">
      <c r="E41" s="12" t="s">
        <v>100</v>
      </c>
      <c r="F41" s="10">
        <f>C29/C10</f>
        <v>0.125</v>
      </c>
      <c r="G41" s="10">
        <f>B29/B10</f>
        <v>9.7087378640776698E-2</v>
      </c>
      <c r="H41" s="65"/>
      <c r="I41" s="4" t="s">
        <v>168</v>
      </c>
      <c r="J41" s="6">
        <f>F34</f>
        <v>0.30205339805825243</v>
      </c>
      <c r="K41" s="4">
        <f>RANK(J41,'Universal Aggregate Worksheet'!O7:O67,0)</f>
        <v>18</v>
      </c>
      <c r="L41" s="6">
        <f>AVERAGE('Universal Aggregate Worksheet'!O7:O67)</f>
        <v>0.28594470845573755</v>
      </c>
      <c r="M41" s="66" t="s">
        <v>32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>
      <c r="E42" s="12" t="s">
        <v>216</v>
      </c>
      <c r="F42" s="10">
        <f>F40-F41</f>
        <v>-9.7491909385113262E-2</v>
      </c>
      <c r="G42" s="10">
        <f>G40-G41</f>
        <v>-7.4170711974110029E-2</v>
      </c>
      <c r="H42" s="65"/>
      <c r="I42" s="4" t="s">
        <v>172</v>
      </c>
      <c r="J42" s="6">
        <f>F35</f>
        <v>0.25138958333333333</v>
      </c>
      <c r="K42" s="4">
        <f>RANK(J42,'Universal Aggregate Worksheet'!S7:S67,1)</f>
        <v>9</v>
      </c>
      <c r="L42" s="6">
        <f>AVERAGE('Universal Aggregate Worksheet'!S7:S67)</f>
        <v>0.28908944013517973</v>
      </c>
      <c r="M42" s="66" t="s">
        <v>194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>
      <c r="A43" s="32"/>
      <c r="B43" s="32"/>
      <c r="C43" s="32"/>
      <c r="E43" s="12" t="s">
        <v>217</v>
      </c>
      <c r="F43" s="86">
        <f>B29/F9</f>
        <v>9.7879282218597069E-2</v>
      </c>
      <c r="G43" s="86">
        <f>C29/F10</f>
        <v>0.1073345259391771</v>
      </c>
      <c r="H43" s="65"/>
      <c r="I43" s="4" t="s">
        <v>182</v>
      </c>
      <c r="J43" s="10">
        <f>F47</f>
        <v>0.1729200652528548</v>
      </c>
      <c r="K43" s="4">
        <f>RANK(J43,'Universal Aggregate Worksheet'!U7:U67,0)</f>
        <v>18</v>
      </c>
      <c r="L43" s="10">
        <f>AVERAGE('Universal Aggregate Worksheet'!U7:U67)</f>
        <v>0.1535975953500216</v>
      </c>
      <c r="M43" s="66" t="s">
        <v>197</v>
      </c>
      <c r="N43" s="11"/>
      <c r="O43" s="11"/>
      <c r="P43" s="15"/>
      <c r="Q43" s="15"/>
      <c r="R43" s="11"/>
      <c r="S43" s="15"/>
      <c r="T43" s="15"/>
      <c r="U43" s="11"/>
      <c r="V43" s="15"/>
      <c r="W43" s="15"/>
      <c r="X43" s="11"/>
      <c r="Y43" s="15"/>
      <c r="Z43" s="15"/>
      <c r="AA43" s="11"/>
      <c r="AB43" s="15"/>
      <c r="AC43" s="15"/>
      <c r="AD43" s="11"/>
      <c r="AE43" s="15"/>
      <c r="AF43" s="15"/>
      <c r="AG43" s="11"/>
      <c r="AH43" s="15"/>
      <c r="AI43" s="15"/>
      <c r="AJ43" s="11"/>
      <c r="AK43" s="15"/>
      <c r="AL43" s="15"/>
      <c r="AM43" s="11"/>
      <c r="AN43" s="15"/>
      <c r="AO43" s="15"/>
      <c r="AP43" s="11"/>
      <c r="AQ43" s="15"/>
      <c r="AR43" s="15"/>
      <c r="AS43" s="11"/>
      <c r="AT43" s="15"/>
      <c r="AU43" s="15"/>
      <c r="AV43" s="11"/>
      <c r="AW43" s="15"/>
      <c r="AX43" s="15"/>
      <c r="AY43" s="11"/>
      <c r="AZ43" s="15"/>
      <c r="BA43" s="15"/>
      <c r="BB43" s="11"/>
      <c r="BC43" s="15"/>
      <c r="BD43" s="15"/>
      <c r="BE43" s="11"/>
      <c r="BF43" s="11"/>
      <c r="BG43" s="15"/>
      <c r="BH43" s="15"/>
      <c r="BI43" s="11"/>
    </row>
    <row r="44" spans="1:61">
      <c r="A44" s="11"/>
      <c r="B44" s="11"/>
      <c r="C44" s="11"/>
      <c r="E44" s="4" t="s">
        <v>218</v>
      </c>
      <c r="F44" s="86">
        <f>B30/B9</f>
        <v>9.2896174863387984E-2</v>
      </c>
      <c r="G44" s="86">
        <f>C30/C9</f>
        <v>9.3220338983050849E-2</v>
      </c>
      <c r="H44" s="65"/>
      <c r="I44" s="4" t="s">
        <v>183</v>
      </c>
      <c r="J44" s="10">
        <f>F48</f>
        <v>9.4812164579606437E-2</v>
      </c>
      <c r="K44" s="4">
        <f>RANK(J44,'Universal Aggregate Worksheet'!V7:V67,1)</f>
        <v>1</v>
      </c>
      <c r="L44" s="10">
        <f>AVERAGE('Universal Aggregate Worksheet'!V7:V67)</f>
        <v>0.15505481525965922</v>
      </c>
      <c r="M44" s="66" t="s">
        <v>34</v>
      </c>
      <c r="N44" s="34"/>
      <c r="O44" s="34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0.48314606741573035</v>
      </c>
      <c r="K45" s="4">
        <f>RANK(J45,'Universal Aggregate Worksheet'!J7:J67,0)</f>
        <v>36</v>
      </c>
      <c r="L45" s="10">
        <f>AVERAGE('Universal Aggregate Worksheet'!J7:J67)</f>
        <v>0.49689225343931626</v>
      </c>
      <c r="M45" s="66" t="s">
        <v>35</v>
      </c>
      <c r="N45" s="11"/>
      <c r="O45" s="11"/>
      <c r="P45" s="16"/>
      <c r="Q45" s="16"/>
      <c r="R45" s="11"/>
      <c r="S45" s="16"/>
      <c r="T45" s="16"/>
      <c r="U45" s="11"/>
      <c r="V45" s="16"/>
      <c r="W45" s="16"/>
      <c r="X45" s="11"/>
      <c r="Y45" s="16"/>
      <c r="Z45" s="16"/>
      <c r="AA45" s="11"/>
      <c r="AB45" s="16"/>
      <c r="AC45" s="16"/>
      <c r="AD45" s="11"/>
      <c r="AE45" s="16"/>
      <c r="AF45" s="16"/>
      <c r="AG45" s="11"/>
      <c r="AH45" s="16"/>
      <c r="AI45" s="16"/>
      <c r="AJ45" s="11"/>
      <c r="AK45" s="16"/>
      <c r="AL45" s="16"/>
      <c r="AM45" s="11"/>
      <c r="AN45" s="16"/>
      <c r="AO45" s="16"/>
      <c r="AP45" s="11"/>
      <c r="AQ45" s="16"/>
      <c r="AR45" s="16"/>
      <c r="AS45" s="11"/>
      <c r="AT45" s="16"/>
      <c r="AU45" s="16"/>
      <c r="AV45" s="11"/>
      <c r="AW45" s="16"/>
      <c r="AX45" s="16"/>
      <c r="AY45" s="11"/>
      <c r="AZ45" s="16"/>
      <c r="BA45" s="16"/>
      <c r="BB45" s="11"/>
      <c r="BC45" s="16"/>
      <c r="BD45" s="16"/>
      <c r="BE45" s="11"/>
      <c r="BF45" s="11"/>
      <c r="BG45" s="16"/>
      <c r="BH45" s="16"/>
      <c r="BI45" s="11"/>
    </row>
    <row r="46" spans="1:61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0.91755319148936165</v>
      </c>
      <c r="K46" s="4">
        <f>RANK(J46,'Universal Aggregate Worksheet'!K7:K67,0)</f>
        <v>1</v>
      </c>
      <c r="L46" s="10">
        <f>AVERAGE('Universal Aggregate Worksheet'!K7:K67)</f>
        <v>0.82751485561065763</v>
      </c>
      <c r="M46" s="66" t="s">
        <v>36</v>
      </c>
      <c r="N46" s="11"/>
      <c r="O46" s="11"/>
      <c r="P46" s="16"/>
      <c r="Q46" s="16"/>
      <c r="R46" s="11"/>
      <c r="S46" s="16"/>
      <c r="T46" s="16"/>
      <c r="U46" s="11"/>
      <c r="V46" s="16"/>
      <c r="W46" s="16"/>
      <c r="X46" s="11"/>
      <c r="Y46" s="16"/>
      <c r="Z46" s="16"/>
      <c r="AA46" s="11"/>
      <c r="AB46" s="16"/>
      <c r="AC46" s="16"/>
      <c r="AD46" s="11"/>
      <c r="AE46" s="16"/>
      <c r="AF46" s="16"/>
      <c r="AG46" s="11"/>
      <c r="AH46" s="16"/>
      <c r="AI46" s="16"/>
      <c r="AJ46" s="11"/>
      <c r="AK46" s="16"/>
      <c r="AL46" s="16"/>
      <c r="AM46" s="11"/>
      <c r="AN46" s="16"/>
      <c r="AO46" s="16"/>
      <c r="AP46" s="11"/>
      <c r="AQ46" s="16"/>
      <c r="AR46" s="16"/>
      <c r="AS46" s="11"/>
      <c r="AT46" s="16"/>
      <c r="AU46" s="16"/>
      <c r="AV46" s="11"/>
      <c r="AW46" s="16"/>
      <c r="AX46" s="16"/>
      <c r="AY46" s="11"/>
      <c r="AZ46" s="16"/>
      <c r="BA46" s="16"/>
      <c r="BB46" s="11"/>
      <c r="BC46" s="16"/>
      <c r="BD46" s="16"/>
      <c r="BE46" s="11"/>
      <c r="BF46" s="11"/>
      <c r="BG46" s="16"/>
      <c r="BH46" s="16"/>
      <c r="BI46" s="11"/>
    </row>
    <row r="47" spans="1:61">
      <c r="A47" s="11"/>
      <c r="B47" s="11"/>
      <c r="C47" s="11"/>
      <c r="E47" s="4" t="s">
        <v>157</v>
      </c>
      <c r="F47" s="10">
        <f>B15/F9</f>
        <v>0.1729200652528548</v>
      </c>
      <c r="G47" s="33"/>
      <c r="H47" s="65"/>
      <c r="I47" s="4" t="s">
        <v>181</v>
      </c>
      <c r="J47" s="13">
        <f>C25</f>
        <v>0.81104651162790697</v>
      </c>
      <c r="K47" s="4">
        <f>RANK(J47,'Universal Aggregate Worksheet'!L7:L67,1)</f>
        <v>18</v>
      </c>
      <c r="L47" s="10">
        <f>AVERAGE('Universal Aggregate Worksheet'!L7:L67)</f>
        <v>0.8290065347238782</v>
      </c>
      <c r="M47" s="66" t="s">
        <v>37</v>
      </c>
      <c r="N47" s="11"/>
      <c r="O47" s="11"/>
      <c r="P47" s="16"/>
      <c r="Q47" s="16"/>
      <c r="R47" s="11"/>
      <c r="S47" s="16"/>
      <c r="T47" s="16"/>
      <c r="U47" s="11"/>
      <c r="V47" s="16"/>
      <c r="W47" s="16"/>
      <c r="X47" s="11"/>
      <c r="Y47" s="16"/>
      <c r="Z47" s="16"/>
      <c r="AA47" s="11"/>
      <c r="AB47" s="16"/>
      <c r="AC47" s="16"/>
      <c r="AD47" s="11"/>
      <c r="AE47" s="16"/>
      <c r="AF47" s="16"/>
      <c r="AG47" s="11"/>
      <c r="AH47" s="16"/>
      <c r="AI47" s="16"/>
      <c r="AJ47" s="11"/>
      <c r="AK47" s="42"/>
      <c r="AL47" s="42"/>
      <c r="AM47" s="11"/>
      <c r="AN47" s="16"/>
      <c r="AO47" s="16"/>
      <c r="AP47" s="11"/>
      <c r="AQ47" s="16"/>
      <c r="AR47" s="16"/>
      <c r="AS47" s="11"/>
      <c r="AT47" s="16"/>
      <c r="AU47" s="16"/>
      <c r="AV47" s="11"/>
      <c r="AW47" s="16"/>
      <c r="AX47" s="16"/>
      <c r="AY47" s="11"/>
      <c r="AZ47" s="16"/>
      <c r="BA47" s="16"/>
      <c r="BB47" s="11"/>
      <c r="BC47" s="16"/>
      <c r="BD47" s="16"/>
      <c r="BE47" s="11"/>
      <c r="BF47" s="11"/>
      <c r="BG47" s="16"/>
      <c r="BH47" s="16"/>
      <c r="BI47" s="11"/>
    </row>
    <row r="48" spans="1:61">
      <c r="E48" s="4" t="s">
        <v>158</v>
      </c>
      <c r="F48" s="10">
        <f>C15/F10</f>
        <v>9.4812164579606437E-2</v>
      </c>
      <c r="G48" s="29"/>
      <c r="H48" s="65"/>
      <c r="I48" s="4" t="s">
        <v>205</v>
      </c>
      <c r="J48" s="6">
        <f>B31</f>
        <v>0.28333333333333333</v>
      </c>
      <c r="K48" s="4">
        <f>RANK(J48,'Universal Aggregate Worksheet'!AC7:AC67,0)</f>
        <v>43</v>
      </c>
      <c r="L48" s="6">
        <f>AVERAGE('Universal Aggregate Worksheet'!AC7:AC67)</f>
        <v>0.31781006869151396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5:61">
      <c r="E49" s="7"/>
      <c r="F49" s="7"/>
      <c r="G49" s="7"/>
      <c r="H49" s="65"/>
      <c r="I49" s="12" t="s">
        <v>206</v>
      </c>
      <c r="J49" s="6">
        <f>C31</f>
        <v>0.18333333333333332</v>
      </c>
      <c r="K49" s="4">
        <f>RANK(J49,'Universal Aggregate Worksheet'!AD7:AD67,1)</f>
        <v>1</v>
      </c>
      <c r="L49" s="6">
        <f>AVERAGE('Universal Aggregate Worksheet'!AD7:AD67)</f>
        <v>0.31401294213203879</v>
      </c>
      <c r="M49" s="66" t="s">
        <v>38</v>
      </c>
      <c r="N49" s="34"/>
      <c r="O49" s="34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5:61">
      <c r="E50" s="24" t="s">
        <v>89</v>
      </c>
      <c r="F50" s="7"/>
      <c r="G50" s="7"/>
      <c r="H50" s="65"/>
      <c r="I50" s="12" t="s">
        <v>220</v>
      </c>
      <c r="J50" s="10">
        <f>F40</f>
        <v>2.7508090614886731E-2</v>
      </c>
      <c r="K50" s="4">
        <f>RANK(J50,'Universal Aggregate Worksheet'!AI7:AI67,0)</f>
        <v>49</v>
      </c>
      <c r="L50" s="10">
        <f>AVERAGE('Universal Aggregate Worksheet'!AI7:AI67)</f>
        <v>3.5420154984431421E-2</v>
      </c>
      <c r="M50" s="66" t="s">
        <v>40</v>
      </c>
      <c r="N50" s="11"/>
      <c r="O50" s="11"/>
      <c r="P50" s="14"/>
      <c r="Q50" s="14"/>
      <c r="R50" s="11"/>
      <c r="S50" s="14"/>
      <c r="T50" s="14"/>
      <c r="U50" s="11"/>
      <c r="V50" s="14"/>
      <c r="W50" s="14"/>
      <c r="X50" s="11"/>
      <c r="Y50" s="14"/>
      <c r="Z50" s="14"/>
      <c r="AA50" s="11"/>
      <c r="AB50" s="14"/>
      <c r="AC50" s="14"/>
      <c r="AD50" s="11"/>
      <c r="AE50" s="14"/>
      <c r="AF50" s="14"/>
      <c r="AG50" s="11"/>
      <c r="AH50" s="14"/>
      <c r="AI50" s="14"/>
      <c r="AJ50" s="11"/>
      <c r="AK50" s="14"/>
      <c r="AL50" s="14"/>
      <c r="AM50" s="11"/>
      <c r="AN50" s="14"/>
      <c r="AO50" s="14"/>
      <c r="AP50" s="11"/>
      <c r="AQ50" s="14"/>
      <c r="AR50" s="14"/>
      <c r="AS50" s="11"/>
      <c r="AT50" s="14"/>
      <c r="AU50" s="14"/>
      <c r="AV50" s="11"/>
      <c r="AW50" s="14"/>
      <c r="AX50" s="14"/>
      <c r="AY50" s="11"/>
      <c r="AZ50" s="14"/>
      <c r="BA50" s="14"/>
      <c r="BB50" s="11"/>
      <c r="BC50" s="14"/>
      <c r="BD50" s="14"/>
      <c r="BE50" s="11"/>
      <c r="BF50" s="11"/>
      <c r="BG50" s="14"/>
      <c r="BH50" s="14"/>
      <c r="BI50" s="11"/>
    </row>
    <row r="51" spans="5:61">
      <c r="E51" s="4" t="s">
        <v>90</v>
      </c>
      <c r="F51" s="10">
        <f>B35/F11</f>
        <v>5.3754266211604097E-2</v>
      </c>
      <c r="G51" s="10">
        <f>C35/F11</f>
        <v>5.8020477815699661E-2</v>
      </c>
      <c r="H51" s="65"/>
      <c r="I51" s="12" t="s">
        <v>221</v>
      </c>
      <c r="J51" s="10">
        <f>F41</f>
        <v>0.125</v>
      </c>
      <c r="K51" s="4">
        <f>RANK(J51,'Universal Aggregate Worksheet'!AJ7:AJ67,1)</f>
        <v>46</v>
      </c>
      <c r="L51" s="10">
        <f>AVERAGE('Universal Aggregate Worksheet'!AJ7:AJ67)</f>
        <v>0.11212384546879303</v>
      </c>
      <c r="M51" s="66" t="s">
        <v>41</v>
      </c>
      <c r="N51" s="11"/>
      <c r="O51" s="11"/>
      <c r="P51" s="14"/>
      <c r="Q51" s="14"/>
      <c r="R51" s="11"/>
      <c r="S51" s="14"/>
      <c r="T51" s="14"/>
      <c r="U51" s="11"/>
      <c r="V51" s="14"/>
      <c r="W51" s="14"/>
      <c r="X51" s="11"/>
      <c r="Y51" s="14"/>
      <c r="Z51" s="14"/>
      <c r="AA51" s="11"/>
      <c r="AB51" s="14"/>
      <c r="AC51" s="14"/>
      <c r="AD51" s="11"/>
      <c r="AE51" s="14"/>
      <c r="AF51" s="14"/>
      <c r="AG51" s="11"/>
      <c r="AH51" s="14"/>
      <c r="AI51" s="14"/>
      <c r="AJ51" s="11"/>
      <c r="AK51" s="14"/>
      <c r="AL51" s="14"/>
      <c r="AM51" s="11"/>
      <c r="AN51" s="14"/>
      <c r="AO51" s="14"/>
      <c r="AP51" s="11"/>
      <c r="AQ51" s="14"/>
      <c r="AR51" s="14"/>
      <c r="AS51" s="11"/>
      <c r="AT51" s="14"/>
      <c r="AU51" s="14"/>
      <c r="AV51" s="11"/>
      <c r="AW51" s="14"/>
      <c r="AX51" s="14"/>
      <c r="AY51" s="11"/>
      <c r="AZ51" s="14"/>
      <c r="BA51" s="14"/>
      <c r="BB51" s="11"/>
      <c r="BC51" s="14"/>
      <c r="BD51" s="14"/>
      <c r="BE51" s="11"/>
      <c r="BF51" s="11"/>
      <c r="BG51" s="14"/>
      <c r="BH51" s="14"/>
      <c r="BI51" s="11"/>
    </row>
    <row r="52" spans="5:61">
      <c r="E52" s="12" t="s">
        <v>219</v>
      </c>
      <c r="F52" s="86">
        <f>(C12-C9)/F10</f>
        <v>0.28264758497316639</v>
      </c>
      <c r="G52" s="86">
        <f>(B12-B9)/F9</f>
        <v>0.300163132137031</v>
      </c>
      <c r="H52" s="65"/>
      <c r="I52" s="12" t="s">
        <v>222</v>
      </c>
      <c r="J52" s="87">
        <f>F43</f>
        <v>9.7879282218597069E-2</v>
      </c>
      <c r="K52" s="4">
        <f>RANK(J52,'Universal Aggregate Worksheet'!AE7:AE67,0)</f>
        <v>47</v>
      </c>
      <c r="L52" s="10">
        <f>AVERAGE('Universal Aggregate Worksheet'!AE7:AE67)</f>
        <v>0.11346000024251877</v>
      </c>
      <c r="M52" s="66" t="s">
        <v>42</v>
      </c>
      <c r="N52" s="11"/>
      <c r="O52" s="11"/>
      <c r="P52" s="14"/>
      <c r="Q52" s="14"/>
      <c r="R52" s="11"/>
      <c r="S52" s="14"/>
      <c r="T52" s="14"/>
      <c r="U52" s="11"/>
      <c r="V52" s="14"/>
      <c r="W52" s="14"/>
      <c r="X52" s="11"/>
      <c r="Y52" s="14"/>
      <c r="Z52" s="14"/>
      <c r="AA52" s="11"/>
      <c r="AB52" s="14"/>
      <c r="AC52" s="14"/>
      <c r="AD52" s="11"/>
      <c r="AE52" s="14"/>
      <c r="AF52" s="14"/>
      <c r="AG52" s="11"/>
      <c r="AH52" s="14"/>
      <c r="AI52" s="14"/>
      <c r="AJ52" s="11"/>
      <c r="AK52" s="14"/>
      <c r="AL52" s="14"/>
      <c r="AM52" s="11"/>
      <c r="AN52" s="14"/>
      <c r="AO52" s="14"/>
      <c r="AP52" s="11"/>
      <c r="AQ52" s="14"/>
      <c r="AR52" s="14"/>
      <c r="AS52" s="11"/>
      <c r="AT52" s="14"/>
      <c r="AU52" s="14"/>
      <c r="AV52" s="11"/>
      <c r="AW52" s="14"/>
      <c r="AX52" s="14"/>
      <c r="AY52" s="11"/>
      <c r="AZ52" s="14"/>
      <c r="BA52" s="14"/>
      <c r="BB52" s="11"/>
      <c r="BC52" s="14"/>
      <c r="BD52" s="14"/>
      <c r="BE52" s="11"/>
      <c r="BF52" s="11"/>
      <c r="BG52" s="14"/>
      <c r="BH52" s="14"/>
      <c r="BI52" s="11"/>
    </row>
    <row r="53" spans="5:61">
      <c r="E53" s="7"/>
      <c r="F53" s="7"/>
      <c r="G53" s="7"/>
      <c r="H53" s="65"/>
      <c r="I53" s="12" t="s">
        <v>223</v>
      </c>
      <c r="J53" s="87">
        <f>G43</f>
        <v>0.1073345259391771</v>
      </c>
      <c r="K53" s="4">
        <f>RANK(J53,'Universal Aggregate Worksheet'!AF7:AF67,1)</f>
        <v>27</v>
      </c>
      <c r="L53" s="10">
        <f>AVERAGE('Universal Aggregate Worksheet'!AF7:AF67)</f>
        <v>0.11244031170357972</v>
      </c>
      <c r="M53" s="66" t="s">
        <v>43</v>
      </c>
      <c r="N53" s="11"/>
      <c r="O53" s="11"/>
      <c r="P53" s="14"/>
      <c r="Q53" s="11"/>
      <c r="R53" s="11"/>
      <c r="S53" s="14"/>
      <c r="T53" s="11"/>
      <c r="U53" s="11"/>
      <c r="V53" s="14"/>
      <c r="W53" s="11"/>
      <c r="X53" s="11"/>
      <c r="Y53" s="14"/>
      <c r="Z53" s="11"/>
      <c r="AA53" s="11"/>
      <c r="AB53" s="14"/>
      <c r="AC53" s="11"/>
      <c r="AD53" s="11"/>
      <c r="AE53" s="14"/>
      <c r="AF53" s="11"/>
      <c r="AG53" s="11"/>
      <c r="AH53" s="14"/>
      <c r="AI53" s="11"/>
      <c r="AJ53" s="11"/>
      <c r="AK53" s="14"/>
      <c r="AL53" s="11"/>
      <c r="AM53" s="11"/>
      <c r="AN53" s="14"/>
      <c r="AO53" s="11"/>
      <c r="AP53" s="11"/>
      <c r="AQ53" s="14"/>
      <c r="AR53" s="11"/>
      <c r="AS53" s="11"/>
      <c r="AT53" s="14"/>
      <c r="AU53" s="11"/>
      <c r="AV53" s="11"/>
      <c r="AW53" s="14"/>
      <c r="AX53" s="11"/>
      <c r="AY53" s="11"/>
      <c r="AZ53" s="14"/>
      <c r="BA53" s="11"/>
      <c r="BB53" s="11"/>
      <c r="BC53" s="14"/>
      <c r="BD53" s="11"/>
      <c r="BE53" s="11"/>
      <c r="BF53" s="11"/>
      <c r="BG53" s="14"/>
      <c r="BH53" s="11"/>
      <c r="BI53" s="11"/>
    </row>
    <row r="54" spans="5:61">
      <c r="E54" s="25" t="s">
        <v>104</v>
      </c>
      <c r="F54" s="7"/>
      <c r="G54" s="7"/>
      <c r="H54" s="65"/>
      <c r="I54" s="12" t="s">
        <v>224</v>
      </c>
      <c r="J54" s="87">
        <f>F44</f>
        <v>9.2896174863387984E-2</v>
      </c>
      <c r="K54" s="4">
        <f>RANK(J54,'Universal Aggregate Worksheet'!AG7:AG67,0)</f>
        <v>53</v>
      </c>
      <c r="L54" s="10">
        <f>AVERAGE('Universal Aggregate Worksheet'!AG7:AG67)</f>
        <v>0.12810155266149509</v>
      </c>
      <c r="M54" s="66" t="s">
        <v>44</v>
      </c>
      <c r="N54" s="11"/>
      <c r="O54" s="11"/>
      <c r="P54" s="14"/>
      <c r="Q54" s="11"/>
      <c r="R54" s="11"/>
      <c r="S54" s="14"/>
      <c r="T54" s="11"/>
      <c r="U54" s="11"/>
      <c r="V54" s="14"/>
      <c r="W54" s="11"/>
      <c r="X54" s="11"/>
      <c r="Y54" s="14"/>
      <c r="Z54" s="11"/>
      <c r="AA54" s="11"/>
      <c r="AB54" s="14"/>
      <c r="AC54" s="11"/>
      <c r="AD54" s="11"/>
      <c r="AE54" s="14"/>
      <c r="AF54" s="11"/>
      <c r="AG54" s="11"/>
      <c r="AH54" s="14"/>
      <c r="AI54" s="11"/>
      <c r="AJ54" s="11"/>
      <c r="AK54" s="14"/>
      <c r="AL54" s="11"/>
      <c r="AM54" s="11"/>
      <c r="AN54" s="14"/>
      <c r="AO54" s="11"/>
      <c r="AP54" s="11"/>
      <c r="AQ54" s="14"/>
      <c r="AR54" s="11"/>
      <c r="AS54" s="11"/>
      <c r="AT54" s="14"/>
      <c r="AU54" s="11"/>
      <c r="AV54" s="11"/>
      <c r="AW54" s="14"/>
      <c r="AX54" s="11"/>
      <c r="AY54" s="11"/>
      <c r="AZ54" s="14"/>
      <c r="BA54" s="11"/>
      <c r="BB54" s="11"/>
      <c r="BC54" s="14"/>
      <c r="BD54" s="11"/>
      <c r="BE54" s="11"/>
      <c r="BF54" s="11"/>
      <c r="BG54" s="14"/>
      <c r="BH54" s="11"/>
      <c r="BI54" s="11"/>
    </row>
    <row r="55" spans="5:61">
      <c r="E55" s="12" t="s">
        <v>105</v>
      </c>
      <c r="F55" s="10">
        <f>J27</f>
        <v>29.49090570524147</v>
      </c>
      <c r="G55" s="7"/>
      <c r="H55" s="65"/>
      <c r="I55" s="12" t="s">
        <v>225</v>
      </c>
      <c r="J55" s="87">
        <f>G44</f>
        <v>9.3220338983050849E-2</v>
      </c>
      <c r="K55" s="4">
        <f>RANK(J55,'Universal Aggregate Worksheet'!AH7:AH67,1)</f>
        <v>12</v>
      </c>
      <c r="L55" s="10">
        <f>AVERAGE('Universal Aggregate Worksheet'!AH7:AH67)</f>
        <v>0.12515810676310782</v>
      </c>
      <c r="M55" s="66" t="s">
        <v>45</v>
      </c>
      <c r="N55" s="11"/>
      <c r="O55" s="11"/>
      <c r="P55" s="14"/>
      <c r="Q55" s="11"/>
      <c r="R55" s="11"/>
      <c r="S55" s="14"/>
      <c r="T55" s="11"/>
      <c r="U55" s="11"/>
      <c r="V55" s="14"/>
      <c r="W55" s="11"/>
      <c r="X55" s="11"/>
      <c r="Y55" s="14"/>
      <c r="Z55" s="11"/>
      <c r="AA55" s="11"/>
      <c r="AB55" s="14"/>
      <c r="AC55" s="11"/>
      <c r="AD55" s="11"/>
      <c r="AE55" s="14"/>
      <c r="AF55" s="11"/>
      <c r="AG55" s="11"/>
      <c r="AH55" s="14"/>
      <c r="AI55" s="11"/>
      <c r="AJ55" s="11"/>
      <c r="AK55" s="14"/>
      <c r="AL55" s="11"/>
      <c r="AM55" s="11"/>
      <c r="AN55" s="14"/>
      <c r="AO55" s="11"/>
      <c r="AP55" s="11"/>
      <c r="AQ55" s="14"/>
      <c r="AR55" s="11"/>
      <c r="AS55" s="11"/>
      <c r="AT55" s="14"/>
      <c r="AU55" s="11"/>
      <c r="AV55" s="11"/>
      <c r="AW55" s="14"/>
      <c r="AX55" s="11"/>
      <c r="AY55" s="11"/>
      <c r="AZ55" s="14"/>
      <c r="BA55" s="11"/>
      <c r="BB55" s="11"/>
      <c r="BC55" s="14"/>
      <c r="BD55" s="11"/>
      <c r="BE55" s="11"/>
      <c r="BF55" s="11"/>
      <c r="BG55" s="14"/>
      <c r="BH55" s="11"/>
      <c r="BI55" s="11"/>
    </row>
    <row r="56" spans="5:61">
      <c r="E56" s="12" t="s">
        <v>106</v>
      </c>
      <c r="F56" s="10">
        <f>K27</f>
        <v>26.820716030966611</v>
      </c>
      <c r="G56" s="7"/>
      <c r="H56" s="65"/>
      <c r="I56" s="12" t="s">
        <v>227</v>
      </c>
      <c r="J56" s="10">
        <f>F51</f>
        <v>5.3754266211604097E-2</v>
      </c>
      <c r="K56" s="4">
        <f>RANK(J56,'Universal Aggregate Worksheet'!AK7:AK67,1)</f>
        <v>21</v>
      </c>
      <c r="L56" s="10">
        <f>AVERAGE('Universal Aggregate Worksheet'!AK7:AK67)</f>
        <v>5.9865673920143823E-2</v>
      </c>
      <c r="M56" s="66" t="s">
        <v>46</v>
      </c>
      <c r="N56" s="11"/>
      <c r="O56" s="11"/>
      <c r="P56" s="14"/>
      <c r="Q56" s="11"/>
      <c r="R56" s="11"/>
      <c r="S56" s="14"/>
      <c r="T56" s="11"/>
      <c r="U56" s="11"/>
      <c r="V56" s="14"/>
      <c r="W56" s="11"/>
      <c r="X56" s="11"/>
      <c r="Y56" s="14"/>
      <c r="Z56" s="11"/>
      <c r="AA56" s="11"/>
      <c r="AB56" s="14"/>
      <c r="AC56" s="11"/>
      <c r="AD56" s="11"/>
      <c r="AE56" s="14"/>
      <c r="AF56" s="11"/>
      <c r="AG56" s="11"/>
      <c r="AH56" s="14"/>
      <c r="AI56" s="11"/>
      <c r="AJ56" s="11"/>
      <c r="AK56" s="14"/>
      <c r="AL56" s="11"/>
      <c r="AM56" s="11"/>
      <c r="AN56" s="14"/>
      <c r="AO56" s="11"/>
      <c r="AP56" s="11"/>
      <c r="AQ56" s="14"/>
      <c r="AR56" s="11"/>
      <c r="AS56" s="11"/>
      <c r="AT56" s="14"/>
      <c r="AU56" s="11"/>
      <c r="AV56" s="11"/>
      <c r="AW56" s="14"/>
      <c r="AX56" s="11"/>
      <c r="AY56" s="11"/>
      <c r="AZ56" s="14"/>
      <c r="BA56" s="11"/>
      <c r="BB56" s="11"/>
      <c r="BC56" s="14"/>
      <c r="BD56" s="11"/>
      <c r="BE56" s="11"/>
      <c r="BF56" s="11"/>
      <c r="BG56" s="14"/>
      <c r="BH56" s="11"/>
      <c r="BI56" s="11"/>
    </row>
    <row r="57" spans="5:61">
      <c r="E57" s="4" t="s">
        <v>159</v>
      </c>
      <c r="F57" s="10">
        <f>F55-F56</f>
        <v>2.6701896742748588</v>
      </c>
      <c r="G57" s="7"/>
      <c r="H57" s="65"/>
      <c r="I57" s="12" t="s">
        <v>226</v>
      </c>
      <c r="J57" s="10">
        <f>G51</f>
        <v>5.8020477815699661E-2</v>
      </c>
      <c r="K57" s="4">
        <f>RANK(J57,'Universal Aggregate Worksheet'!AL7:AL67,0)</f>
        <v>35</v>
      </c>
      <c r="L57" s="10">
        <f>AVERAGE('Universal Aggregate Worksheet'!AL7:AL67)</f>
        <v>5.9994737764255283E-2</v>
      </c>
      <c r="M57" s="66" t="s">
        <v>48</v>
      </c>
      <c r="N57" s="11"/>
      <c r="O57" s="11"/>
      <c r="P57" s="14"/>
      <c r="Q57" s="11"/>
      <c r="R57" s="11"/>
      <c r="S57" s="14"/>
      <c r="T57" s="11"/>
      <c r="U57" s="11"/>
      <c r="V57" s="14"/>
      <c r="W57" s="11"/>
      <c r="X57" s="11"/>
      <c r="Y57" s="14"/>
      <c r="Z57" s="11"/>
      <c r="AA57" s="11"/>
      <c r="AB57" s="14"/>
      <c r="AC57" s="11"/>
      <c r="AD57" s="11"/>
      <c r="AE57" s="14"/>
      <c r="AF57" s="11"/>
      <c r="AG57" s="11"/>
      <c r="AH57" s="14"/>
      <c r="AI57" s="11"/>
      <c r="AJ57" s="11"/>
      <c r="AK57" s="14"/>
      <c r="AL57" s="11"/>
      <c r="AM57" s="11"/>
      <c r="AN57" s="14"/>
      <c r="AO57" s="11"/>
      <c r="AP57" s="11"/>
      <c r="AQ57" s="14"/>
      <c r="AR57" s="11"/>
      <c r="AS57" s="11"/>
      <c r="AT57" s="14"/>
      <c r="AU57" s="11"/>
      <c r="AV57" s="11"/>
      <c r="AW57" s="14"/>
      <c r="AX57" s="11"/>
      <c r="AY57" s="11"/>
      <c r="AZ57" s="14"/>
      <c r="BA57" s="11"/>
      <c r="BB57" s="11"/>
      <c r="BC57" s="14"/>
      <c r="BD57" s="11"/>
      <c r="BE57" s="11"/>
      <c r="BF57" s="11"/>
      <c r="BG57" s="14"/>
      <c r="BH57" s="11"/>
      <c r="BI57" s="11"/>
    </row>
    <row r="58" spans="5:61">
      <c r="E58" s="7"/>
      <c r="F58" s="7"/>
      <c r="G58" s="7"/>
      <c r="H58" s="65"/>
      <c r="I58" s="12" t="s">
        <v>228</v>
      </c>
      <c r="J58" s="87">
        <f>F52</f>
        <v>0.28264758497316639</v>
      </c>
      <c r="K58" s="4">
        <f>RANK(J58,'Universal Aggregate Worksheet'!AM7:AM67,0)</f>
        <v>46</v>
      </c>
      <c r="L58" s="10">
        <f>AVERAGE('Universal Aggregate Worksheet'!AM7:AM67)</f>
        <v>0.31070441770301749</v>
      </c>
      <c r="M58" s="66" t="s">
        <v>199</v>
      </c>
      <c r="N58" s="11"/>
      <c r="O58" s="11"/>
      <c r="P58" s="14"/>
      <c r="Q58" s="11"/>
      <c r="R58" s="11"/>
      <c r="S58" s="14"/>
      <c r="T58" s="11"/>
      <c r="U58" s="11"/>
      <c r="V58" s="14"/>
      <c r="W58" s="11"/>
      <c r="X58" s="11"/>
      <c r="Y58" s="14"/>
      <c r="Z58" s="11"/>
      <c r="AA58" s="11"/>
      <c r="AB58" s="14"/>
      <c r="AC58" s="11"/>
      <c r="AD58" s="11"/>
      <c r="AE58" s="14"/>
      <c r="AF58" s="11"/>
      <c r="AG58" s="11"/>
      <c r="AH58" s="14"/>
      <c r="AI58" s="11"/>
      <c r="AJ58" s="11"/>
      <c r="AK58" s="14"/>
      <c r="AL58" s="11"/>
      <c r="AM58" s="11"/>
      <c r="AN58" s="14"/>
      <c r="AO58" s="11"/>
      <c r="AP58" s="11"/>
      <c r="AQ58" s="14"/>
      <c r="AR58" s="11"/>
      <c r="AS58" s="11"/>
      <c r="AT58" s="14"/>
      <c r="AU58" s="11"/>
      <c r="AV58" s="11"/>
      <c r="AW58" s="14"/>
      <c r="AX58" s="11"/>
      <c r="AY58" s="11"/>
      <c r="AZ58" s="14"/>
      <c r="BA58" s="11"/>
      <c r="BB58" s="11"/>
      <c r="BC58" s="14"/>
      <c r="BD58" s="11"/>
      <c r="BE58" s="11"/>
      <c r="BF58" s="11"/>
      <c r="BG58" s="14"/>
      <c r="BH58" s="11"/>
      <c r="BI58" s="11"/>
    </row>
    <row r="59" spans="5:61">
      <c r="E59" s="11"/>
      <c r="F59" s="11"/>
      <c r="G59" s="11"/>
      <c r="H59" s="65"/>
      <c r="I59" s="12" t="s">
        <v>229</v>
      </c>
      <c r="J59" s="87">
        <f>G52</f>
        <v>0.300163132137031</v>
      </c>
      <c r="K59" s="4">
        <f>RANK(J59,'Universal Aggregate Worksheet'!AN7:AN67,1)</f>
        <v>26</v>
      </c>
      <c r="L59" s="10">
        <f>AVERAGE('Universal Aggregate Worksheet'!AN7:AN67)</f>
        <v>0.30991019697986272</v>
      </c>
      <c r="M59" s="66" t="s">
        <v>198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5:61">
      <c r="H60" s="65"/>
      <c r="I60" s="12" t="s">
        <v>207</v>
      </c>
      <c r="J60" s="10">
        <f>J27</f>
        <v>29.49090570524147</v>
      </c>
      <c r="K60" s="4">
        <f>RANK(J60,'Universal Aggregate Worksheet'!AO7:AO67,0)</f>
        <v>6</v>
      </c>
      <c r="L60" s="10">
        <f>AVERAGE('Universal Aggregate Worksheet'!AO7:AO67)</f>
        <v>28.194522573727813</v>
      </c>
      <c r="M60" s="66" t="s">
        <v>49</v>
      </c>
      <c r="N60" s="34"/>
      <c r="O60" s="34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5:61">
      <c r="H61" s="65"/>
      <c r="I61" s="12" t="s">
        <v>208</v>
      </c>
      <c r="J61" s="10">
        <f>K27</f>
        <v>26.820716030966611</v>
      </c>
      <c r="K61" s="4">
        <f>RANK(J61,'Universal Aggregate Worksheet'!AP7:AP67,1)</f>
        <v>8</v>
      </c>
      <c r="L61" s="10">
        <f>AVERAGE('Universal Aggregate Worksheet'!AP7:AP67)</f>
        <v>28.112036494929548</v>
      </c>
      <c r="M61" s="66" t="s">
        <v>51</v>
      </c>
      <c r="N61" s="11"/>
      <c r="O61" s="11"/>
      <c r="P61" s="14"/>
      <c r="Q61" s="14"/>
      <c r="R61" s="11"/>
      <c r="S61" s="14"/>
      <c r="T61" s="14"/>
      <c r="U61" s="11"/>
      <c r="V61" s="14"/>
      <c r="W61" s="14"/>
      <c r="X61" s="11"/>
      <c r="Y61" s="14"/>
      <c r="Z61" s="14"/>
      <c r="AA61" s="11"/>
      <c r="AB61" s="14"/>
      <c r="AC61" s="14"/>
      <c r="AD61" s="11"/>
      <c r="AE61" s="14"/>
      <c r="AF61" s="14"/>
      <c r="AG61" s="11"/>
      <c r="AH61" s="14"/>
      <c r="AI61" s="14"/>
      <c r="AJ61" s="11"/>
      <c r="AK61" s="14"/>
      <c r="AL61" s="14"/>
      <c r="AM61" s="11"/>
      <c r="AN61" s="14"/>
      <c r="AO61" s="14"/>
      <c r="AP61" s="11"/>
      <c r="AQ61" s="14"/>
      <c r="AR61" s="14"/>
      <c r="AS61" s="11"/>
      <c r="AT61" s="14"/>
      <c r="AU61" s="14"/>
      <c r="AV61" s="11"/>
      <c r="AW61" s="14"/>
      <c r="AX61" s="14"/>
      <c r="AY61" s="11"/>
      <c r="AZ61" s="14"/>
      <c r="BA61" s="14"/>
      <c r="BB61" s="11"/>
      <c r="BC61" s="14"/>
      <c r="BD61" s="14"/>
      <c r="BE61" s="11"/>
      <c r="BF61" s="11"/>
      <c r="BG61" s="14"/>
      <c r="BH61" s="14"/>
      <c r="BI61" s="11"/>
    </row>
    <row r="62" spans="5:61">
      <c r="H62" s="65"/>
      <c r="I62" s="12" t="s">
        <v>209</v>
      </c>
      <c r="J62" s="10">
        <f>J60-J61</f>
        <v>2.6701896742748588</v>
      </c>
      <c r="K62" s="4">
        <f>RANK(J62,'Universal Aggregate Worksheet'!AQ7:AQ67,0)</f>
        <v>5</v>
      </c>
      <c r="L62" s="10">
        <f>AVERAGE('Universal Aggregate Worksheet'!AQ7:AQ67)</f>
        <v>8.2486078798259033E-2</v>
      </c>
      <c r="M62" s="66" t="s">
        <v>52</v>
      </c>
      <c r="N62" s="11"/>
      <c r="O62" s="11"/>
      <c r="P62" s="14"/>
      <c r="Q62" s="14"/>
      <c r="R62" s="11"/>
      <c r="S62" s="14"/>
      <c r="T62" s="14"/>
      <c r="U62" s="11"/>
      <c r="V62" s="14"/>
      <c r="W62" s="14"/>
      <c r="X62" s="11"/>
      <c r="Y62" s="14"/>
      <c r="Z62" s="14"/>
      <c r="AA62" s="11"/>
      <c r="AB62" s="14"/>
      <c r="AC62" s="14"/>
      <c r="AD62" s="11"/>
      <c r="AE62" s="14"/>
      <c r="AF62" s="14"/>
      <c r="AG62" s="11"/>
      <c r="AH62" s="14"/>
      <c r="AI62" s="14"/>
      <c r="AJ62" s="11"/>
      <c r="AK62" s="14"/>
      <c r="AL62" s="14"/>
      <c r="AM62" s="11"/>
      <c r="AN62" s="14"/>
      <c r="AO62" s="14"/>
      <c r="AP62" s="11"/>
      <c r="AQ62" s="14"/>
      <c r="AR62" s="14"/>
      <c r="AS62" s="11"/>
      <c r="AT62" s="14"/>
      <c r="AU62" s="14"/>
      <c r="AV62" s="11"/>
      <c r="AW62" s="14"/>
      <c r="AX62" s="14"/>
      <c r="AY62" s="11"/>
      <c r="AZ62" s="14"/>
      <c r="BA62" s="14"/>
      <c r="BB62" s="11"/>
      <c r="BC62" s="14"/>
      <c r="BD62" s="14"/>
      <c r="BE62" s="11"/>
      <c r="BF62" s="11"/>
      <c r="BG62" s="14"/>
      <c r="BH62" s="14"/>
      <c r="BI62" s="11"/>
    </row>
    <row r="63" spans="5:61">
      <c r="H63" s="65"/>
      <c r="M63" s="66" t="s">
        <v>53</v>
      </c>
      <c r="N63" s="11"/>
      <c r="O63" s="11"/>
      <c r="P63" s="14"/>
      <c r="Q63" s="14"/>
      <c r="R63" s="11"/>
      <c r="S63" s="14"/>
      <c r="T63" s="14"/>
      <c r="U63" s="11"/>
      <c r="V63" s="14"/>
      <c r="W63" s="14"/>
      <c r="X63" s="11"/>
      <c r="Y63" s="14"/>
      <c r="Z63" s="14"/>
      <c r="AA63" s="11"/>
      <c r="AB63" s="14"/>
      <c r="AC63" s="14"/>
      <c r="AD63" s="11"/>
      <c r="AE63" s="14"/>
      <c r="AF63" s="14"/>
      <c r="AG63" s="11"/>
      <c r="AH63" s="14"/>
      <c r="AI63" s="14"/>
      <c r="AJ63" s="11"/>
      <c r="AK63" s="14"/>
      <c r="AL63" s="14"/>
      <c r="AM63" s="11"/>
      <c r="AN63" s="14"/>
      <c r="AO63" s="14"/>
      <c r="AP63" s="11"/>
      <c r="AQ63" s="14"/>
      <c r="AR63" s="14"/>
      <c r="AS63" s="11"/>
      <c r="AT63" s="14"/>
      <c r="AU63" s="14"/>
      <c r="AV63" s="11"/>
      <c r="AW63" s="14"/>
      <c r="AX63" s="14"/>
      <c r="AY63" s="11"/>
      <c r="AZ63" s="14"/>
      <c r="BA63" s="14"/>
      <c r="BB63" s="11"/>
      <c r="BC63" s="14"/>
      <c r="BD63" s="14"/>
      <c r="BE63" s="11"/>
      <c r="BF63" s="11"/>
      <c r="BG63" s="14"/>
      <c r="BH63" s="14"/>
      <c r="BI63" s="11"/>
    </row>
    <row r="64" spans="5:61">
      <c r="H64" s="65"/>
      <c r="M64" s="66" t="s">
        <v>54</v>
      </c>
      <c r="N64" s="11"/>
      <c r="O64" s="11"/>
      <c r="P64" s="14"/>
      <c r="Q64" s="14"/>
      <c r="R64" s="11"/>
      <c r="S64" s="14"/>
      <c r="T64" s="14"/>
      <c r="U64" s="11"/>
      <c r="V64" s="14"/>
      <c r="W64" s="14"/>
      <c r="X64" s="11"/>
      <c r="Y64" s="14"/>
      <c r="Z64" s="14"/>
      <c r="AA64" s="11"/>
      <c r="AB64" s="14"/>
      <c r="AC64" s="14"/>
      <c r="AD64" s="11"/>
      <c r="AE64" s="14"/>
      <c r="AF64" s="14"/>
      <c r="AG64" s="11"/>
      <c r="AH64" s="14"/>
      <c r="AI64" s="14"/>
      <c r="AJ64" s="11"/>
      <c r="AK64" s="14"/>
      <c r="AL64" s="14"/>
      <c r="AM64" s="11"/>
      <c r="AN64" s="14"/>
      <c r="AO64" s="14"/>
      <c r="AP64" s="11"/>
      <c r="AQ64" s="14"/>
      <c r="AR64" s="14"/>
      <c r="AS64" s="11"/>
      <c r="AT64" s="14"/>
      <c r="AU64" s="14"/>
      <c r="AV64" s="11"/>
      <c r="AW64" s="14"/>
      <c r="AX64" s="14"/>
      <c r="AY64" s="11"/>
      <c r="AZ64" s="14"/>
      <c r="BA64" s="14"/>
      <c r="BB64" s="11"/>
      <c r="BC64" s="14"/>
      <c r="BD64" s="14"/>
      <c r="BE64" s="11"/>
      <c r="BF64" s="11"/>
      <c r="BG64" s="14"/>
      <c r="BH64" s="14"/>
      <c r="BI64" s="11"/>
    </row>
    <row r="65" spans="8:61">
      <c r="H65" s="65"/>
      <c r="M65" s="66" t="s">
        <v>55</v>
      </c>
      <c r="N65" s="11"/>
      <c r="O65" s="11"/>
      <c r="P65" s="14"/>
      <c r="Q65" s="14"/>
      <c r="R65" s="11"/>
      <c r="S65" s="14"/>
      <c r="T65" s="14"/>
      <c r="U65" s="11"/>
      <c r="V65" s="14"/>
      <c r="W65" s="14"/>
      <c r="X65" s="11"/>
      <c r="Y65" s="14"/>
      <c r="Z65" s="14"/>
      <c r="AA65" s="11"/>
      <c r="AB65" s="14"/>
      <c r="AC65" s="14"/>
      <c r="AD65" s="11"/>
      <c r="AE65" s="14"/>
      <c r="AF65" s="14"/>
      <c r="AG65" s="11"/>
      <c r="AH65" s="14"/>
      <c r="AI65" s="14"/>
      <c r="AJ65" s="11"/>
      <c r="AK65" s="14"/>
      <c r="AL65" s="14"/>
      <c r="AM65" s="11"/>
      <c r="AN65" s="14"/>
      <c r="AO65" s="14"/>
      <c r="AP65" s="11"/>
      <c r="AQ65" s="14"/>
      <c r="AR65" s="14"/>
      <c r="AS65" s="11"/>
      <c r="AT65" s="14"/>
      <c r="AU65" s="14"/>
      <c r="AV65" s="11"/>
      <c r="AW65" s="14"/>
      <c r="AX65" s="14"/>
      <c r="AY65" s="11"/>
      <c r="AZ65" s="14"/>
      <c r="BA65" s="14"/>
      <c r="BB65" s="11"/>
      <c r="BC65" s="14"/>
      <c r="BD65" s="14"/>
      <c r="BE65" s="11"/>
      <c r="BF65" s="11"/>
      <c r="BG65" s="14"/>
      <c r="BH65" s="14"/>
      <c r="BI65" s="11"/>
    </row>
    <row r="66" spans="8:61">
      <c r="H66" s="65"/>
      <c r="M66" s="66" t="s">
        <v>56</v>
      </c>
      <c r="N66" s="11"/>
      <c r="O66" s="11"/>
      <c r="P66" s="14"/>
      <c r="Q66" s="14"/>
      <c r="R66" s="11"/>
      <c r="S66" s="14"/>
      <c r="T66" s="14"/>
      <c r="U66" s="11"/>
      <c r="V66" s="14"/>
      <c r="W66" s="14"/>
      <c r="X66" s="11"/>
      <c r="Y66" s="14"/>
      <c r="Z66" s="14"/>
      <c r="AA66" s="11"/>
      <c r="AB66" s="14"/>
      <c r="AC66" s="14"/>
      <c r="AD66" s="11"/>
      <c r="AE66" s="14"/>
      <c r="AF66" s="14"/>
      <c r="AG66" s="11"/>
      <c r="AH66" s="14"/>
      <c r="AI66" s="14"/>
      <c r="AJ66" s="11"/>
      <c r="AK66" s="14"/>
      <c r="AL66" s="14"/>
      <c r="AM66" s="11"/>
      <c r="AN66" s="14"/>
      <c r="AO66" s="14"/>
      <c r="AP66" s="11"/>
      <c r="AQ66" s="14"/>
      <c r="AR66" s="14"/>
      <c r="AS66" s="11"/>
      <c r="AT66" s="14"/>
      <c r="AU66" s="14"/>
      <c r="AV66" s="11"/>
      <c r="AW66" s="14"/>
      <c r="AX66" s="14"/>
      <c r="AY66" s="11"/>
      <c r="AZ66" s="14"/>
      <c r="BA66" s="14"/>
      <c r="BB66" s="11"/>
      <c r="BC66" s="14"/>
      <c r="BD66" s="14"/>
      <c r="BE66" s="11"/>
      <c r="BF66" s="11"/>
      <c r="BG66" s="14"/>
      <c r="BH66" s="14"/>
      <c r="BI66" s="11"/>
    </row>
    <row r="67" spans="8:61">
      <c r="H67" s="65"/>
      <c r="M67" s="66" t="s">
        <v>57</v>
      </c>
      <c r="N67" s="11"/>
      <c r="O67" s="11"/>
      <c r="P67" s="74"/>
      <c r="Q67" s="74"/>
      <c r="R67" s="11"/>
      <c r="S67" s="74"/>
      <c r="T67" s="74"/>
      <c r="U67" s="11"/>
      <c r="V67" s="74"/>
      <c r="W67" s="74"/>
      <c r="X67" s="11"/>
      <c r="Y67" s="74"/>
      <c r="Z67" s="74"/>
      <c r="AA67" s="11"/>
      <c r="AB67" s="74"/>
      <c r="AC67" s="74"/>
      <c r="AD67" s="11"/>
      <c r="AE67" s="74"/>
      <c r="AF67" s="74"/>
      <c r="AG67" s="11"/>
      <c r="AH67" s="74"/>
      <c r="AI67" s="74"/>
      <c r="AJ67" s="11"/>
      <c r="AK67" s="74"/>
      <c r="AL67" s="74"/>
      <c r="AM67" s="11"/>
      <c r="AN67" s="74"/>
      <c r="AO67" s="74"/>
      <c r="AP67" s="11"/>
      <c r="AQ67" s="74"/>
      <c r="AR67" s="74"/>
      <c r="AS67" s="11"/>
      <c r="AT67" s="74"/>
      <c r="AU67" s="74"/>
      <c r="AV67" s="11"/>
      <c r="AW67" s="74"/>
      <c r="AX67" s="74"/>
      <c r="AY67" s="11"/>
      <c r="AZ67" s="74"/>
      <c r="BA67" s="74"/>
      <c r="BB67" s="11"/>
      <c r="BC67" s="74"/>
      <c r="BD67" s="74"/>
      <c r="BE67" s="11"/>
      <c r="BF67" s="11"/>
      <c r="BG67" s="74"/>
      <c r="BH67" s="74"/>
      <c r="BI67" s="11"/>
    </row>
    <row r="68" spans="8:61">
      <c r="H68" s="65"/>
      <c r="M68" s="66" t="s">
        <v>58</v>
      </c>
      <c r="N68" s="11"/>
      <c r="O68" s="11"/>
      <c r="P68" s="74"/>
      <c r="Q68" s="74"/>
      <c r="R68" s="11"/>
      <c r="S68" s="74"/>
      <c r="T68" s="74"/>
      <c r="U68" s="11"/>
      <c r="V68" s="74"/>
      <c r="W68" s="74"/>
      <c r="X68" s="11"/>
      <c r="Y68" s="74"/>
      <c r="Z68" s="74"/>
      <c r="AA68" s="11"/>
      <c r="AB68" s="74"/>
      <c r="AC68" s="74"/>
      <c r="AD68" s="11"/>
      <c r="AE68" s="74"/>
      <c r="AF68" s="74"/>
      <c r="AG68" s="11"/>
      <c r="AH68" s="74"/>
      <c r="AI68" s="74"/>
      <c r="AJ68" s="11"/>
      <c r="AK68" s="74"/>
      <c r="AL68" s="74"/>
      <c r="AM68" s="11"/>
      <c r="AN68" s="74"/>
      <c r="AO68" s="74"/>
      <c r="AP68" s="11"/>
      <c r="AQ68" s="74"/>
      <c r="AR68" s="74"/>
      <c r="AS68" s="11"/>
      <c r="AT68" s="74"/>
      <c r="AU68" s="74"/>
      <c r="AV68" s="11"/>
      <c r="AW68" s="74"/>
      <c r="AX68" s="74"/>
      <c r="AY68" s="11"/>
      <c r="AZ68" s="74"/>
      <c r="BA68" s="74"/>
      <c r="BB68" s="11"/>
      <c r="BC68" s="74"/>
      <c r="BD68" s="74"/>
      <c r="BE68" s="11"/>
      <c r="BF68" s="11"/>
      <c r="BG68" s="74"/>
      <c r="BH68" s="74"/>
      <c r="BI68" s="11"/>
    </row>
    <row r="69" spans="8:61">
      <c r="H69" s="65"/>
      <c r="M69" s="66" t="s">
        <v>59</v>
      </c>
      <c r="N69" s="11"/>
      <c r="O69" s="11"/>
      <c r="P69" s="14"/>
      <c r="Q69" s="14"/>
      <c r="R69" s="11"/>
      <c r="S69" s="14"/>
      <c r="T69" s="14"/>
      <c r="U69" s="11"/>
      <c r="V69" s="14"/>
      <c r="W69" s="14"/>
      <c r="X69" s="11"/>
      <c r="Y69" s="14"/>
      <c r="Z69" s="14"/>
      <c r="AA69" s="11"/>
      <c r="AB69" s="14"/>
      <c r="AC69" s="14"/>
      <c r="AD69" s="11"/>
      <c r="AE69" s="14"/>
      <c r="AF69" s="14"/>
      <c r="AG69" s="11"/>
      <c r="AH69" s="14"/>
      <c r="AI69" s="14"/>
      <c r="AJ69" s="11"/>
      <c r="AK69" s="14"/>
      <c r="AL69" s="14"/>
      <c r="AM69" s="11"/>
      <c r="AN69" s="14"/>
      <c r="AO69" s="14"/>
      <c r="AP69" s="11"/>
      <c r="AQ69" s="14"/>
      <c r="AR69" s="14"/>
      <c r="AS69" s="11"/>
      <c r="AT69" s="14"/>
      <c r="AU69" s="14"/>
      <c r="AV69" s="11"/>
      <c r="AW69" s="14"/>
      <c r="AX69" s="14"/>
      <c r="AY69" s="11"/>
      <c r="AZ69" s="14"/>
      <c r="BA69" s="14"/>
      <c r="BB69" s="11"/>
      <c r="BC69" s="14"/>
      <c r="BD69" s="14"/>
      <c r="BE69" s="11"/>
      <c r="BF69" s="11"/>
      <c r="BG69" s="14"/>
      <c r="BH69" s="14"/>
      <c r="BI69" s="11"/>
    </row>
    <row r="70" spans="8:61">
      <c r="N70" s="11"/>
      <c r="O70" s="11"/>
      <c r="P70" s="14"/>
      <c r="Q70" s="14"/>
      <c r="R70" s="11"/>
      <c r="S70" s="14"/>
      <c r="T70" s="14"/>
      <c r="U70" s="11"/>
      <c r="V70" s="14"/>
      <c r="W70" s="14"/>
      <c r="X70" s="11"/>
      <c r="Y70" s="14"/>
      <c r="Z70" s="14"/>
      <c r="AA70" s="11"/>
      <c r="AB70" s="14"/>
      <c r="AC70" s="14"/>
      <c r="AD70" s="11"/>
      <c r="AE70" s="14"/>
      <c r="AF70" s="14"/>
      <c r="AG70" s="11"/>
      <c r="AH70" s="14"/>
      <c r="AI70" s="14"/>
      <c r="AJ70" s="11"/>
      <c r="AK70" s="14"/>
      <c r="AL70" s="14"/>
      <c r="AM70" s="11"/>
      <c r="AN70" s="14"/>
      <c r="AO70" s="14"/>
      <c r="AP70" s="11"/>
      <c r="AQ70" s="14"/>
      <c r="AR70" s="14"/>
      <c r="AS70" s="11"/>
      <c r="AT70" s="14"/>
      <c r="AU70" s="14"/>
      <c r="AV70" s="11"/>
      <c r="AW70" s="14"/>
      <c r="AX70" s="14"/>
      <c r="AY70" s="11"/>
      <c r="AZ70" s="14"/>
      <c r="BA70" s="14"/>
      <c r="BB70" s="11"/>
      <c r="BC70" s="14"/>
      <c r="BD70" s="14"/>
      <c r="BE70" s="11"/>
      <c r="BF70" s="11"/>
      <c r="BG70" s="14"/>
      <c r="BH70" s="14"/>
      <c r="BI70" s="11"/>
    </row>
    <row r="71" spans="8:61"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</sheetData>
  <mergeCells count="4">
    <mergeCell ref="A5:C5"/>
    <mergeCell ref="E5:G5"/>
    <mergeCell ref="I5:K5"/>
    <mergeCell ref="I29:L29"/>
  </mergeCells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Towson</v>
      </c>
      <c r="C7" s="76" t="s">
        <v>62</v>
      </c>
      <c r="E7" s="7"/>
      <c r="F7" s="76" t="str">
        <f>B1</f>
        <v>Towson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31.858407079646017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24.892703862660944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102</v>
      </c>
      <c r="C9" s="4">
        <v>107</v>
      </c>
      <c r="E9" s="4" t="s">
        <v>82</v>
      </c>
      <c r="F9" s="78">
        <f>B19+B23+C26</f>
        <v>379</v>
      </c>
      <c r="G9" s="27"/>
      <c r="H9" s="65"/>
      <c r="I9" s="4" t="s">
        <v>28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25.821596244131456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27.040816326530614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430</v>
      </c>
      <c r="C10" s="4">
        <v>388</v>
      </c>
      <c r="E10" s="4" t="s">
        <v>83</v>
      </c>
      <c r="F10" s="78">
        <f>C19+C23+B26</f>
        <v>398</v>
      </c>
      <c r="G10" s="27"/>
      <c r="H10" s="65"/>
      <c r="I10" s="4" t="s">
        <v>197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35.009671179883945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32.783505154639172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0.23720930232558141</v>
      </c>
      <c r="C11" s="6">
        <f>C9/C10</f>
        <v>0.27577319587628868</v>
      </c>
      <c r="E11" s="4" t="s">
        <v>84</v>
      </c>
      <c r="F11" s="78">
        <f>SUM(F9:F10)</f>
        <v>777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32.7683615819209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25.977011494252871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244</v>
      </c>
      <c r="C12" s="4">
        <v>231</v>
      </c>
      <c r="E12" s="4" t="s">
        <v>85</v>
      </c>
      <c r="F12" s="79">
        <f>F9/(B39/60)</f>
        <v>29.07928388746803</v>
      </c>
      <c r="G12" s="28"/>
      <c r="H12" s="65"/>
      <c r="I12" s="4" t="s">
        <v>34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28.502415458937197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30.864197530864196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0.56744186046511624</v>
      </c>
      <c r="C13" s="6">
        <f>C12/C10</f>
        <v>0.59536082474226804</v>
      </c>
      <c r="E13" s="4" t="s">
        <v>86</v>
      </c>
      <c r="F13" s="79">
        <f>F10/(B39/60)</f>
        <v>30.537084398976983</v>
      </c>
      <c r="G13" s="28"/>
      <c r="H13" s="65"/>
      <c r="I13" s="4" t="s">
        <v>49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36.363636363636367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28.809523809523807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0.41803278688524592</v>
      </c>
      <c r="C14" s="6">
        <f>C9/C12</f>
        <v>0.46320346320346323</v>
      </c>
      <c r="E14" s="4" t="s">
        <v>87</v>
      </c>
      <c r="F14" s="79">
        <f>F11/(B39/60)</f>
        <v>59.616368286445017</v>
      </c>
      <c r="G14" s="28"/>
      <c r="H14" s="65"/>
      <c r="I14" s="4" t="s">
        <v>12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26.456692913385826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27.301587301587301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65</v>
      </c>
      <c r="C15" s="4">
        <v>58</v>
      </c>
      <c r="E15" s="7"/>
      <c r="F15" s="7"/>
      <c r="G15" s="7"/>
      <c r="H15" s="65"/>
      <c r="I15" s="4" t="s">
        <v>22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30.873786407766989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23.972602739726025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0.63725490196078427</v>
      </c>
      <c r="C16" s="6">
        <f>C15/C9</f>
        <v>0.54205607476635509</v>
      </c>
      <c r="E16" s="24" t="s">
        <v>88</v>
      </c>
      <c r="F16" s="7"/>
      <c r="G16" s="7"/>
      <c r="H16" s="65"/>
      <c r="I16" s="4" t="s">
        <v>53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26.987951807228917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32.954545454545453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26.912928759894463</v>
      </c>
      <c r="G17" s="29"/>
      <c r="H17" s="65"/>
      <c r="I17" s="4" t="s">
        <v>32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28.166351606805296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25.346534653465348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26.884422110552762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27.403846153846157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26.477541371158392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115</v>
      </c>
      <c r="C19" s="4">
        <v>138</v>
      </c>
      <c r="E19" s="4" t="s">
        <v>120</v>
      </c>
      <c r="F19" s="10">
        <f>F17-F18</f>
        <v>2.8506649341700552E-2</v>
      </c>
      <c r="G19" s="29"/>
      <c r="H19" s="65"/>
      <c r="I19" s="4" t="s">
        <v>15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35.189309576837417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30.162412993039446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0.45454545454545453</v>
      </c>
      <c r="C20" s="6">
        <f>C19/(B19+C19)</f>
        <v>0.54545454545454541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198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17.571884984025559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36.538461538461533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225</v>
      </c>
      <c r="C23" s="4">
        <v>225</v>
      </c>
      <c r="E23" s="12" t="s">
        <v>122</v>
      </c>
      <c r="F23" s="10">
        <f>(F17*'Efficiency Adjustment'!B66)/K27</f>
        <v>26.136078842780254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190</v>
      </c>
      <c r="C24" s="4">
        <v>186</v>
      </c>
      <c r="E24" s="12" t="s">
        <v>123</v>
      </c>
      <c r="F24" s="10">
        <f>(F18*'Efficiency Adjustment'!C66)/J27</f>
        <v>25.824776727089322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0.84444444444444444</v>
      </c>
      <c r="C25" s="6">
        <f>C24/C23</f>
        <v>0.82666666666666666</v>
      </c>
      <c r="E25" s="12" t="s">
        <v>124</v>
      </c>
      <c r="F25" s="10">
        <f>F23-F24</f>
        <v>0.31130211569093191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35</v>
      </c>
      <c r="C26" s="4">
        <f>C23-C24</f>
        <v>39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29.459531642927082</v>
      </c>
      <c r="K27" s="19">
        <f>AVERAGEIF(K8:K24,"&gt;0")</f>
        <v>28.701649556188855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1.1345646437994723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49</v>
      </c>
      <c r="C29" s="4">
        <v>45</v>
      </c>
      <c r="E29" s="12" t="s">
        <v>148</v>
      </c>
      <c r="F29" s="10">
        <f>C10/F10</f>
        <v>0.97487437185929648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14</v>
      </c>
      <c r="E30" s="12" t="s">
        <v>91</v>
      </c>
      <c r="F30" s="10">
        <f>F28-F29</f>
        <v>0.15969027194017582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0.2857142857142857</v>
      </c>
      <c r="C31" s="23">
        <f>C30/C29</f>
        <v>0.31111111111111112</v>
      </c>
      <c r="E31" s="4" t="s">
        <v>149</v>
      </c>
      <c r="F31" s="10">
        <f>B12/F9</f>
        <v>0.64379947229551449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0.58040201005025127</v>
      </c>
      <c r="G32" s="7"/>
      <c r="H32" s="65"/>
      <c r="I32" s="4" t="s">
        <v>203</v>
      </c>
      <c r="J32" s="9">
        <f>F14</f>
        <v>59.616368286445017</v>
      </c>
      <c r="K32" s="4">
        <f>RANK(J32,'Universal Aggregate Worksheet'!I7:I67,0)</f>
        <v>58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2.2222222222222223E-2</v>
      </c>
      <c r="C33" s="23">
        <f>C32/B29</f>
        <v>0</v>
      </c>
      <c r="E33" s="12" t="s">
        <v>92</v>
      </c>
      <c r="F33" s="13">
        <f>F31-F32</f>
        <v>6.3397462245263214E-2</v>
      </c>
      <c r="G33" s="29"/>
      <c r="H33" s="65"/>
      <c r="I33" s="12" t="s">
        <v>160</v>
      </c>
      <c r="J33" s="9">
        <f>F12</f>
        <v>29.07928388746803</v>
      </c>
      <c r="K33" s="4">
        <f>RANK(J33,'Universal Aggregate Worksheet'!F7:F67,0)</f>
        <v>56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0.2445767441860465</v>
      </c>
      <c r="G34" s="31"/>
      <c r="H34" s="65"/>
      <c r="I34" s="12" t="s">
        <v>161</v>
      </c>
      <c r="J34" s="9">
        <f>F13</f>
        <v>30.537084398976983</v>
      </c>
      <c r="K34" s="4">
        <f>RANK(J34,'Universal Aggregate Worksheet'!G7:G67,1)</f>
        <v>14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53</v>
      </c>
      <c r="C35" s="4">
        <v>53</v>
      </c>
      <c r="E35" s="12" t="s">
        <v>152</v>
      </c>
      <c r="F35" s="6">
        <f>((0.167*C30)+(C9)+(0.83*C32))/C10</f>
        <v>0.28179896907216495</v>
      </c>
      <c r="G35" s="7"/>
      <c r="H35" s="65"/>
      <c r="I35" s="12" t="s">
        <v>210</v>
      </c>
      <c r="J35" s="9">
        <f>J33-J34</f>
        <v>-1.4578005115089532</v>
      </c>
      <c r="K35" s="4">
        <f>RANK(J35,'Universal Aggregate Worksheet'!H7:H67,0)</f>
        <v>41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0.43101639344262294</v>
      </c>
      <c r="G36" s="31"/>
      <c r="H36" s="65"/>
      <c r="I36" s="4" t="s">
        <v>133</v>
      </c>
      <c r="J36" s="10">
        <f>F23</f>
        <v>26.136078842780254</v>
      </c>
      <c r="K36" s="4">
        <f>RANK(J36,'Universal Aggregate Worksheet'!X7:X67,0)</f>
        <v>43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0.47332467532467531</v>
      </c>
      <c r="G37" s="31"/>
      <c r="H37" s="65"/>
      <c r="I37" s="4" t="s">
        <v>136</v>
      </c>
      <c r="J37" s="10">
        <f>F24</f>
        <v>25.824776727089322</v>
      </c>
      <c r="K37" s="4">
        <f>RANK(J37,'Universal Aggregate Worksheet'!Z7:Z67,1)</f>
        <v>15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0.31130211569093191</v>
      </c>
      <c r="K38" s="4">
        <f>RANK(J38,'Universal Aggregate Worksheet'!AB7:AB67,0)</f>
        <v>30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782</v>
      </c>
      <c r="C39" s="4">
        <f>B39</f>
        <v>782</v>
      </c>
      <c r="E39" s="24" t="s">
        <v>155</v>
      </c>
      <c r="F39" s="7"/>
      <c r="G39" s="7"/>
      <c r="H39" s="65"/>
      <c r="I39" s="4" t="s">
        <v>166</v>
      </c>
      <c r="J39" s="10">
        <f>F28</f>
        <v>1.1345646437994723</v>
      </c>
      <c r="K39" s="4">
        <f>RANK(J39,'Universal Aggregate Worksheet'!M7:M67,0)</f>
        <v>5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3.255813953488372E-2</v>
      </c>
      <c r="G40" s="13">
        <f>C30/C10</f>
        <v>3.608247422680412E-2</v>
      </c>
      <c r="H40" s="65"/>
      <c r="I40" s="4" t="s">
        <v>170</v>
      </c>
      <c r="J40" s="10">
        <f>F29</f>
        <v>0.97487437185929648</v>
      </c>
      <c r="K40" s="4">
        <f>RANK(J40,'Universal Aggregate Worksheet'!Q7:Q67,1)</f>
        <v>21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0.11597938144329897</v>
      </c>
      <c r="G41" s="10">
        <f>B29/B10</f>
        <v>0.11395348837209303</v>
      </c>
      <c r="H41" s="65"/>
      <c r="I41" s="4" t="s">
        <v>168</v>
      </c>
      <c r="J41" s="6">
        <f>F34</f>
        <v>0.2445767441860465</v>
      </c>
      <c r="K41" s="4">
        <f>RANK(J41,'Universal Aggregate Worksheet'!O7:O67,0)</f>
        <v>54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-8.3421241908415253E-2</v>
      </c>
      <c r="G42" s="10">
        <f>G40-G41</f>
        <v>-7.7871014145288908E-2</v>
      </c>
      <c r="H42" s="65"/>
      <c r="I42" s="4" t="s">
        <v>172</v>
      </c>
      <c r="J42" s="6">
        <f>F35</f>
        <v>0.28179896907216495</v>
      </c>
      <c r="K42" s="4">
        <f>RANK(J42,'Universal Aggregate Worksheet'!S7:S67,1)</f>
        <v>26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0.12928759894459102</v>
      </c>
      <c r="G43" s="86">
        <f>C29/F10</f>
        <v>0.11306532663316583</v>
      </c>
      <c r="H43" s="65"/>
      <c r="I43" s="4" t="s">
        <v>182</v>
      </c>
      <c r="J43" s="10">
        <f>F47</f>
        <v>0.17150395778364116</v>
      </c>
      <c r="K43" s="4">
        <f>RANK(J43,'Universal Aggregate Worksheet'!U7:U67,0)</f>
        <v>19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0.13725490196078433</v>
      </c>
      <c r="G44" s="86">
        <f>C30/C9</f>
        <v>0.13084112149532709</v>
      </c>
      <c r="H44" s="65"/>
      <c r="I44" s="4" t="s">
        <v>183</v>
      </c>
      <c r="J44" s="10">
        <f>F48</f>
        <v>0.14572864321608039</v>
      </c>
      <c r="K44" s="4">
        <f>RANK(J44,'Universal Aggregate Worksheet'!V7:V67,1)</f>
        <v>24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0.45454545454545453</v>
      </c>
      <c r="K45" s="4">
        <f>RANK(J45,'Universal Aggregate Worksheet'!J7:J67,0)</f>
        <v>44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0.84444444444444444</v>
      </c>
      <c r="K46" s="4">
        <f>RANK(J46,'Universal Aggregate Worksheet'!K7:K67,0)</f>
        <v>26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0.17150395778364116</v>
      </c>
      <c r="G47" s="33"/>
      <c r="H47" s="65"/>
      <c r="I47" s="4" t="s">
        <v>181</v>
      </c>
      <c r="J47" s="13">
        <f>C25</f>
        <v>0.82666666666666666</v>
      </c>
      <c r="K47" s="4">
        <f>RANK(J47,'Universal Aggregate Worksheet'!L7:L67,1)</f>
        <v>32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0.14572864321608039</v>
      </c>
      <c r="G48" s="29"/>
      <c r="H48" s="65"/>
      <c r="I48" s="4" t="s">
        <v>205</v>
      </c>
      <c r="J48" s="6">
        <f>B31</f>
        <v>0.2857142857142857</v>
      </c>
      <c r="K48" s="4">
        <f>RANK(J48,'Universal Aggregate Worksheet'!AC7:AC67,0)</f>
        <v>40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0.31111111111111112</v>
      </c>
      <c r="K49" s="4">
        <f>RANK(J49,'Universal Aggregate Worksheet'!AD7:AD67,1)</f>
        <v>30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3.255813953488372E-2</v>
      </c>
      <c r="K50" s="4">
        <f>RANK(J50,'Universal Aggregate Worksheet'!AI7:AI67,0)</f>
        <v>38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6.8211068211068204E-2</v>
      </c>
      <c r="G51" s="10">
        <f>C35/F11</f>
        <v>6.8211068211068204E-2</v>
      </c>
      <c r="H51" s="65"/>
      <c r="I51" s="12" t="s">
        <v>221</v>
      </c>
      <c r="J51" s="10">
        <f>F41</f>
        <v>0.11597938144329897</v>
      </c>
      <c r="K51" s="4">
        <f>RANK(J51,'Universal Aggregate Worksheet'!AJ7:AJ67,1)</f>
        <v>34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0.31155778894472363</v>
      </c>
      <c r="G52" s="86">
        <f>(B12-B9)/F9</f>
        <v>0.37467018469656993</v>
      </c>
      <c r="H52" s="65"/>
      <c r="I52" s="12" t="s">
        <v>222</v>
      </c>
      <c r="J52" s="87">
        <f>F43</f>
        <v>0.12928759894459102</v>
      </c>
      <c r="K52" s="4">
        <f>RANK(J52,'Universal Aggregate Worksheet'!AE7:AE67,0)</f>
        <v>13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0.11306532663316583</v>
      </c>
      <c r="K53" s="4">
        <f>RANK(J53,'Universal Aggregate Worksheet'!AF7:AF67,1)</f>
        <v>30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0.13725490196078433</v>
      </c>
      <c r="K54" s="4">
        <f>RANK(J54,'Universal Aggregate Worksheet'!AG7:AG67,0)</f>
        <v>24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29.459531642927082</v>
      </c>
      <c r="G55" s="7"/>
      <c r="H55" s="65"/>
      <c r="I55" s="12" t="s">
        <v>225</v>
      </c>
      <c r="J55" s="87">
        <f>G44</f>
        <v>0.13084112149532709</v>
      </c>
      <c r="K55" s="4">
        <f>RANK(J55,'Universal Aggregate Worksheet'!AH7:AH67,1)</f>
        <v>36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28.701649556188855</v>
      </c>
      <c r="G56" s="7"/>
      <c r="H56" s="65"/>
      <c r="I56" s="12" t="s">
        <v>227</v>
      </c>
      <c r="J56" s="10">
        <f>F51</f>
        <v>6.8211068211068204E-2</v>
      </c>
      <c r="K56" s="4">
        <f>RANK(J56,'Universal Aggregate Worksheet'!AK7:AK67,1)</f>
        <v>44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0.75788208673822766</v>
      </c>
      <c r="G57" s="7"/>
      <c r="H57" s="65"/>
      <c r="I57" s="12" t="s">
        <v>226</v>
      </c>
      <c r="J57" s="10">
        <f>G51</f>
        <v>6.8211068211068204E-2</v>
      </c>
      <c r="K57" s="4">
        <f>RANK(J57,'Universal Aggregate Worksheet'!AL7:AL67,0)</f>
        <v>15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0.31155778894472363</v>
      </c>
      <c r="K58" s="4">
        <f>RANK(J58,'Universal Aggregate Worksheet'!AM7:AM67,0)</f>
        <v>32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0.37467018469656993</v>
      </c>
      <c r="K59" s="4">
        <f>RANK(J59,'Universal Aggregate Worksheet'!AN7:AN67,1)</f>
        <v>58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29.459531642927082</v>
      </c>
      <c r="K60" s="4">
        <f>RANK(J60,'Universal Aggregate Worksheet'!AO7:AO67,0)</f>
        <v>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28.701649556188855</v>
      </c>
      <c r="K61" s="4">
        <f>RANK(J61,'Universal Aggregate Worksheet'!AP7:AP67,1)</f>
        <v>42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0.75788208673822766</v>
      </c>
      <c r="K62" s="4">
        <f>RANK(J62,'Universal Aggregate Worksheet'!AQ7:AQ67,0)</f>
        <v>24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8" zoomScaleNormal="100" workbookViewId="0">
      <selection activeCell="F34" sqref="F34"/>
    </sheetView>
  </sheetViews>
  <sheetFormatPr defaultRowHeight="15"/>
  <cols>
    <col min="1" max="1" width="38.7109375" customWidth="1"/>
    <col min="2" max="3" width="15.7109375" customWidth="1"/>
    <col min="4" max="4" width="4.7109375" customWidth="1"/>
    <col min="5" max="5" width="50.7109375" customWidth="1"/>
    <col min="6" max="7" width="15.7109375" customWidth="1"/>
    <col min="8" max="8" width="4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Air Force</v>
      </c>
      <c r="C7" s="76" t="s">
        <v>62</v>
      </c>
      <c r="E7" s="7"/>
      <c r="F7" s="76" t="str">
        <f>B1</f>
        <v>Air Force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29.855072463768117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25.943396226415093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117</v>
      </c>
      <c r="C9" s="4">
        <v>112</v>
      </c>
      <c r="E9" s="4" t="s">
        <v>82</v>
      </c>
      <c r="F9" s="78">
        <f>B19+B23+C26</f>
        <v>443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25.384615384615383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27.291666666666664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480</v>
      </c>
      <c r="C10" s="4">
        <v>393</v>
      </c>
      <c r="E10" s="4" t="s">
        <v>83</v>
      </c>
      <c r="F10" s="78">
        <f>C19+C23+B26</f>
        <v>443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24.842105263157897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30.687830687830687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0.24374999999999999</v>
      </c>
      <c r="C11" s="6">
        <f>C9/C10</f>
        <v>0.28498727735368956</v>
      </c>
      <c r="E11" s="4" t="s">
        <v>84</v>
      </c>
      <c r="F11" s="78">
        <f>SUM(F9:F10)</f>
        <v>886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28.785046728971963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30.281690140845068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255</v>
      </c>
      <c r="C12" s="4">
        <v>219</v>
      </c>
      <c r="E12" s="4" t="s">
        <v>85</v>
      </c>
      <c r="F12" s="79">
        <f>F9/(B39/60)</f>
        <v>34.07692307692308</v>
      </c>
      <c r="G12" s="28"/>
      <c r="H12" s="65"/>
      <c r="I12" s="4" t="s">
        <v>17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28.764044943820227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25.244618395303327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0.53125</v>
      </c>
      <c r="C13" s="6">
        <f>C12/C10</f>
        <v>0.5572519083969466</v>
      </c>
      <c r="E13" s="4" t="s">
        <v>86</v>
      </c>
      <c r="F13" s="79">
        <f>F10/(B39/60)</f>
        <v>34.07692307692308</v>
      </c>
      <c r="G13" s="28"/>
      <c r="H13" s="65"/>
      <c r="I13" s="4" t="s">
        <v>22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30.873786407766989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23.972602739726025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0.45882352941176469</v>
      </c>
      <c r="C14" s="6">
        <f>C9/C12</f>
        <v>0.51141552511415522</v>
      </c>
      <c r="E14" s="4" t="s">
        <v>87</v>
      </c>
      <c r="F14" s="79">
        <f>F11/(B39/60)</f>
        <v>68.15384615384616</v>
      </c>
      <c r="G14" s="28"/>
      <c r="H14" s="65"/>
      <c r="I14" s="4" t="s">
        <v>28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25.821596244131456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27.040816326530614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59</v>
      </c>
      <c r="C15" s="4">
        <v>68</v>
      </c>
      <c r="E15" s="7"/>
      <c r="F15" s="7"/>
      <c r="G15" s="7"/>
      <c r="H15" s="65"/>
      <c r="I15" s="4" t="s">
        <v>13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36.30252100840336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26.151012891344383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0.50427350427350426</v>
      </c>
      <c r="C16" s="6">
        <f>C15/C9</f>
        <v>0.6071428571428571</v>
      </c>
      <c r="E16" s="24" t="s">
        <v>88</v>
      </c>
      <c r="F16" s="7"/>
      <c r="G16" s="7"/>
      <c r="H16" s="65"/>
      <c r="I16" s="4" t="s">
        <v>194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18.046709129511676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36.031746031746032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26.410835214446955</v>
      </c>
      <c r="G17" s="29"/>
      <c r="H17" s="65"/>
      <c r="I17" s="4" t="s">
        <v>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29.254302103250478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30.650684931506849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25.282167042889391</v>
      </c>
      <c r="G18" s="29"/>
      <c r="H18" s="65"/>
      <c r="I18" s="4" t="s">
        <v>37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27.777777777777779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24.293785310734464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138</v>
      </c>
      <c r="C19" s="4">
        <v>138</v>
      </c>
      <c r="E19" s="4" t="s">
        <v>120</v>
      </c>
      <c r="F19" s="10">
        <f>F17-F18</f>
        <v>1.1286681715575639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</v>
      </c>
      <c r="C20" s="6">
        <f>C19/(B19+C19)</f>
        <v>0.5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21.936758893280633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31.222707423580786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255</v>
      </c>
      <c r="C23" s="4">
        <v>266</v>
      </c>
      <c r="E23" s="12" t="s">
        <v>122</v>
      </c>
      <c r="F23" s="10">
        <f>(F17*'Efficiency Adjustment'!B66)/K27</f>
        <v>25.711393186059162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216</v>
      </c>
      <c r="C24" s="4">
        <v>216</v>
      </c>
      <c r="E24" s="12" t="s">
        <v>123</v>
      </c>
      <c r="F24" s="10">
        <f>(F18*'Efficiency Adjustment'!C66)/J27</f>
        <v>26.672958273918844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0.84705882352941175</v>
      </c>
      <c r="C25" s="6">
        <f>C24/C23</f>
        <v>0.81203007518796988</v>
      </c>
      <c r="E25" s="12" t="s">
        <v>124</v>
      </c>
      <c r="F25" s="10">
        <f>F23-F24</f>
        <v>-0.96156508785968242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39</v>
      </c>
      <c r="C26" s="4">
        <f>C23-C24</f>
        <v>50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26.822843686723331</v>
      </c>
      <c r="K27" s="19">
        <f>AVERAGEIF(K8:K24,"&gt;0")</f>
        <v>28.631417707114817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1.0835214446952597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59</v>
      </c>
      <c r="C29" s="4">
        <v>46</v>
      </c>
      <c r="E29" s="12" t="s">
        <v>148</v>
      </c>
      <c r="F29" s="10">
        <f>C10/F10</f>
        <v>0.88713318284424381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18</v>
      </c>
      <c r="C30" s="4">
        <v>15</v>
      </c>
      <c r="E30" s="12" t="s">
        <v>91</v>
      </c>
      <c r="F30" s="10">
        <f>F28-F29</f>
        <v>0.19638826185101588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0.30508474576271188</v>
      </c>
      <c r="C31" s="23">
        <f>C30/C29</f>
        <v>0.32608695652173914</v>
      </c>
      <c r="E31" s="4" t="s">
        <v>149</v>
      </c>
      <c r="F31" s="10">
        <f>B12/F9</f>
        <v>0.57562076749435664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0.49435665914221216</v>
      </c>
      <c r="G32" s="7"/>
      <c r="H32" s="65">
        <f>AVERAGE('Universal Aggregate Worksheet'!I7:I67)</f>
        <v>67.194080284888045</v>
      </c>
      <c r="I32" s="4" t="s">
        <v>203</v>
      </c>
      <c r="J32" s="9">
        <f>F14</f>
        <v>68.15384615384616</v>
      </c>
      <c r="K32" s="4">
        <f>RANK(J32,'Universal Aggregate Worksheet'!I7:I67,0)</f>
        <v>24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3.3898305084745763E-2</v>
      </c>
      <c r="E33" s="12" t="s">
        <v>92</v>
      </c>
      <c r="F33" s="13">
        <f>F31-F32</f>
        <v>8.1264108352144482E-2</v>
      </c>
      <c r="G33" s="29"/>
      <c r="H33" s="65"/>
      <c r="I33" s="12" t="s">
        <v>160</v>
      </c>
      <c r="J33" s="9">
        <f>F12</f>
        <v>34.07692307692308</v>
      </c>
      <c r="K33" s="4">
        <f>RANK(J33,'Universal Aggregate Worksheet'!F7:F67,0)</f>
        <v>31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0.25001250000000003</v>
      </c>
      <c r="G34" s="31"/>
      <c r="H34" s="65"/>
      <c r="I34" s="12" t="s">
        <v>161</v>
      </c>
      <c r="J34" s="9">
        <f>F13</f>
        <v>34.07692307692308</v>
      </c>
      <c r="K34" s="4">
        <f>RANK(J34,'Universal Aggregate Worksheet'!G7:G67,1)</f>
        <v>36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62</v>
      </c>
      <c r="E35" s="12" t="s">
        <v>152</v>
      </c>
      <c r="F35" s="6">
        <f>((0.167*C30)+(C9)+(0.83*C32))/C10</f>
        <v>0.29558524173027989</v>
      </c>
      <c r="G35" s="7"/>
      <c r="H35" s="65"/>
      <c r="I35" s="12" t="s">
        <v>210</v>
      </c>
      <c r="J35" s="9">
        <f>J33-J34</f>
        <v>0</v>
      </c>
      <c r="K35" s="4">
        <f>RANK(J35,'Universal Aggregate Worksheet'!H7:H67,0)</f>
        <v>34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0.47061176470588234</v>
      </c>
      <c r="G36" s="31"/>
      <c r="H36" s="65"/>
      <c r="I36" s="4" t="s">
        <v>133</v>
      </c>
      <c r="J36" s="10">
        <f>F23</f>
        <v>25.711393186059162</v>
      </c>
      <c r="K36" s="4">
        <f>RANK(J36,'Universal Aggregate Worksheet'!X7:X67,0)</f>
        <v>45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0.53043378995433788</v>
      </c>
      <c r="G37" s="31"/>
      <c r="H37" s="65"/>
      <c r="I37" s="4" t="s">
        <v>136</v>
      </c>
      <c r="J37" s="10">
        <f>F24</f>
        <v>26.672958273918844</v>
      </c>
      <c r="K37" s="4">
        <f>RANK(J37,'Universal Aggregate Worksheet'!Z7:Z67,1)</f>
        <v>23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-0.96156508785968242</v>
      </c>
      <c r="K38" s="4">
        <f>RANK(J38,'Universal Aggregate Worksheet'!AB7:AB67,0)</f>
        <v>34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1.0835214446952597</v>
      </c>
      <c r="K39" s="4">
        <f>RANK(J39,'Universal Aggregate Worksheet'!M7:M67,0)</f>
        <v>14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3.7499999999999999E-2</v>
      </c>
      <c r="G40" s="13">
        <f>C30/C10</f>
        <v>3.8167938931297711E-2</v>
      </c>
      <c r="H40" s="65"/>
      <c r="I40" s="4" t="s">
        <v>170</v>
      </c>
      <c r="J40" s="10">
        <f>F29</f>
        <v>0.88713318284424381</v>
      </c>
      <c r="K40" s="4">
        <f>RANK(J40,'Universal Aggregate Worksheet'!Q7:Q67,1)</f>
        <v>5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0.11704834605597965</v>
      </c>
      <c r="G41" s="10">
        <f>B29/B10</f>
        <v>0.12291666666666666</v>
      </c>
      <c r="H41" s="65"/>
      <c r="I41" s="4" t="s">
        <v>168</v>
      </c>
      <c r="J41" s="6">
        <f>F34</f>
        <v>0.25001250000000003</v>
      </c>
      <c r="K41" s="4">
        <f>RANK(J41,'Universal Aggregate Worksheet'!O7:O67,0)</f>
        <v>52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-7.9548346055979657E-2</v>
      </c>
      <c r="G42" s="10">
        <f>G40-G41</f>
        <v>-8.4748727735368956E-2</v>
      </c>
      <c r="H42" s="65"/>
      <c r="I42" s="4" t="s">
        <v>172</v>
      </c>
      <c r="J42" s="6">
        <f>F35</f>
        <v>0.29558524173027989</v>
      </c>
      <c r="K42" s="4">
        <f>RANK(J42,'Universal Aggregate Worksheet'!S7:S67,1)</f>
        <v>38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E43" s="12" t="s">
        <v>217</v>
      </c>
      <c r="F43" s="86">
        <f>B29/F9</f>
        <v>0.13318284424379231</v>
      </c>
      <c r="G43" s="86">
        <f>C29/F10</f>
        <v>0.10383747178329571</v>
      </c>
      <c r="H43" s="65"/>
      <c r="I43" s="4" t="s">
        <v>182</v>
      </c>
      <c r="J43" s="10">
        <f>F47</f>
        <v>0.13318284424379231</v>
      </c>
      <c r="K43" s="4">
        <f>RANK(J43,'Universal Aggregate Worksheet'!U7:U67,0)</f>
        <v>47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E44" s="4" t="s">
        <v>218</v>
      </c>
      <c r="F44" s="86">
        <f>B30/B9</f>
        <v>0.15384615384615385</v>
      </c>
      <c r="G44" s="86">
        <f>C30/C9</f>
        <v>0.13392857142857142</v>
      </c>
      <c r="H44" s="65"/>
      <c r="I44" s="4" t="s">
        <v>183</v>
      </c>
      <c r="J44" s="10">
        <f>F48</f>
        <v>0.15349887133182843</v>
      </c>
      <c r="K44" s="4">
        <f>RANK(J44,'Universal Aggregate Worksheet'!V7:V67,1)</f>
        <v>31</v>
      </c>
      <c r="L44" s="10">
        <f>AVERAGE('Universal Aggregate Worksheet'!V7:V67)</f>
        <v>0.15505481525965922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E45" s="7"/>
      <c r="F45" s="29"/>
      <c r="G45" s="33"/>
      <c r="H45" s="65"/>
      <c r="I45" s="4" t="s">
        <v>179</v>
      </c>
      <c r="J45" s="13">
        <f>B20</f>
        <v>0.5</v>
      </c>
      <c r="K45" s="4">
        <f>RANK(J45,'Universal Aggregate Worksheet'!J7:J67,0)</f>
        <v>30</v>
      </c>
      <c r="L45" s="10">
        <f>AVERAGE('Universal Aggregate Worksheet'!J7:J67)</f>
        <v>0.49689225343931626</v>
      </c>
      <c r="M45" s="66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>
      <c r="E46" s="24" t="s">
        <v>156</v>
      </c>
      <c r="F46" s="7"/>
      <c r="G46" s="7"/>
      <c r="H46" s="65"/>
      <c r="I46" s="4" t="s">
        <v>180</v>
      </c>
      <c r="J46" s="13">
        <f>B25</f>
        <v>0.84705882352941175</v>
      </c>
      <c r="K46" s="4">
        <f>RANK(J46,'Universal Aggregate Worksheet'!K7:K67,0)</f>
        <v>21</v>
      </c>
      <c r="L46" s="10">
        <f>AVERAGE('Universal Aggregate Worksheet'!K7:K67)</f>
        <v>0.82751485561065763</v>
      </c>
      <c r="M46" s="66" t="s">
        <v>36</v>
      </c>
    </row>
    <row r="47" spans="1:23">
      <c r="E47" s="4" t="s">
        <v>157</v>
      </c>
      <c r="F47" s="10">
        <f>B15/F9</f>
        <v>0.13318284424379231</v>
      </c>
      <c r="G47" s="33"/>
      <c r="H47" s="65"/>
      <c r="I47" s="4" t="s">
        <v>181</v>
      </c>
      <c r="J47" s="13">
        <f>C25</f>
        <v>0.81203007518796988</v>
      </c>
      <c r="K47" s="4">
        <f>RANK(J47,'Universal Aggregate Worksheet'!L7:L67,1)</f>
        <v>19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0.15349887133182843</v>
      </c>
      <c r="G48" s="29"/>
      <c r="H48" s="65"/>
      <c r="I48" s="4" t="s">
        <v>205</v>
      </c>
      <c r="J48" s="6">
        <f>B31</f>
        <v>0.30508474576271188</v>
      </c>
      <c r="K48" s="4">
        <f>RANK(J48,'Universal Aggregate Worksheet'!AC7:AC67,0)</f>
        <v>34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0.32608695652173914</v>
      </c>
      <c r="K49" s="4">
        <f>RANK(J49,'Universal Aggregate Worksheet'!AD7:AD67,1)</f>
        <v>36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3.7499999999999999E-2</v>
      </c>
      <c r="K50" s="4">
        <f>RANK(J50,'Universal Aggregate Worksheet'!AI7:AI67,0)</f>
        <v>26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5.7562076749435663E-2</v>
      </c>
      <c r="G51" s="10">
        <f>C35/F11</f>
        <v>6.9977426636568849E-2</v>
      </c>
      <c r="H51" s="65"/>
      <c r="I51" s="12" t="s">
        <v>221</v>
      </c>
      <c r="J51" s="10">
        <f>F41</f>
        <v>0.11704834605597965</v>
      </c>
      <c r="K51" s="4">
        <f>RANK(J51,'Universal Aggregate Worksheet'!AJ7:AJ67,1)</f>
        <v>37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0.24153498871331827</v>
      </c>
      <c r="G52" s="86">
        <f>(B12-B9)/F9</f>
        <v>0.31151241534988711</v>
      </c>
      <c r="H52" s="65"/>
      <c r="I52" s="12" t="s">
        <v>222</v>
      </c>
      <c r="J52" s="87">
        <f>F43</f>
        <v>0.13318284424379231</v>
      </c>
      <c r="K52" s="4">
        <f>RANK(J52,'Universal Aggregate Worksheet'!AE7:AE67,0)</f>
        <v>10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0.10383747178329571</v>
      </c>
      <c r="K53" s="4">
        <f>RANK(J53,'Universal Aggregate Worksheet'!AF7:AF67,1)</f>
        <v>24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0.15384615384615385</v>
      </c>
      <c r="K54" s="4">
        <f>RANK(J54,'Universal Aggregate Worksheet'!AG7:AG67,0)</f>
        <v>11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26.822843686723331</v>
      </c>
      <c r="G55" s="7"/>
      <c r="H55" s="65"/>
      <c r="I55" s="12" t="s">
        <v>225</v>
      </c>
      <c r="J55" s="87">
        <f>G44</f>
        <v>0.13392857142857142</v>
      </c>
      <c r="K55" s="4">
        <f>RANK(J55,'Universal Aggregate Worksheet'!AH7:AH67,1)</f>
        <v>40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28.631417707114817</v>
      </c>
      <c r="G56" s="7"/>
      <c r="H56" s="65"/>
      <c r="I56" s="12" t="s">
        <v>227</v>
      </c>
      <c r="J56" s="10">
        <f>F51</f>
        <v>5.7562076749435663E-2</v>
      </c>
      <c r="K56" s="4">
        <f>RANK(J56,'Universal Aggregate Worksheet'!AK7:AK67,1)</f>
        <v>26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-1.808574020391486</v>
      </c>
      <c r="G57" s="7"/>
      <c r="H57" s="65"/>
      <c r="I57" s="12" t="s">
        <v>226</v>
      </c>
      <c r="J57" s="10">
        <f>G51</f>
        <v>6.9977426636568849E-2</v>
      </c>
      <c r="K57" s="4">
        <f>RANK(J57,'Universal Aggregate Worksheet'!AL7:AL67,0)</f>
        <v>10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0.24153498871331827</v>
      </c>
      <c r="K58" s="4">
        <f>RANK(J58,'Universal Aggregate Worksheet'!AM7:AM67,0)</f>
        <v>61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0.31151241534988711</v>
      </c>
      <c r="K59" s="4">
        <f>RANK(J59,'Universal Aggregate Worksheet'!AN7:AN67,1)</f>
        <v>30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26.822843686723331</v>
      </c>
      <c r="K60" s="4">
        <f>RANK(J60,'Universal Aggregate Worksheet'!AO7:AO67,0)</f>
        <v>55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28.631417707114817</v>
      </c>
      <c r="K61" s="4">
        <f>RANK(J61,'Universal Aggregate Worksheet'!AP7:AP67,1)</f>
        <v>40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-1.808574020391486</v>
      </c>
      <c r="K62" s="4">
        <f>RANK(J62,'Universal Aggregate Worksheet'!AQ7:AQ67,0)</f>
        <v>53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9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UMBC</v>
      </c>
      <c r="C7" s="76" t="s">
        <v>62</v>
      </c>
      <c r="E7" s="7"/>
      <c r="F7" s="76" t="str">
        <f>B1</f>
        <v>UMBC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40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21.052631578947366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33.395872420262663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112</v>
      </c>
      <c r="C9" s="4">
        <v>145</v>
      </c>
      <c r="E9" s="4" t="s">
        <v>82</v>
      </c>
      <c r="F9" s="78">
        <f>B19+B23+C26</f>
        <v>415</v>
      </c>
      <c r="G9" s="27"/>
      <c r="H9" s="65"/>
      <c r="I9" s="4" t="s">
        <v>45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27.100840336134453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28.904428904428904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389</v>
      </c>
      <c r="C10" s="4">
        <v>467</v>
      </c>
      <c r="E10" s="4" t="s">
        <v>83</v>
      </c>
      <c r="F10" s="78">
        <f>C19+C23+B26</f>
        <v>440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31.401869158878505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29.746835443037973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0.2879177377892031</v>
      </c>
      <c r="C11" s="6">
        <f>C9/C10</f>
        <v>0.31049250535331907</v>
      </c>
      <c r="E11" s="4" t="s">
        <v>84</v>
      </c>
      <c r="F11" s="78">
        <f>SUM(F9:F10)</f>
        <v>855</v>
      </c>
      <c r="G11" s="27"/>
      <c r="H11" s="65"/>
      <c r="I11" s="4" t="s">
        <v>25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31.858407079646017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24.892703862660944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228</v>
      </c>
      <c r="C12" s="4">
        <v>265</v>
      </c>
      <c r="E12" s="4" t="s">
        <v>85</v>
      </c>
      <c r="F12" s="79">
        <f>F9/(B39/60)</f>
        <v>31.923076923076923</v>
      </c>
      <c r="G12" s="28"/>
      <c r="H12" s="65"/>
      <c r="I12" s="4" t="s">
        <v>31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32.7683615819209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25.977011494252871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0.58611825192802058</v>
      </c>
      <c r="C13" s="6">
        <f>C12/C10</f>
        <v>0.56745182012847961</v>
      </c>
      <c r="E13" s="4" t="s">
        <v>86</v>
      </c>
      <c r="F13" s="79">
        <f>F10/(B39/60)</f>
        <v>33.846153846153847</v>
      </c>
      <c r="G13" s="28"/>
      <c r="H13" s="65"/>
      <c r="I13" s="4" t="s">
        <v>43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30.578512396694212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28.90625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0.49122807017543857</v>
      </c>
      <c r="C14" s="6">
        <f>C9/C12</f>
        <v>0.54716981132075471</v>
      </c>
      <c r="E14" s="4" t="s">
        <v>87</v>
      </c>
      <c r="F14" s="79">
        <f>F11/(B39/60)</f>
        <v>65.769230769230774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36.363636363636367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28.809523809523807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68</v>
      </c>
      <c r="C15" s="4">
        <v>91</v>
      </c>
      <c r="E15" s="7"/>
      <c r="F15" s="7"/>
      <c r="G15" s="7"/>
      <c r="H15" s="65"/>
      <c r="I15" s="4" t="s">
        <v>52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26.912928759894463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26.884422110552762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0.6071428571428571</v>
      </c>
      <c r="C16" s="6">
        <f>C15/C9</f>
        <v>0.62758620689655176</v>
      </c>
      <c r="E16" s="24" t="s">
        <v>88</v>
      </c>
      <c r="F16" s="7"/>
      <c r="G16" s="7"/>
      <c r="H16" s="65"/>
      <c r="I16" s="4" t="s">
        <v>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25.342465753424658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27.108433734939759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26.987951807228917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26.953125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31.494661921708182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32.954545454545453</v>
      </c>
      <c r="G18" s="29"/>
      <c r="H18" s="65"/>
      <c r="I18" s="4" t="s">
        <v>54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25.384615384615383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27.291666666666664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140</v>
      </c>
      <c r="C19" s="4">
        <v>163</v>
      </c>
      <c r="E19" s="4" t="s">
        <v>120</v>
      </c>
      <c r="F19" s="10">
        <f>F17-F18</f>
        <v>-5.966593647316536</v>
      </c>
      <c r="G19" s="29"/>
      <c r="H19" s="65"/>
      <c r="I19" s="4" t="s">
        <v>19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28.043143297380585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28.495575221238941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0.46204620462046203</v>
      </c>
      <c r="C20" s="6">
        <f>C19/(B19+C19)</f>
        <v>0.53795379537953791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19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28.043143297380585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28.495575221238941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240</v>
      </c>
      <c r="C23" s="4">
        <v>223</v>
      </c>
      <c r="E23" s="12" t="s">
        <v>122</v>
      </c>
      <c r="F23" s="10">
        <f>(F17*'Efficiency Adjustment'!B66)/K27</f>
        <v>26.401290509784818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186</v>
      </c>
      <c r="C24" s="4">
        <v>188</v>
      </c>
      <c r="E24" s="12" t="s">
        <v>123</v>
      </c>
      <c r="F24" s="10">
        <f>(F18*'Efficiency Adjustment'!C66)/J27</f>
        <v>32.606689052607884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0.77500000000000002</v>
      </c>
      <c r="C25" s="6">
        <f>C24/C23</f>
        <v>0.84304932735426008</v>
      </c>
      <c r="E25" s="12" t="s">
        <v>124</v>
      </c>
      <c r="F25" s="10">
        <f>F23-F24</f>
        <v>-6.2053985428230654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54</v>
      </c>
      <c r="C26" s="4">
        <f>C23-C24</f>
        <v>35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28.600283076042579</v>
      </c>
      <c r="K27" s="19">
        <f>AVERAGEIF(K8:K24,"&gt;0")</f>
        <v>28.492535446962492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0.9373493975903614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49</v>
      </c>
      <c r="C29" s="4">
        <v>31</v>
      </c>
      <c r="E29" s="12" t="s">
        <v>148</v>
      </c>
      <c r="F29" s="10">
        <f>C10/F10</f>
        <v>1.0613636363636363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15</v>
      </c>
      <c r="C30" s="4">
        <v>13</v>
      </c>
      <c r="E30" s="12" t="s">
        <v>91</v>
      </c>
      <c r="F30" s="10">
        <f>F28-F29</f>
        <v>-0.12401423877327489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0.30612244897959184</v>
      </c>
      <c r="C31" s="23">
        <f>C30/C29</f>
        <v>0.41935483870967744</v>
      </c>
      <c r="E31" s="4" t="s">
        <v>149</v>
      </c>
      <c r="F31" s="10">
        <f>B12/F9</f>
        <v>0.54939759036144575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0.60227272727272729</v>
      </c>
      <c r="G32" s="7"/>
      <c r="H32" s="65"/>
      <c r="I32" s="4" t="s">
        <v>203</v>
      </c>
      <c r="J32" s="9">
        <f>F14</f>
        <v>65.769230769230774</v>
      </c>
      <c r="K32" s="4">
        <f>RANK(J32,'Universal Aggregate Worksheet'!I7:I67,0)</f>
        <v>36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-5.2875136911281539E-2</v>
      </c>
      <c r="G33" s="29"/>
      <c r="H33" s="65"/>
      <c r="I33" s="12" t="s">
        <v>160</v>
      </c>
      <c r="J33" s="9">
        <f>F12</f>
        <v>31.923076923076923</v>
      </c>
      <c r="K33" s="4">
        <f>RANK(J33,'Universal Aggregate Worksheet'!F7:F67,0)</f>
        <v>43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0.29435732647814911</v>
      </c>
      <c r="G34" s="31"/>
      <c r="H34" s="65"/>
      <c r="I34" s="12" t="s">
        <v>161</v>
      </c>
      <c r="J34" s="9">
        <f>F13</f>
        <v>33.846153846153847</v>
      </c>
      <c r="K34" s="4">
        <f>RANK(J34,'Universal Aggregate Worksheet'!G7:G67,1)</f>
        <v>34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35</v>
      </c>
      <c r="C35" s="4">
        <v>54</v>
      </c>
      <c r="E35" s="12" t="s">
        <v>152</v>
      </c>
      <c r="F35" s="6">
        <f>((0.167*C30)+(C9)+(0.83*C32))/C10</f>
        <v>0.3151413276231263</v>
      </c>
      <c r="G35" s="7"/>
      <c r="H35" s="65"/>
      <c r="I35" s="12" t="s">
        <v>210</v>
      </c>
      <c r="J35" s="9">
        <f>J33-J34</f>
        <v>-1.9230769230769234</v>
      </c>
      <c r="K35" s="4">
        <f>RANK(J35,'Universal Aggregate Worksheet'!H7:H67,0)</f>
        <v>42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0.5022149122807017</v>
      </c>
      <c r="G36" s="31"/>
      <c r="H36" s="65"/>
      <c r="I36" s="4" t="s">
        <v>133</v>
      </c>
      <c r="J36" s="10">
        <f>F23</f>
        <v>26.401290509784818</v>
      </c>
      <c r="K36" s="4">
        <f>RANK(J36,'Universal Aggregate Worksheet'!X7:X67,0)</f>
        <v>39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0.55536226415094336</v>
      </c>
      <c r="G37" s="31"/>
      <c r="H37" s="65"/>
      <c r="I37" s="4" t="s">
        <v>136</v>
      </c>
      <c r="J37" s="10">
        <f>F24</f>
        <v>32.606689052607884</v>
      </c>
      <c r="K37" s="4">
        <f>RANK(J37,'Universal Aggregate Worksheet'!Z7:Z67,1)</f>
        <v>54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-6.2053985428230654</v>
      </c>
      <c r="K38" s="4">
        <f>RANK(J38,'Universal Aggregate Worksheet'!AB7:AB67,0)</f>
        <v>51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0.9373493975903614</v>
      </c>
      <c r="K39" s="4">
        <f>RANK(J39,'Universal Aggregate Worksheet'!M7:M67,0)</f>
        <v>49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3.8560411311053984E-2</v>
      </c>
      <c r="G40" s="13">
        <f>C30/C10</f>
        <v>2.7837259100642397E-2</v>
      </c>
      <c r="H40" s="65"/>
      <c r="I40" s="4" t="s">
        <v>170</v>
      </c>
      <c r="J40" s="10">
        <f>F29</f>
        <v>1.0613636363636363</v>
      </c>
      <c r="K40" s="4">
        <f>RANK(J40,'Universal Aggregate Worksheet'!Q7:Q67,1)</f>
        <v>46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6.638115631691649E-2</v>
      </c>
      <c r="G41" s="10">
        <f>B29/B10</f>
        <v>0.12596401028277635</v>
      </c>
      <c r="H41" s="65"/>
      <c r="I41" s="4" t="s">
        <v>168</v>
      </c>
      <c r="J41" s="6">
        <f>F34</f>
        <v>0.29435732647814911</v>
      </c>
      <c r="K41" s="4">
        <f>RANK(J41,'Universal Aggregate Worksheet'!O7:O67,0)</f>
        <v>23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-2.7820745005862506E-2</v>
      </c>
      <c r="G42" s="10">
        <f>G40-G41</f>
        <v>-9.8126751182133945E-2</v>
      </c>
      <c r="H42" s="65"/>
      <c r="I42" s="4" t="s">
        <v>172</v>
      </c>
      <c r="J42" s="6">
        <f>F35</f>
        <v>0.3151413276231263</v>
      </c>
      <c r="K42" s="4">
        <f>RANK(J42,'Universal Aggregate Worksheet'!S7:S67,1)</f>
        <v>52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0.1180722891566265</v>
      </c>
      <c r="G43" s="86">
        <f>C29/F10</f>
        <v>7.045454545454545E-2</v>
      </c>
      <c r="H43" s="65"/>
      <c r="I43" s="4" t="s">
        <v>182</v>
      </c>
      <c r="J43" s="10">
        <f>F47</f>
        <v>0.16385542168674699</v>
      </c>
      <c r="K43" s="4">
        <f>RANK(J43,'Universal Aggregate Worksheet'!U7:U67,0)</f>
        <v>26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0.13392857142857142</v>
      </c>
      <c r="G44" s="86">
        <f>C30/C9</f>
        <v>8.9655172413793102E-2</v>
      </c>
      <c r="H44" s="65"/>
      <c r="I44" s="4" t="s">
        <v>183</v>
      </c>
      <c r="J44" s="10">
        <f>F48</f>
        <v>0.20681818181818182</v>
      </c>
      <c r="K44" s="4">
        <f>RANK(J44,'Universal Aggregate Worksheet'!V7:V67,1)</f>
        <v>60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0.46204620462046203</v>
      </c>
      <c r="K45" s="4">
        <f>RANK(J45,'Universal Aggregate Worksheet'!J7:J67,0)</f>
        <v>41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0.77500000000000002</v>
      </c>
      <c r="K46" s="4">
        <f>RANK(J46,'Universal Aggregate Worksheet'!K7:K67,0)</f>
        <v>51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0.16385542168674699</v>
      </c>
      <c r="G47" s="33"/>
      <c r="H47" s="65"/>
      <c r="I47" s="4" t="s">
        <v>181</v>
      </c>
      <c r="J47" s="13">
        <f>C25</f>
        <v>0.84304932735426008</v>
      </c>
      <c r="K47" s="4">
        <f>RANK(J47,'Universal Aggregate Worksheet'!L7:L67,1)</f>
        <v>41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0.20681818181818182</v>
      </c>
      <c r="G48" s="29"/>
      <c r="H48" s="65"/>
      <c r="I48" s="4" t="s">
        <v>205</v>
      </c>
      <c r="J48" s="6">
        <f>B31</f>
        <v>0.30612244897959184</v>
      </c>
      <c r="K48" s="4">
        <f>RANK(J48,'Universal Aggregate Worksheet'!AC7:AC67,0)</f>
        <v>33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0.41935483870967744</v>
      </c>
      <c r="K49" s="4">
        <f>RANK(J49,'Universal Aggregate Worksheet'!AD7:AD67,1)</f>
        <v>55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3.8560411311053984E-2</v>
      </c>
      <c r="K50" s="4">
        <f>RANK(J50,'Universal Aggregate Worksheet'!AI7:AI67,0)</f>
        <v>23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4.0935672514619881E-2</v>
      </c>
      <c r="G51" s="10">
        <f>C35/F11</f>
        <v>6.3157894736842107E-2</v>
      </c>
      <c r="H51" s="65"/>
      <c r="I51" s="12" t="s">
        <v>221</v>
      </c>
      <c r="J51" s="10">
        <f>F41</f>
        <v>6.638115631691649E-2</v>
      </c>
      <c r="K51" s="4">
        <f>RANK(J51,'Universal Aggregate Worksheet'!AJ7:AJ67,1)</f>
        <v>2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0.27272727272727271</v>
      </c>
      <c r="G52" s="86">
        <f>(B12-B9)/F9</f>
        <v>0.27951807228915665</v>
      </c>
      <c r="H52" s="65"/>
      <c r="I52" s="12" t="s">
        <v>222</v>
      </c>
      <c r="J52" s="87">
        <f>F43</f>
        <v>0.1180722891566265</v>
      </c>
      <c r="K52" s="4">
        <f>RANK(J52,'Universal Aggregate Worksheet'!AE7:AE67,0)</f>
        <v>25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7.045454545454545E-2</v>
      </c>
      <c r="K53" s="4">
        <f>RANK(J53,'Universal Aggregate Worksheet'!AF7:AF67,1)</f>
        <v>2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0.13392857142857142</v>
      </c>
      <c r="K54" s="4">
        <f>RANK(J54,'Universal Aggregate Worksheet'!AG7:AG67,0)</f>
        <v>30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28.600283076042579</v>
      </c>
      <c r="G55" s="7"/>
      <c r="H55" s="65"/>
      <c r="I55" s="12" t="s">
        <v>225</v>
      </c>
      <c r="J55" s="87">
        <f>G44</f>
        <v>8.9655172413793102E-2</v>
      </c>
      <c r="K55" s="4">
        <f>RANK(J55,'Universal Aggregate Worksheet'!AH7:AH67,1)</f>
        <v>10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28.492535446962492</v>
      </c>
      <c r="G56" s="7"/>
      <c r="H56" s="65"/>
      <c r="I56" s="12" t="s">
        <v>227</v>
      </c>
      <c r="J56" s="10">
        <f>F51</f>
        <v>4.0935672514619881E-2</v>
      </c>
      <c r="K56" s="4">
        <f>RANK(J56,'Universal Aggregate Worksheet'!AK7:AK67,1)</f>
        <v>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0.10774762908008739</v>
      </c>
      <c r="G57" s="7"/>
      <c r="H57" s="65"/>
      <c r="I57" s="12" t="s">
        <v>226</v>
      </c>
      <c r="J57" s="10">
        <f>G51</f>
        <v>6.3157894736842107E-2</v>
      </c>
      <c r="K57" s="4">
        <f>RANK(J57,'Universal Aggregate Worksheet'!AL7:AL67,0)</f>
        <v>26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0.27272727272727271</v>
      </c>
      <c r="K58" s="4">
        <f>RANK(J58,'Universal Aggregate Worksheet'!AM7:AM67,0)</f>
        <v>50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0.27951807228915665</v>
      </c>
      <c r="K59" s="4">
        <f>RANK(J59,'Universal Aggregate Worksheet'!AN7:AN67,1)</f>
        <v>14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28.600283076042579</v>
      </c>
      <c r="K60" s="4">
        <f>RANK(J60,'Universal Aggregate Worksheet'!AO7:AO67,0)</f>
        <v>22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28.492535446962492</v>
      </c>
      <c r="K61" s="4">
        <f>RANK(J61,'Universal Aggregate Worksheet'!AP7:AP67,1)</f>
        <v>38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0.10774762908008739</v>
      </c>
      <c r="K62" s="4">
        <f>RANK(J62,'Universal Aggregate Worksheet'!AQ7:AQ67,0)</f>
        <v>28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Vermont</v>
      </c>
      <c r="C7" s="76" t="s">
        <v>62</v>
      </c>
      <c r="E7" s="7"/>
      <c r="F7" s="76" t="str">
        <f>B1</f>
        <v>Vermont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27.413127413127413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27.139874739039666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132</v>
      </c>
      <c r="C9" s="4">
        <v>131</v>
      </c>
      <c r="E9" s="4" t="s">
        <v>82</v>
      </c>
      <c r="F9" s="78">
        <f>B19+B23+C26</f>
        <v>520</v>
      </c>
      <c r="G9" s="27"/>
      <c r="H9" s="65"/>
      <c r="I9" s="4" t="s">
        <v>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26.410835214446955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25.282167042889391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496</v>
      </c>
      <c r="C10" s="4">
        <v>492</v>
      </c>
      <c r="E10" s="4" t="s">
        <v>83</v>
      </c>
      <c r="F10" s="78">
        <f>C19+C23+B26</f>
        <v>480</v>
      </c>
      <c r="G10" s="27"/>
      <c r="H10" s="65"/>
      <c r="I10" s="4" t="s">
        <v>13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36.30252100840336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26.151012891344383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0.2661290322580645</v>
      </c>
      <c r="C11" s="6">
        <f>C9/C10</f>
        <v>0.26626016260162599</v>
      </c>
      <c r="E11" s="4" t="s">
        <v>84</v>
      </c>
      <c r="F11" s="78">
        <f>SUM(F9:F10)</f>
        <v>1000</v>
      </c>
      <c r="G11" s="27"/>
      <c r="H11" s="65"/>
      <c r="I11" s="4" t="s">
        <v>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27.470686767169177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28.195488721804512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294</v>
      </c>
      <c r="C12" s="4">
        <v>285</v>
      </c>
      <c r="E12" s="4" t="s">
        <v>85</v>
      </c>
      <c r="F12" s="79">
        <f>F9/(B39/60)</f>
        <v>34.551495016611291</v>
      </c>
      <c r="G12" s="28"/>
      <c r="H12" s="65"/>
      <c r="I12" s="4" t="s">
        <v>56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32.741935483870968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27.478260869565219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0.592741935483871</v>
      </c>
      <c r="C13" s="6">
        <f>C12/C10</f>
        <v>0.57926829268292679</v>
      </c>
      <c r="E13" s="4" t="s">
        <v>86</v>
      </c>
      <c r="F13" s="79">
        <f>F10/(B39/60)</f>
        <v>31.893687707641195</v>
      </c>
      <c r="G13" s="28"/>
      <c r="H13" s="65"/>
      <c r="I13" s="4" t="s">
        <v>17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28.764044943820227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25.244618395303327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0.44897959183673469</v>
      </c>
      <c r="C14" s="6">
        <f>C9/C12</f>
        <v>0.45964912280701753</v>
      </c>
      <c r="E14" s="4" t="s">
        <v>87</v>
      </c>
      <c r="F14" s="79">
        <f>F11/(B39/60)</f>
        <v>66.44518272425249</v>
      </c>
      <c r="G14" s="28"/>
      <c r="H14" s="65"/>
      <c r="I14" s="4" t="s">
        <v>199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23.780487804878049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28.823529411764703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75</v>
      </c>
      <c r="C15" s="4">
        <v>68</v>
      </c>
      <c r="E15" s="7"/>
      <c r="F15" s="7"/>
      <c r="G15" s="7"/>
      <c r="H15" s="65"/>
      <c r="I15" s="4" t="s">
        <v>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22.524271844660191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25.198412698412696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0.56818181818181823</v>
      </c>
      <c r="C16" s="6">
        <f>C15/C9</f>
        <v>0.51908396946564883</v>
      </c>
      <c r="E16" s="24" t="s">
        <v>88</v>
      </c>
      <c r="F16" s="7"/>
      <c r="G16" s="7"/>
      <c r="H16" s="65"/>
      <c r="I16" s="4" t="s">
        <v>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25.342465753424658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27.108433734939759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25.384615384615383</v>
      </c>
      <c r="G17" s="29"/>
      <c r="H17" s="65"/>
      <c r="I17" s="4" t="s">
        <v>23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19.957537154989385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30.811808118081181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27.291666666666664</v>
      </c>
      <c r="G18" s="29"/>
      <c r="H18" s="65"/>
      <c r="I18" s="4" t="s">
        <v>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26.953125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31.494661921708182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164</v>
      </c>
      <c r="C19" s="4">
        <v>150</v>
      </c>
      <c r="E19" s="4" t="s">
        <v>120</v>
      </c>
      <c r="F19" s="10">
        <f>F17-F18</f>
        <v>-1.907051282051281</v>
      </c>
      <c r="G19" s="29"/>
      <c r="H19" s="65"/>
      <c r="I19" s="4" t="s">
        <v>19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28.043143297380585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28.495575221238941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0.52229299363057324</v>
      </c>
      <c r="C20" s="6">
        <f>C19/(B19+C19)</f>
        <v>0.47770700636942676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26.043737574552683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28.205128205128204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53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26.987951807228917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32.954545454545453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49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36.363636363636367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28.809523809523807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304</v>
      </c>
      <c r="C23" s="4">
        <v>294</v>
      </c>
      <c r="E23" s="12" t="s">
        <v>122</v>
      </c>
      <c r="F23" s="10">
        <f>(F17*'Efficiency Adjustment'!B66)/K27</f>
        <v>25.186093677115739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268</v>
      </c>
      <c r="C24" s="4">
        <v>242</v>
      </c>
      <c r="E24" s="12" t="s">
        <v>123</v>
      </c>
      <c r="F24" s="10">
        <f>(F18*'Efficiency Adjustment'!C66)/J27</f>
        <v>27.90813448652322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0.88157894736842102</v>
      </c>
      <c r="C25" s="6">
        <f>C24/C23</f>
        <v>0.8231292517006803</v>
      </c>
      <c r="E25" s="12" t="s">
        <v>124</v>
      </c>
      <c r="F25" s="10">
        <f>F23-F24</f>
        <v>-2.7220408094074813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36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27.673300495439264</v>
      </c>
      <c r="K27" s="19">
        <f>AVERAGEIF(K8:K24,"&gt;0")</f>
        <v>28.092869415685961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0.9538461538461539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65</v>
      </c>
      <c r="C29" s="4">
        <v>68</v>
      </c>
      <c r="E29" s="12" t="s">
        <v>148</v>
      </c>
      <c r="F29" s="10">
        <f>C10/F10</f>
        <v>1.0249999999999999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22</v>
      </c>
      <c r="E30" s="12" t="s">
        <v>91</v>
      </c>
      <c r="F30" s="10">
        <f>F28-F29</f>
        <v>-7.1153846153846012E-2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0.29230769230769232</v>
      </c>
      <c r="C31" s="23">
        <f>C30/C29</f>
        <v>0.3235294117647059</v>
      </c>
      <c r="E31" s="4" t="s">
        <v>149</v>
      </c>
      <c r="F31" s="10">
        <f>B12/F9</f>
        <v>0.56538461538461537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3</v>
      </c>
      <c r="E32" s="12" t="s">
        <v>150</v>
      </c>
      <c r="F32" s="10">
        <f>C12/F10</f>
        <v>0.59375</v>
      </c>
      <c r="G32" s="7"/>
      <c r="H32" s="65"/>
      <c r="I32" s="4" t="s">
        <v>203</v>
      </c>
      <c r="J32" s="9">
        <f>F14</f>
        <v>66.44518272425249</v>
      </c>
      <c r="K32" s="4">
        <f>RANK(J32,'Universal Aggregate Worksheet'!I7:I67,0)</f>
        <v>31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4.6153846153846156E-2</v>
      </c>
      <c r="E33" s="12" t="s">
        <v>92</v>
      </c>
      <c r="F33" s="13">
        <f>F31-F32</f>
        <v>-2.8365384615384626E-2</v>
      </c>
      <c r="G33" s="29"/>
      <c r="H33" s="65"/>
      <c r="I33" s="12" t="s">
        <v>160</v>
      </c>
      <c r="J33" s="9">
        <f>F12</f>
        <v>34.551495016611291</v>
      </c>
      <c r="K33" s="4">
        <f>RANK(J33,'Universal Aggregate Worksheet'!F7:F67,0)</f>
        <v>23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0.27252620967741936</v>
      </c>
      <c r="G34" s="31"/>
      <c r="H34" s="65"/>
      <c r="I34" s="12" t="s">
        <v>161</v>
      </c>
      <c r="J34" s="9">
        <f>F13</f>
        <v>31.893687707641195</v>
      </c>
      <c r="K34" s="4">
        <f>RANK(J34,'Universal Aggregate Worksheet'!G7:G67,1)</f>
        <v>21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71</v>
      </c>
      <c r="C35" s="4">
        <v>65</v>
      </c>
      <c r="E35" s="12" t="s">
        <v>152</v>
      </c>
      <c r="F35" s="6">
        <f>((0.167*C30)+(C9)+(0.83*C32))/C10</f>
        <v>0.27878861788617887</v>
      </c>
      <c r="G35" s="7"/>
      <c r="H35" s="65"/>
      <c r="I35" s="12" t="s">
        <v>210</v>
      </c>
      <c r="J35" s="9">
        <f>J33-J34</f>
        <v>2.6578073089700958</v>
      </c>
      <c r="K35" s="4">
        <f>RANK(J35,'Universal Aggregate Worksheet'!H7:H67,0)</f>
        <v>18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0.45977210884353742</v>
      </c>
      <c r="G36" s="31"/>
      <c r="H36" s="65"/>
      <c r="I36" s="4" t="s">
        <v>133</v>
      </c>
      <c r="J36" s="10">
        <f>F23</f>
        <v>25.186093677115739</v>
      </c>
      <c r="K36" s="4">
        <f>RANK(J36,'Universal Aggregate Worksheet'!X7:X67,0)</f>
        <v>47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0.48127719298245619</v>
      </c>
      <c r="G37" s="31"/>
      <c r="H37" s="65"/>
      <c r="I37" s="4" t="s">
        <v>136</v>
      </c>
      <c r="J37" s="10">
        <f>F24</f>
        <v>27.90813448652322</v>
      </c>
      <c r="K37" s="4">
        <f>RANK(J37,'Universal Aggregate Worksheet'!Z7:Z67,1)</f>
        <v>30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-2.7220408094074813</v>
      </c>
      <c r="K38" s="4">
        <f>RANK(J38,'Universal Aggregate Worksheet'!AB7:AB67,0)</f>
        <v>41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903</v>
      </c>
      <c r="C39" s="4">
        <f>B39</f>
        <v>903</v>
      </c>
      <c r="E39" s="24" t="s">
        <v>155</v>
      </c>
      <c r="F39" s="7"/>
      <c r="G39" s="7"/>
      <c r="H39" s="65"/>
      <c r="I39" s="4" t="s">
        <v>166</v>
      </c>
      <c r="J39" s="10">
        <f>F28</f>
        <v>0.9538461538461539</v>
      </c>
      <c r="K39" s="4">
        <f>RANK(J39,'Universal Aggregate Worksheet'!M7:M67,0)</f>
        <v>44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3.8306451612903226E-2</v>
      </c>
      <c r="G40" s="13">
        <f>C30/C10</f>
        <v>4.4715447154471545E-2</v>
      </c>
      <c r="H40" s="65"/>
      <c r="I40" s="4" t="s">
        <v>170</v>
      </c>
      <c r="J40" s="10">
        <f>F29</f>
        <v>1.0249999999999999</v>
      </c>
      <c r="K40" s="4">
        <f>RANK(J40,'Universal Aggregate Worksheet'!Q7:Q67,1)</f>
        <v>36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0.13821138211382114</v>
      </c>
      <c r="G41" s="10">
        <f>B29/B10</f>
        <v>0.13104838709677419</v>
      </c>
      <c r="H41" s="65"/>
      <c r="I41" s="4" t="s">
        <v>168</v>
      </c>
      <c r="J41" s="6">
        <f>F34</f>
        <v>0.27252620967741936</v>
      </c>
      <c r="K41" s="4">
        <f>RANK(J41,'Universal Aggregate Worksheet'!O7:O67,0)</f>
        <v>38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-9.9904930500917921E-2</v>
      </c>
      <c r="G42" s="10">
        <f>G40-G41</f>
        <v>-8.633293994230265E-2</v>
      </c>
      <c r="H42" s="65"/>
      <c r="I42" s="4" t="s">
        <v>172</v>
      </c>
      <c r="J42" s="6">
        <f>F35</f>
        <v>0.27878861788617887</v>
      </c>
      <c r="K42" s="4">
        <f>RANK(J42,'Universal Aggregate Worksheet'!S7:S67,1)</f>
        <v>22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0.125</v>
      </c>
      <c r="G43" s="86">
        <f>C29/F10</f>
        <v>0.14166666666666666</v>
      </c>
      <c r="H43" s="65"/>
      <c r="I43" s="4" t="s">
        <v>182</v>
      </c>
      <c r="J43" s="10">
        <f>F47</f>
        <v>0.14423076923076922</v>
      </c>
      <c r="K43" s="4">
        <f>RANK(J43,'Universal Aggregate Worksheet'!U7:U67,0)</f>
        <v>40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0.14393939393939395</v>
      </c>
      <c r="G44" s="86">
        <f>C30/C9</f>
        <v>0.16793893129770993</v>
      </c>
      <c r="H44" s="65"/>
      <c r="I44" s="4" t="s">
        <v>183</v>
      </c>
      <c r="J44" s="10">
        <f>F48</f>
        <v>0.14166666666666666</v>
      </c>
      <c r="K44" s="4">
        <f>RANK(J44,'Universal Aggregate Worksheet'!V7:V67,1)</f>
        <v>19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0.52229299363057324</v>
      </c>
      <c r="K45" s="4">
        <f>RANK(J45,'Universal Aggregate Worksheet'!J7:J67,0)</f>
        <v>23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0.88157894736842102</v>
      </c>
      <c r="K46" s="4">
        <f>RANK(J46,'Universal Aggregate Worksheet'!K7:K67,0)</f>
        <v>9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0.14423076923076922</v>
      </c>
      <c r="G47" s="33"/>
      <c r="H47" s="65"/>
      <c r="I47" s="4" t="s">
        <v>181</v>
      </c>
      <c r="J47" s="13">
        <f>C25</f>
        <v>0.8231292517006803</v>
      </c>
      <c r="K47" s="4">
        <f>RANK(J47,'Universal Aggregate Worksheet'!L7:L67,1)</f>
        <v>29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0.14166666666666666</v>
      </c>
      <c r="G48" s="29"/>
      <c r="H48" s="65"/>
      <c r="I48" s="4" t="s">
        <v>205</v>
      </c>
      <c r="J48" s="6">
        <f>B31</f>
        <v>0.29230769230769232</v>
      </c>
      <c r="K48" s="4">
        <f>RANK(J48,'Universal Aggregate Worksheet'!AC7:AC67,0)</f>
        <v>39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0.3235294117647059</v>
      </c>
      <c r="K49" s="4">
        <f>RANK(J49,'Universal Aggregate Worksheet'!AD7:AD67,1)</f>
        <v>34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3.8306451612903226E-2</v>
      </c>
      <c r="K50" s="4">
        <f>RANK(J50,'Universal Aggregate Worksheet'!AI7:AI67,0)</f>
        <v>24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7.0999999999999994E-2</v>
      </c>
      <c r="G51" s="10">
        <f>C35/F11</f>
        <v>6.5000000000000002E-2</v>
      </c>
      <c r="H51" s="65"/>
      <c r="I51" s="12" t="s">
        <v>221</v>
      </c>
      <c r="J51" s="10">
        <f>F41</f>
        <v>0.13821138211382114</v>
      </c>
      <c r="K51" s="4">
        <f>RANK(J51,'Universal Aggregate Worksheet'!AJ7:AJ67,1)</f>
        <v>55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0.32083333333333336</v>
      </c>
      <c r="G52" s="86">
        <f>(B12-B9)/F9</f>
        <v>0.31153846153846154</v>
      </c>
      <c r="H52" s="65"/>
      <c r="I52" s="12" t="s">
        <v>222</v>
      </c>
      <c r="J52" s="87">
        <f>F43</f>
        <v>0.125</v>
      </c>
      <c r="K52" s="4">
        <f>RANK(J52,'Universal Aggregate Worksheet'!AE7:AE67,0)</f>
        <v>18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0.14166666666666666</v>
      </c>
      <c r="K53" s="4">
        <f>RANK(J53,'Universal Aggregate Worksheet'!AF7:AF67,1)</f>
        <v>56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0.14393939393939395</v>
      </c>
      <c r="K54" s="4">
        <f>RANK(J54,'Universal Aggregate Worksheet'!AG7:AG67,0)</f>
        <v>16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27.673300495439264</v>
      </c>
      <c r="G55" s="7"/>
      <c r="H55" s="65"/>
      <c r="I55" s="12" t="s">
        <v>225</v>
      </c>
      <c r="J55" s="87">
        <f>G44</f>
        <v>0.16793893129770993</v>
      </c>
      <c r="K55" s="4">
        <f>RANK(J55,'Universal Aggregate Worksheet'!AH7:AH67,1)</f>
        <v>54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28.092869415685961</v>
      </c>
      <c r="G56" s="7"/>
      <c r="H56" s="65"/>
      <c r="I56" s="12" t="s">
        <v>227</v>
      </c>
      <c r="J56" s="10">
        <f>F51</f>
        <v>7.0999999999999994E-2</v>
      </c>
      <c r="K56" s="4">
        <f>RANK(J56,'Universal Aggregate Worksheet'!AK7:AK67,1)</f>
        <v>49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-0.41956892024669656</v>
      </c>
      <c r="G57" s="7"/>
      <c r="H57" s="65"/>
      <c r="I57" s="12" t="s">
        <v>226</v>
      </c>
      <c r="J57" s="10">
        <f>G51</f>
        <v>6.5000000000000002E-2</v>
      </c>
      <c r="K57" s="4">
        <f>RANK(J57,'Universal Aggregate Worksheet'!AL7:AL67,0)</f>
        <v>21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0.32083333333333336</v>
      </c>
      <c r="K58" s="4">
        <f>RANK(J58,'Universal Aggregate Worksheet'!AM7:AM67,0)</f>
        <v>23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0.31153846153846154</v>
      </c>
      <c r="K59" s="4">
        <f>RANK(J59,'Universal Aggregate Worksheet'!AN7:AN67,1)</f>
        <v>31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27.673300495439264</v>
      </c>
      <c r="K60" s="4">
        <f>RANK(J60,'Universal Aggregate Worksheet'!AO7:AO67,0)</f>
        <v>42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28.092869415685961</v>
      </c>
      <c r="K61" s="4">
        <f>RANK(J61,'Universal Aggregate Worksheet'!AP7:AP67,1)</f>
        <v>32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-0.41956892024669656</v>
      </c>
      <c r="K62" s="4">
        <f>RANK(J62,'Universal Aggregate Worksheet'!AQ7:AQ67,0)</f>
        <v>34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70"/>
      <c r="O5" s="70"/>
      <c r="P5" s="70"/>
      <c r="Q5" s="70"/>
      <c r="R5" s="70"/>
      <c r="S5" s="70"/>
      <c r="T5" s="70"/>
      <c r="U5" s="70"/>
      <c r="V5" s="70"/>
      <c r="W5" s="70"/>
    </row>
    <row r="6" spans="1:23"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3" ht="30">
      <c r="A7" s="7"/>
      <c r="B7" s="76" t="str">
        <f>B1</f>
        <v>Villanova</v>
      </c>
      <c r="C7" s="76" t="s">
        <v>62</v>
      </c>
      <c r="E7" s="7"/>
      <c r="F7" s="76" t="str">
        <f>B1</f>
        <v>Villanova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0"/>
      <c r="O7" s="70"/>
      <c r="P7" s="70"/>
      <c r="Q7" s="70"/>
      <c r="R7" s="70"/>
      <c r="S7" s="70"/>
      <c r="T7" s="70"/>
      <c r="U7" s="70"/>
      <c r="V7" s="70"/>
      <c r="W7" s="70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30.363636363636363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31.380753138075313</v>
      </c>
      <c r="L8" s="94"/>
      <c r="M8" s="66" t="s">
        <v>0</v>
      </c>
      <c r="N8" s="71"/>
      <c r="O8" s="68"/>
      <c r="P8" s="68"/>
      <c r="Q8" s="68"/>
      <c r="R8" s="68"/>
      <c r="S8" s="68"/>
      <c r="T8" s="72"/>
      <c r="U8" s="72"/>
      <c r="V8" s="73"/>
      <c r="W8" s="72"/>
    </row>
    <row r="9" spans="1:23">
      <c r="A9" s="4" t="s">
        <v>65</v>
      </c>
      <c r="B9" s="4">
        <v>162</v>
      </c>
      <c r="C9" s="4">
        <v>133</v>
      </c>
      <c r="E9" s="4" t="s">
        <v>82</v>
      </c>
      <c r="F9" s="78">
        <f>B19+B23+C26</f>
        <v>507</v>
      </c>
      <c r="G9" s="27"/>
      <c r="H9" s="65"/>
      <c r="I9" s="4" t="s">
        <v>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30.120481927710845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22.323049001814883</v>
      </c>
      <c r="L9" s="94"/>
      <c r="M9" s="66" t="s">
        <v>1</v>
      </c>
      <c r="N9" s="71"/>
      <c r="O9" s="68"/>
      <c r="P9" s="68"/>
      <c r="Q9" s="68"/>
      <c r="R9" s="68"/>
      <c r="S9" s="68"/>
      <c r="T9" s="72"/>
      <c r="U9" s="72"/>
      <c r="V9" s="73"/>
      <c r="W9" s="72"/>
    </row>
    <row r="10" spans="1:23">
      <c r="A10" s="4" t="s">
        <v>66</v>
      </c>
      <c r="B10" s="4">
        <v>535</v>
      </c>
      <c r="C10" s="4">
        <v>457</v>
      </c>
      <c r="E10" s="4" t="s">
        <v>83</v>
      </c>
      <c r="F10" s="78">
        <f>C19+C23+B26</f>
        <v>460</v>
      </c>
      <c r="G10" s="27"/>
      <c r="H10" s="65"/>
      <c r="I10" s="4" t="s">
        <v>15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35.189309576837417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30.162412993039446</v>
      </c>
      <c r="L10" s="94"/>
      <c r="M10" s="66" t="s">
        <v>2</v>
      </c>
      <c r="N10" s="71"/>
      <c r="O10" s="68"/>
      <c r="P10" s="68"/>
      <c r="Q10" s="68"/>
      <c r="R10" s="68"/>
      <c r="S10" s="68"/>
      <c r="T10" s="72"/>
      <c r="U10" s="72"/>
      <c r="V10" s="73"/>
      <c r="W10" s="72"/>
    </row>
    <row r="11" spans="1:23">
      <c r="A11" s="4" t="s">
        <v>67</v>
      </c>
      <c r="B11" s="6">
        <f>B9/B10</f>
        <v>0.30280373831775703</v>
      </c>
      <c r="C11" s="6">
        <f>C9/C10</f>
        <v>0.29102844638949671</v>
      </c>
      <c r="E11" s="4" t="s">
        <v>84</v>
      </c>
      <c r="F11" s="78">
        <f>SUM(F9:F10)</f>
        <v>967</v>
      </c>
      <c r="G11" s="27"/>
      <c r="H11" s="65"/>
      <c r="I11" s="4" t="s">
        <v>17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28.764044943820227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25.244618395303327</v>
      </c>
      <c r="L11" s="94"/>
      <c r="M11" s="66" t="s">
        <v>3</v>
      </c>
      <c r="N11" s="71"/>
      <c r="O11" s="68"/>
      <c r="P11" s="68"/>
      <c r="Q11" s="68"/>
      <c r="R11" s="68"/>
      <c r="S11" s="68"/>
      <c r="T11" s="72"/>
      <c r="U11" s="72"/>
      <c r="V11" s="73"/>
      <c r="W11" s="72"/>
    </row>
    <row r="12" spans="1:23">
      <c r="A12" s="4" t="s">
        <v>68</v>
      </c>
      <c r="B12" s="4">
        <v>337</v>
      </c>
      <c r="C12" s="4">
        <v>257</v>
      </c>
      <c r="E12" s="4" t="s">
        <v>85</v>
      </c>
      <c r="F12" s="79">
        <f>F9/(B39/60)</f>
        <v>31.613406079501168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27.403846153846157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26.477541371158392</v>
      </c>
      <c r="L12" s="94"/>
      <c r="M12" s="66" t="s">
        <v>4</v>
      </c>
      <c r="N12" s="71"/>
      <c r="O12" s="68"/>
      <c r="P12" s="68"/>
      <c r="Q12" s="68"/>
      <c r="R12" s="68"/>
      <c r="S12" s="68"/>
      <c r="T12" s="72"/>
      <c r="U12" s="72"/>
      <c r="V12" s="73"/>
      <c r="W12" s="72"/>
    </row>
    <row r="13" spans="1:23">
      <c r="A13" s="4" t="s">
        <v>69</v>
      </c>
      <c r="B13" s="6">
        <f>B12/B10</f>
        <v>0.62990654205607477</v>
      </c>
      <c r="C13" s="6">
        <f>C12/C10</f>
        <v>0.56236323851203496</v>
      </c>
      <c r="E13" s="4" t="s">
        <v>86</v>
      </c>
      <c r="F13" s="79">
        <f>F10/(B39/60)</f>
        <v>28.68277474668745</v>
      </c>
      <c r="G13" s="28"/>
      <c r="H13" s="65"/>
      <c r="I13" s="4" t="s">
        <v>38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27.828054298642535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25.406504065040654</v>
      </c>
      <c r="L13" s="94"/>
      <c r="M13" s="66" t="s">
        <v>5</v>
      </c>
      <c r="N13" s="71"/>
      <c r="O13" s="68"/>
      <c r="P13" s="68"/>
      <c r="Q13" s="68"/>
      <c r="R13" s="68"/>
      <c r="S13" s="68"/>
      <c r="T13" s="72"/>
      <c r="U13" s="72"/>
      <c r="V13" s="73"/>
      <c r="W13" s="72"/>
    </row>
    <row r="14" spans="1:23">
      <c r="A14" s="4" t="s">
        <v>78</v>
      </c>
      <c r="B14" s="6">
        <f>B9/B12</f>
        <v>0.48071216617210683</v>
      </c>
      <c r="C14" s="6">
        <f>C9/C12</f>
        <v>0.51750972762645919</v>
      </c>
      <c r="E14" s="4" t="s">
        <v>87</v>
      </c>
      <c r="F14" s="79">
        <f>F11/(B39/60)</f>
        <v>60.296180826188618</v>
      </c>
      <c r="G14" s="28"/>
      <c r="H14" s="65"/>
      <c r="I14" s="4" t="s">
        <v>41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26.153846153846157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24.468085106382979</v>
      </c>
      <c r="L14" s="94"/>
      <c r="M14" s="66" t="s">
        <v>6</v>
      </c>
      <c r="N14" s="71"/>
      <c r="O14" s="68"/>
      <c r="P14" s="68"/>
      <c r="Q14" s="68"/>
      <c r="R14" s="68"/>
      <c r="S14" s="68"/>
      <c r="T14" s="72"/>
      <c r="U14" s="72"/>
      <c r="V14" s="73"/>
      <c r="W14" s="72"/>
    </row>
    <row r="15" spans="1:23">
      <c r="A15" s="4" t="s">
        <v>70</v>
      </c>
      <c r="B15" s="4">
        <v>97</v>
      </c>
      <c r="C15" s="4">
        <v>85</v>
      </c>
      <c r="E15" s="7"/>
      <c r="F15" s="7"/>
      <c r="G15" s="7"/>
      <c r="H15" s="65"/>
      <c r="I15" s="4" t="s">
        <v>29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24.842105263157897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30.687830687830687</v>
      </c>
      <c r="L15" s="94"/>
      <c r="M15" s="66" t="s">
        <v>7</v>
      </c>
      <c r="N15" s="71"/>
      <c r="O15" s="68"/>
      <c r="P15" s="68"/>
      <c r="Q15" s="68"/>
      <c r="R15" s="68"/>
      <c r="S15" s="68"/>
      <c r="T15" s="72"/>
      <c r="U15" s="72"/>
      <c r="V15" s="73"/>
      <c r="W15" s="72"/>
    </row>
    <row r="16" spans="1:23">
      <c r="A16" s="4" t="s">
        <v>79</v>
      </c>
      <c r="B16" s="6">
        <f>B15/B9</f>
        <v>0.59876543209876543</v>
      </c>
      <c r="C16" s="6">
        <f>C15/C9</f>
        <v>0.63909774436090228</v>
      </c>
      <c r="E16" s="24" t="s">
        <v>88</v>
      </c>
      <c r="F16" s="7"/>
      <c r="G16" s="7"/>
      <c r="H16" s="65"/>
      <c r="I16" s="4" t="s">
        <v>51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29.853181076672104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21.109123434704831</v>
      </c>
      <c r="L16" s="94"/>
      <c r="M16" s="66" t="s">
        <v>8</v>
      </c>
      <c r="N16" s="71"/>
      <c r="O16" s="68"/>
      <c r="P16" s="68"/>
      <c r="Q16" s="68"/>
      <c r="R16" s="68"/>
      <c r="S16" s="68"/>
      <c r="T16" s="72"/>
      <c r="U16" s="72"/>
      <c r="V16" s="73"/>
      <c r="W16" s="72"/>
    </row>
    <row r="17" spans="1:23">
      <c r="A17" s="7"/>
      <c r="B17" s="7"/>
      <c r="C17" s="7"/>
      <c r="E17" s="4" t="s">
        <v>118</v>
      </c>
      <c r="F17" s="10">
        <f>(B9/F9)*100</f>
        <v>31.952662721893493</v>
      </c>
      <c r="G17" s="29"/>
      <c r="H17" s="65"/>
      <c r="I17" s="4" t="s">
        <v>36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30.626450116009281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22.009569377990431</v>
      </c>
      <c r="L17" s="94"/>
      <c r="M17" s="66" t="s">
        <v>196</v>
      </c>
      <c r="N17" s="71"/>
      <c r="O17" s="68"/>
      <c r="P17" s="68"/>
      <c r="Q17" s="68"/>
      <c r="R17" s="68"/>
      <c r="S17" s="68"/>
      <c r="T17" s="72"/>
      <c r="U17" s="72"/>
      <c r="V17" s="73"/>
      <c r="W17" s="72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28.913043478260867</v>
      </c>
      <c r="G18" s="29"/>
      <c r="H18" s="65"/>
      <c r="I18" s="4" t="s">
        <v>12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26.456692913385826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27.301587301587301</v>
      </c>
      <c r="L18" s="94"/>
      <c r="M18" s="66" t="s">
        <v>9</v>
      </c>
      <c r="N18" s="71"/>
      <c r="O18" s="68"/>
      <c r="P18" s="68"/>
      <c r="Q18" s="68"/>
      <c r="R18" s="68"/>
      <c r="S18" s="68"/>
      <c r="T18" s="72"/>
      <c r="U18" s="72"/>
      <c r="V18" s="73"/>
      <c r="W18" s="72"/>
    </row>
    <row r="19" spans="1:23">
      <c r="A19" s="4" t="s">
        <v>72</v>
      </c>
      <c r="B19" s="4">
        <v>192</v>
      </c>
      <c r="C19" s="4">
        <v>152</v>
      </c>
      <c r="E19" s="4" t="s">
        <v>120</v>
      </c>
      <c r="F19" s="10">
        <f>F17-F18</f>
        <v>3.0396192436326253</v>
      </c>
      <c r="G19" s="29"/>
      <c r="H19" s="65"/>
      <c r="I19" s="4" t="s">
        <v>199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23.780487804878049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28.823529411764703</v>
      </c>
      <c r="L19" s="94"/>
      <c r="M19" s="66" t="s">
        <v>10</v>
      </c>
      <c r="N19" s="71"/>
      <c r="O19" s="68"/>
      <c r="P19" s="68"/>
      <c r="Q19" s="68"/>
      <c r="R19" s="68"/>
      <c r="S19" s="68"/>
      <c r="T19" s="72"/>
      <c r="U19" s="72"/>
      <c r="V19" s="73"/>
      <c r="W19" s="72"/>
    </row>
    <row r="20" spans="1:23">
      <c r="A20" s="30" t="s">
        <v>145</v>
      </c>
      <c r="B20" s="6">
        <f>B19/(B19+C19)</f>
        <v>0.55813953488372092</v>
      </c>
      <c r="C20" s="6">
        <f>C19/(B19+C19)</f>
        <v>0.44186046511627908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27.100840336134453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28.904428904428904</v>
      </c>
      <c r="L20" s="94"/>
      <c r="M20" s="66" t="s">
        <v>11</v>
      </c>
      <c r="N20" s="71"/>
      <c r="O20" s="68"/>
      <c r="P20" s="68"/>
      <c r="Q20" s="68"/>
      <c r="R20" s="68"/>
      <c r="S20" s="68"/>
      <c r="T20" s="72"/>
      <c r="U20" s="72"/>
      <c r="V20" s="73"/>
      <c r="W20" s="72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42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20.43010752688172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29.166666666666668</v>
      </c>
      <c r="L21" s="94"/>
      <c r="M21" s="66" t="s">
        <v>12</v>
      </c>
      <c r="N21" s="71"/>
      <c r="O21" s="68"/>
      <c r="P21" s="68"/>
      <c r="Q21" s="68"/>
      <c r="R21" s="68"/>
      <c r="S21" s="68"/>
      <c r="T21" s="72"/>
      <c r="U21" s="72"/>
      <c r="V21" s="73"/>
      <c r="W21" s="72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18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29.215686274509807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27.428571428571431</v>
      </c>
      <c r="L22" s="94"/>
      <c r="M22" s="66" t="s">
        <v>13</v>
      </c>
      <c r="N22" s="71"/>
      <c r="O22" s="68"/>
      <c r="P22" s="68"/>
      <c r="Q22" s="68"/>
      <c r="R22" s="68"/>
      <c r="S22" s="68"/>
      <c r="T22" s="72"/>
      <c r="U22" s="72"/>
      <c r="V22" s="73"/>
      <c r="W22" s="72"/>
    </row>
    <row r="23" spans="1:23">
      <c r="A23" s="4" t="s">
        <v>74</v>
      </c>
      <c r="B23" s="4">
        <v>280</v>
      </c>
      <c r="C23" s="4">
        <v>267</v>
      </c>
      <c r="E23" s="12" t="s">
        <v>122</v>
      </c>
      <c r="F23" s="10">
        <f>(F17*'Efficiency Adjustment'!B66)/K27</f>
        <v>33.368711317043662</v>
      </c>
      <c r="G23" s="7"/>
      <c r="H23" s="65"/>
      <c r="I23" s="4" t="s">
        <v>13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36.30252100840336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26.151012891344383</v>
      </c>
      <c r="L23" s="94"/>
      <c r="M23" s="66" t="s">
        <v>14</v>
      </c>
      <c r="N23" s="71"/>
      <c r="O23" s="68"/>
      <c r="P23" s="68"/>
      <c r="Q23" s="68"/>
      <c r="R23" s="68"/>
      <c r="S23" s="68"/>
      <c r="T23" s="72"/>
      <c r="U23" s="72"/>
      <c r="V23" s="73"/>
      <c r="W23" s="72"/>
    </row>
    <row r="24" spans="1:23">
      <c r="A24" s="4" t="s">
        <v>75</v>
      </c>
      <c r="B24" s="4">
        <v>239</v>
      </c>
      <c r="C24" s="4">
        <v>232</v>
      </c>
      <c r="E24" s="12" t="s">
        <v>123</v>
      </c>
      <c r="F24" s="10">
        <f>(F18*'Efficiency Adjustment'!C66)/J27</f>
        <v>28.807612787219117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1"/>
      <c r="O24" s="68"/>
      <c r="P24" s="68"/>
      <c r="Q24" s="68"/>
      <c r="R24" s="68"/>
      <c r="S24" s="68"/>
      <c r="T24" s="72"/>
      <c r="U24" s="72"/>
      <c r="V24" s="73"/>
      <c r="W24" s="72"/>
    </row>
    <row r="25" spans="1:23">
      <c r="A25" s="4" t="s">
        <v>80</v>
      </c>
      <c r="B25" s="6">
        <f>B24/B23</f>
        <v>0.85357142857142854</v>
      </c>
      <c r="C25" s="6">
        <f>C24/C23</f>
        <v>0.86891385767790263</v>
      </c>
      <c r="E25" s="12" t="s">
        <v>124</v>
      </c>
      <c r="F25" s="10">
        <f>F23-F24</f>
        <v>4.5610985298245446</v>
      </c>
      <c r="G25" s="7"/>
      <c r="H25" s="65"/>
      <c r="M25" s="66" t="s">
        <v>16</v>
      </c>
      <c r="N25" s="71"/>
      <c r="O25" s="68"/>
      <c r="P25" s="68"/>
      <c r="Q25" s="68"/>
      <c r="R25" s="68"/>
      <c r="S25" s="68"/>
      <c r="T25" s="72"/>
      <c r="U25" s="72"/>
      <c r="V25" s="73"/>
      <c r="W25" s="72"/>
    </row>
    <row r="26" spans="1:23">
      <c r="A26" s="4" t="s">
        <v>76</v>
      </c>
      <c r="B26" s="4">
        <f>B23-B24</f>
        <v>41</v>
      </c>
      <c r="C26" s="4">
        <f>C23-C24</f>
        <v>35</v>
      </c>
      <c r="E26" s="7"/>
      <c r="F26" s="7"/>
      <c r="G26" s="7"/>
      <c r="H26" s="65"/>
      <c r="M26" s="66" t="s">
        <v>17</v>
      </c>
      <c r="N26" s="71"/>
      <c r="O26" s="68"/>
      <c r="P26" s="68"/>
      <c r="Q26" s="68"/>
      <c r="R26" s="68"/>
      <c r="S26" s="68"/>
      <c r="T26" s="72"/>
      <c r="U26" s="72"/>
      <c r="V26" s="73"/>
      <c r="W26" s="72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28.401955733648265</v>
      </c>
      <c r="K27" s="19">
        <f>AVERAGEIF(K8:K24,"&gt;0")</f>
        <v>26.690330260981526</v>
      </c>
      <c r="L27" s="19"/>
      <c r="M27" s="66" t="s">
        <v>18</v>
      </c>
      <c r="N27" s="71"/>
      <c r="O27" s="68"/>
      <c r="P27" s="68"/>
      <c r="Q27" s="68"/>
      <c r="R27" s="68"/>
      <c r="S27" s="68"/>
      <c r="T27" s="72"/>
      <c r="U27" s="72"/>
      <c r="V27" s="73"/>
      <c r="W27" s="72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1.0552268244575937</v>
      </c>
      <c r="G28" s="29"/>
      <c r="H28" s="65"/>
      <c r="I28" s="21"/>
      <c r="M28" s="66" t="s">
        <v>19</v>
      </c>
      <c r="N28" s="71"/>
      <c r="O28" s="68"/>
      <c r="P28" s="68"/>
      <c r="Q28" s="68"/>
      <c r="R28" s="68"/>
      <c r="S28" s="68"/>
      <c r="T28" s="72"/>
      <c r="U28" s="72"/>
      <c r="V28" s="73"/>
      <c r="W28" s="72"/>
    </row>
    <row r="29" spans="1:23" ht="15.75" thickBot="1">
      <c r="A29" s="4" t="s">
        <v>95</v>
      </c>
      <c r="B29" s="4">
        <v>77</v>
      </c>
      <c r="C29" s="4">
        <v>70</v>
      </c>
      <c r="E29" s="12" t="s">
        <v>148</v>
      </c>
      <c r="F29" s="10">
        <f>C10/F10</f>
        <v>0.99347826086956526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71"/>
      <c r="O29" s="68"/>
      <c r="P29" s="68"/>
      <c r="Q29" s="68"/>
      <c r="R29" s="68"/>
      <c r="S29" s="68"/>
      <c r="T29" s="72"/>
      <c r="U29" s="72"/>
      <c r="V29" s="73"/>
      <c r="W29" s="72"/>
    </row>
    <row r="30" spans="1:23">
      <c r="A30" s="4" t="s">
        <v>96</v>
      </c>
      <c r="B30" s="4">
        <v>22</v>
      </c>
      <c r="C30" s="4">
        <v>26</v>
      </c>
      <c r="E30" s="12" t="s">
        <v>91</v>
      </c>
      <c r="F30" s="10">
        <f>F28-F29</f>
        <v>6.1748563588028493E-2</v>
      </c>
      <c r="G30" s="29"/>
      <c r="H30" s="65"/>
      <c r="M30" s="66" t="s">
        <v>21</v>
      </c>
      <c r="N30" s="71"/>
      <c r="O30" s="68"/>
      <c r="P30" s="68"/>
      <c r="Q30" s="68"/>
      <c r="R30" s="68"/>
      <c r="S30" s="68"/>
      <c r="T30" s="72"/>
      <c r="U30" s="72"/>
      <c r="V30" s="73"/>
      <c r="W30" s="72"/>
    </row>
    <row r="31" spans="1:23">
      <c r="A31" s="12" t="s">
        <v>143</v>
      </c>
      <c r="B31" s="23">
        <f>B30/B29</f>
        <v>0.2857142857142857</v>
      </c>
      <c r="C31" s="23">
        <f>C30/C29</f>
        <v>0.37142857142857144</v>
      </c>
      <c r="E31" s="4" t="s">
        <v>149</v>
      </c>
      <c r="F31" s="10">
        <f>B12/F9</f>
        <v>0.66469428007889542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1"/>
      <c r="O31" s="68"/>
      <c r="P31" s="68"/>
      <c r="Q31" s="68"/>
      <c r="R31" s="68"/>
      <c r="S31" s="68"/>
      <c r="T31" s="72"/>
      <c r="U31" s="72"/>
      <c r="V31" s="73"/>
      <c r="W31" s="72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0.55869565217391304</v>
      </c>
      <c r="G32" s="7"/>
      <c r="H32" s="65"/>
      <c r="I32" s="4" t="s">
        <v>203</v>
      </c>
      <c r="J32" s="9">
        <f>F14</f>
        <v>60.296180826188618</v>
      </c>
      <c r="K32" s="4">
        <f>RANK(J32,'Universal Aggregate Worksheet'!I7:I67,0)</f>
        <v>55</v>
      </c>
      <c r="L32" s="10">
        <f>AVERAGE('Universal Aggregate Worksheet'!$I$7:$I$67)</f>
        <v>67.194080284888045</v>
      </c>
      <c r="M32" s="66" t="s">
        <v>23</v>
      </c>
      <c r="N32" s="71"/>
      <c r="O32" s="68"/>
      <c r="P32" s="68"/>
      <c r="Q32" s="68"/>
      <c r="R32" s="68"/>
      <c r="S32" s="68"/>
      <c r="T32" s="72"/>
      <c r="U32" s="72"/>
      <c r="V32" s="73"/>
      <c r="W32" s="72"/>
    </row>
    <row r="33" spans="1:23">
      <c r="A33" s="12" t="s">
        <v>98</v>
      </c>
      <c r="B33" s="23">
        <f>B32/C29</f>
        <v>1.4285714285714285E-2</v>
      </c>
      <c r="C33" s="23">
        <f>C32/B29</f>
        <v>1.2987012987012988E-2</v>
      </c>
      <c r="E33" s="12" t="s">
        <v>92</v>
      </c>
      <c r="F33" s="13">
        <f>F31-F32</f>
        <v>0.10599862790498238</v>
      </c>
      <c r="G33" s="29"/>
      <c r="H33" s="65"/>
      <c r="I33" s="12" t="s">
        <v>160</v>
      </c>
      <c r="J33" s="9">
        <f>F12</f>
        <v>31.613406079501168</v>
      </c>
      <c r="K33" s="4">
        <f>RANK(J33,'Universal Aggregate Worksheet'!F7:F67,0)</f>
        <v>46</v>
      </c>
      <c r="L33" s="10">
        <f>AVERAGE('Universal Aggregate Worksheet'!F7:F67)</f>
        <v>33.480899183210504</v>
      </c>
      <c r="M33" s="66" t="s">
        <v>24</v>
      </c>
      <c r="N33" s="71"/>
      <c r="O33" s="68"/>
      <c r="P33" s="68"/>
      <c r="Q33" s="68"/>
      <c r="R33" s="68"/>
      <c r="S33" s="68"/>
      <c r="T33" s="72"/>
      <c r="U33" s="72"/>
      <c r="V33" s="73"/>
      <c r="W33" s="72"/>
    </row>
    <row r="34" spans="1:23">
      <c r="A34" s="7"/>
      <c r="B34" s="7"/>
      <c r="C34" s="7"/>
      <c r="E34" s="12" t="s">
        <v>151</v>
      </c>
      <c r="F34" s="6">
        <f>((0.167*B30)+(B9)+(0.83*B32))/B10</f>
        <v>0.31122242990654209</v>
      </c>
      <c r="G34" s="31"/>
      <c r="H34" s="65"/>
      <c r="I34" s="12" t="s">
        <v>161</v>
      </c>
      <c r="J34" s="9">
        <f>F13</f>
        <v>28.68277474668745</v>
      </c>
      <c r="K34" s="4">
        <f>RANK(J34,'Universal Aggregate Worksheet'!G7:G67,1)</f>
        <v>4</v>
      </c>
      <c r="L34" s="10">
        <f>AVERAGE('Universal Aggregate Worksheet'!G7:G67)</f>
        <v>33.713181101677584</v>
      </c>
      <c r="M34" s="66" t="s">
        <v>25</v>
      </c>
      <c r="N34" s="71"/>
      <c r="O34" s="68"/>
      <c r="P34" s="68"/>
      <c r="Q34" s="68"/>
      <c r="R34" s="68"/>
      <c r="S34" s="68"/>
      <c r="T34" s="72"/>
      <c r="U34" s="72"/>
      <c r="V34" s="73"/>
      <c r="W34" s="72"/>
    </row>
    <row r="35" spans="1:23">
      <c r="A35" s="24" t="s">
        <v>60</v>
      </c>
      <c r="B35" s="4">
        <v>70</v>
      </c>
      <c r="C35" s="4">
        <v>83</v>
      </c>
      <c r="E35" s="12" t="s">
        <v>152</v>
      </c>
      <c r="F35" s="6">
        <f>((0.167*C30)+(C9)+(0.83*C32))/C10</f>
        <v>0.30234573304157553</v>
      </c>
      <c r="G35" s="7"/>
      <c r="H35" s="65"/>
      <c r="I35" s="12" t="s">
        <v>210</v>
      </c>
      <c r="J35" s="9">
        <f>J33-J34</f>
        <v>2.9306313328137179</v>
      </c>
      <c r="K35" s="4">
        <f>RANK(J35,'Universal Aggregate Worksheet'!H7:H67,0)</f>
        <v>16</v>
      </c>
      <c r="L35" s="10">
        <f>AVERAGE('Universal Aggregate Worksheet'!H7:H67)</f>
        <v>-0.23228191846708326</v>
      </c>
      <c r="M35" s="66" t="s">
        <v>26</v>
      </c>
      <c r="N35" s="71"/>
      <c r="O35" s="68"/>
      <c r="P35" s="68"/>
      <c r="Q35" s="68"/>
      <c r="R35" s="68"/>
      <c r="S35" s="68"/>
      <c r="T35" s="72"/>
      <c r="U35" s="72"/>
      <c r="V35" s="73"/>
      <c r="W35" s="72"/>
    </row>
    <row r="36" spans="1:23">
      <c r="A36" s="7"/>
      <c r="B36" s="7"/>
      <c r="C36" s="7"/>
      <c r="E36" s="12" t="s">
        <v>153</v>
      </c>
      <c r="F36" s="6">
        <f>((0.167*B30)+(B9)+(0.83*B32))/B12</f>
        <v>0.4940771513353116</v>
      </c>
      <c r="G36" s="31"/>
      <c r="H36" s="65"/>
      <c r="I36" s="4" t="s">
        <v>133</v>
      </c>
      <c r="J36" s="10">
        <f>F23</f>
        <v>33.368711317043662</v>
      </c>
      <c r="K36" s="4">
        <f>RANK(J36,'Universal Aggregate Worksheet'!X7:X67,0)</f>
        <v>8</v>
      </c>
      <c r="L36" s="10">
        <f>AVERAGE('Universal Aggregate Worksheet'!X7:X67)</f>
        <v>27.781216708503624</v>
      </c>
      <c r="M36" s="66" t="s">
        <v>27</v>
      </c>
      <c r="N36" s="71"/>
      <c r="O36" s="68"/>
      <c r="P36" s="68"/>
      <c r="Q36" s="68"/>
      <c r="R36" s="68"/>
      <c r="S36" s="68"/>
      <c r="T36" s="72"/>
      <c r="U36" s="72"/>
      <c r="V36" s="73"/>
      <c r="W36" s="72"/>
    </row>
    <row r="37" spans="1:23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0.53763424124513626</v>
      </c>
      <c r="G37" s="31"/>
      <c r="H37" s="65"/>
      <c r="I37" s="4" t="s">
        <v>136</v>
      </c>
      <c r="J37" s="10">
        <f>F24</f>
        <v>28.807612787219117</v>
      </c>
      <c r="K37" s="4">
        <f>RANK(J37,'Universal Aggregate Worksheet'!Z7:Z67,1)</f>
        <v>36</v>
      </c>
      <c r="L37" s="10">
        <f>AVERAGE('Universal Aggregate Worksheet'!Z7:Z67)</f>
        <v>28.462893915538185</v>
      </c>
      <c r="M37" s="66" t="s">
        <v>28</v>
      </c>
      <c r="N37" s="71"/>
      <c r="O37" s="68"/>
      <c r="P37" s="68"/>
      <c r="Q37" s="68"/>
      <c r="R37" s="68"/>
      <c r="S37" s="68"/>
      <c r="T37" s="72"/>
      <c r="U37" s="72"/>
      <c r="V37" s="73"/>
      <c r="W37" s="72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4.5610985298245446</v>
      </c>
      <c r="K38" s="4">
        <f>RANK(J38,'Universal Aggregate Worksheet'!AB7:AB67,0)</f>
        <v>14</v>
      </c>
      <c r="L38" s="10">
        <f>AVERAGE('Universal Aggregate Worksheet'!AB7:AB67)</f>
        <v>-0.68167720703455548</v>
      </c>
      <c r="M38" s="66" t="s">
        <v>29</v>
      </c>
      <c r="N38" s="71"/>
      <c r="O38" s="68"/>
      <c r="P38" s="68"/>
      <c r="Q38" s="68"/>
      <c r="R38" s="68"/>
      <c r="S38" s="68"/>
      <c r="T38" s="72"/>
      <c r="U38" s="72"/>
      <c r="V38" s="73"/>
      <c r="W38" s="72"/>
    </row>
    <row r="39" spans="1:23">
      <c r="A39" s="24" t="s">
        <v>239</v>
      </c>
      <c r="B39" s="4">
        <v>962.25</v>
      </c>
      <c r="C39" s="4">
        <f>B39</f>
        <v>962.25</v>
      </c>
      <c r="E39" s="24" t="s">
        <v>155</v>
      </c>
      <c r="F39" s="7"/>
      <c r="G39" s="7"/>
      <c r="H39" s="65"/>
      <c r="I39" s="4" t="s">
        <v>166</v>
      </c>
      <c r="J39" s="10">
        <f>F28</f>
        <v>1.0552268244575937</v>
      </c>
      <c r="K39" s="4">
        <f>RANK(J39,'Universal Aggregate Worksheet'!M7:M67,0)</f>
        <v>19</v>
      </c>
      <c r="L39" s="10">
        <f>AVERAGE('Universal Aggregate Worksheet'!M7:M67)</f>
        <v>1.0044144418496168</v>
      </c>
      <c r="M39" s="66" t="s">
        <v>30</v>
      </c>
      <c r="N39" s="71"/>
      <c r="O39" s="68"/>
      <c r="P39" s="68"/>
      <c r="Q39" s="68"/>
      <c r="R39" s="68"/>
      <c r="S39" s="68"/>
      <c r="T39" s="72"/>
      <c r="U39" s="72"/>
      <c r="V39" s="73"/>
      <c r="W39" s="72"/>
    </row>
    <row r="40" spans="1:23">
      <c r="E40" s="12" t="s">
        <v>99</v>
      </c>
      <c r="F40" s="13">
        <f>B30/B10</f>
        <v>4.1121495327102804E-2</v>
      </c>
      <c r="G40" s="13">
        <f>C30/C10</f>
        <v>5.689277899343545E-2</v>
      </c>
      <c r="H40" s="65"/>
      <c r="I40" s="4" t="s">
        <v>170</v>
      </c>
      <c r="J40" s="10">
        <f>F29</f>
        <v>0.99347826086956526</v>
      </c>
      <c r="K40" s="4">
        <f>RANK(J40,'Universal Aggregate Worksheet'!Q7:Q67,1)</f>
        <v>26</v>
      </c>
      <c r="L40" s="10">
        <f>AVERAGE('Universal Aggregate Worksheet'!Q7:Q67)</f>
        <v>1.0066886955670504</v>
      </c>
      <c r="M40" s="66" t="s">
        <v>31</v>
      </c>
      <c r="N40" s="71"/>
      <c r="O40" s="68"/>
      <c r="P40" s="68"/>
      <c r="Q40" s="68"/>
      <c r="R40" s="68"/>
      <c r="S40" s="68"/>
      <c r="T40" s="72"/>
      <c r="U40" s="72"/>
      <c r="V40" s="73"/>
      <c r="W40" s="72"/>
    </row>
    <row r="41" spans="1:23">
      <c r="E41" s="12" t="s">
        <v>100</v>
      </c>
      <c r="F41" s="10">
        <f>C29/C10</f>
        <v>0.15317286652078774</v>
      </c>
      <c r="G41" s="10">
        <f>B29/B10</f>
        <v>0.14392523364485982</v>
      </c>
      <c r="H41" s="65"/>
      <c r="I41" s="4" t="s">
        <v>168</v>
      </c>
      <c r="J41" s="6">
        <f>F34</f>
        <v>0.31122242990654209</v>
      </c>
      <c r="K41" s="4">
        <f>RANK(J41,'Universal Aggregate Worksheet'!O7:O67,0)</f>
        <v>16</v>
      </c>
      <c r="L41" s="6">
        <f>AVERAGE('Universal Aggregate Worksheet'!O7:O67)</f>
        <v>0.28594470845573755</v>
      </c>
      <c r="M41" s="66" t="s">
        <v>32</v>
      </c>
      <c r="N41" s="71"/>
      <c r="O41" s="68"/>
      <c r="P41" s="68"/>
      <c r="Q41" s="68"/>
      <c r="R41" s="68"/>
      <c r="S41" s="68"/>
      <c r="T41" s="72"/>
      <c r="U41" s="72"/>
      <c r="V41" s="73"/>
      <c r="W41" s="72"/>
    </row>
    <row r="42" spans="1:23">
      <c r="E42" s="12" t="s">
        <v>216</v>
      </c>
      <c r="F42" s="10">
        <f>F40-F41</f>
        <v>-0.11205137119368494</v>
      </c>
      <c r="G42" s="10">
        <f>G40-G41</f>
        <v>-8.7032454651424368E-2</v>
      </c>
      <c r="H42" s="65"/>
      <c r="I42" s="4" t="s">
        <v>172</v>
      </c>
      <c r="J42" s="6">
        <f>F35</f>
        <v>0.30234573304157553</v>
      </c>
      <c r="K42" s="4">
        <f>RANK(J42,'Universal Aggregate Worksheet'!S7:S67,1)</f>
        <v>42</v>
      </c>
      <c r="L42" s="6">
        <f>AVERAGE('Universal Aggregate Worksheet'!S7:S67)</f>
        <v>0.28908944013517973</v>
      </c>
      <c r="M42" s="66" t="s">
        <v>194</v>
      </c>
      <c r="N42" s="71"/>
      <c r="O42" s="68"/>
      <c r="P42" s="68"/>
      <c r="Q42" s="68"/>
      <c r="R42" s="68"/>
      <c r="S42" s="68"/>
      <c r="T42" s="72"/>
      <c r="U42" s="72"/>
      <c r="V42" s="73"/>
      <c r="W42" s="72"/>
    </row>
    <row r="43" spans="1:23">
      <c r="A43" s="32"/>
      <c r="B43" s="32"/>
      <c r="C43" s="32"/>
      <c r="E43" s="12" t="s">
        <v>217</v>
      </c>
      <c r="F43" s="86">
        <f>B29/F9</f>
        <v>0.15187376725838264</v>
      </c>
      <c r="G43" s="86">
        <f>C29/F10</f>
        <v>0.15217391304347827</v>
      </c>
      <c r="H43" s="65"/>
      <c r="I43" s="4" t="s">
        <v>182</v>
      </c>
      <c r="J43" s="10">
        <f>F47</f>
        <v>0.19132149901380671</v>
      </c>
      <c r="K43" s="4">
        <f>RANK(J43,'Universal Aggregate Worksheet'!U7:U67,0)</f>
        <v>7</v>
      </c>
      <c r="L43" s="10">
        <f>AVERAGE('Universal Aggregate Worksheet'!U7:U67)</f>
        <v>0.1535975953500216</v>
      </c>
      <c r="M43" s="66" t="s">
        <v>197</v>
      </c>
      <c r="N43" s="71"/>
      <c r="O43" s="68"/>
      <c r="P43" s="68"/>
      <c r="Q43" s="68"/>
      <c r="R43" s="68"/>
      <c r="S43" s="68"/>
      <c r="T43" s="72"/>
      <c r="U43" s="72"/>
      <c r="V43" s="73"/>
      <c r="W43" s="72"/>
    </row>
    <row r="44" spans="1:23">
      <c r="A44" s="11"/>
      <c r="B44" s="11"/>
      <c r="C44" s="11"/>
      <c r="E44" s="4" t="s">
        <v>218</v>
      </c>
      <c r="F44" s="86">
        <f>B30/B9</f>
        <v>0.13580246913580246</v>
      </c>
      <c r="G44" s="86">
        <f>C30/C9</f>
        <v>0.19548872180451127</v>
      </c>
      <c r="H44" s="65"/>
      <c r="I44" s="4" t="s">
        <v>183</v>
      </c>
      <c r="J44" s="10">
        <f>F48</f>
        <v>0.18478260869565216</v>
      </c>
      <c r="K44" s="4">
        <f>RANK(J44,'Universal Aggregate Worksheet'!V7:V67,1)</f>
        <v>54</v>
      </c>
      <c r="L44" s="10">
        <f>AVERAGE('Universal Aggregate Worksheet'!V7:V67)</f>
        <v>0.15505481525965922</v>
      </c>
      <c r="M44" s="66" t="s">
        <v>34</v>
      </c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0.55813953488372092</v>
      </c>
      <c r="K45" s="4">
        <f>RANK(J45,'Universal Aggregate Worksheet'!J7:J67,0)</f>
        <v>16</v>
      </c>
      <c r="L45" s="10">
        <f>AVERAGE('Universal Aggregate Worksheet'!J7:J67)</f>
        <v>0.49689225343931626</v>
      </c>
      <c r="M45" s="66" t="s">
        <v>35</v>
      </c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0.85357142857142854</v>
      </c>
      <c r="K46" s="4">
        <f>RANK(J46,'Universal Aggregate Worksheet'!K7:K67,0)</f>
        <v>19</v>
      </c>
      <c r="L46" s="10">
        <f>AVERAGE('Universal Aggregate Worksheet'!K7:K67)</f>
        <v>0.82751485561065763</v>
      </c>
      <c r="M46" s="66" t="s">
        <v>36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>
      <c r="A47" s="11"/>
      <c r="B47" s="11"/>
      <c r="C47" s="11"/>
      <c r="E47" s="4" t="s">
        <v>157</v>
      </c>
      <c r="F47" s="10">
        <f>B15/F9</f>
        <v>0.19132149901380671</v>
      </c>
      <c r="G47" s="33"/>
      <c r="H47" s="65"/>
      <c r="I47" s="4" t="s">
        <v>181</v>
      </c>
      <c r="J47" s="13">
        <f>C25</f>
        <v>0.86891385767790263</v>
      </c>
      <c r="K47" s="4">
        <f>RANK(J47,'Universal Aggregate Worksheet'!L7:L67,1)</f>
        <v>51</v>
      </c>
      <c r="L47" s="10">
        <f>AVERAGE('Universal Aggregate Worksheet'!L7:L67)</f>
        <v>0.8290065347238782</v>
      </c>
      <c r="M47" s="66" t="s">
        <v>37</v>
      </c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>
      <c r="E48" s="4" t="s">
        <v>158</v>
      </c>
      <c r="F48" s="10">
        <f>C15/F10</f>
        <v>0.18478260869565216</v>
      </c>
      <c r="G48" s="29"/>
      <c r="H48" s="65"/>
      <c r="I48" s="4" t="s">
        <v>205</v>
      </c>
      <c r="J48" s="6">
        <f>B31</f>
        <v>0.2857142857142857</v>
      </c>
      <c r="K48" s="4">
        <f>RANK(J48,'Universal Aggregate Worksheet'!AC7:AC67,0)</f>
        <v>40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0.37142857142857144</v>
      </c>
      <c r="K49" s="4">
        <f>RANK(J49,'Universal Aggregate Worksheet'!AD7:AD67,1)</f>
        <v>49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4.1121495327102804E-2</v>
      </c>
      <c r="K50" s="4">
        <f>RANK(J50,'Universal Aggregate Worksheet'!AI7:AI67,0)</f>
        <v>15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7.2388831437435366E-2</v>
      </c>
      <c r="G51" s="10">
        <f>C35/F11</f>
        <v>8.583247156153051E-2</v>
      </c>
      <c r="H51" s="65"/>
      <c r="I51" s="12" t="s">
        <v>221</v>
      </c>
      <c r="J51" s="10">
        <f>F41</f>
        <v>0.15317286652078774</v>
      </c>
      <c r="K51" s="4">
        <f>RANK(J51,'Universal Aggregate Worksheet'!AJ7:AJ67,1)</f>
        <v>59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0.26956521739130435</v>
      </c>
      <c r="G52" s="86">
        <f>(B12-B9)/F9</f>
        <v>0.34516765285996054</v>
      </c>
      <c r="H52" s="65"/>
      <c r="I52" s="12" t="s">
        <v>222</v>
      </c>
      <c r="J52" s="87">
        <f>F43</f>
        <v>0.15187376725838264</v>
      </c>
      <c r="K52" s="4">
        <f>RANK(J52,'Universal Aggregate Worksheet'!AE7:AE67,0)</f>
        <v>3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0.15217391304347827</v>
      </c>
      <c r="K53" s="4">
        <f>RANK(J53,'Universal Aggregate Worksheet'!AF7:AF67,1)</f>
        <v>60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0.13580246913580246</v>
      </c>
      <c r="K54" s="4">
        <f>RANK(J54,'Universal Aggregate Worksheet'!AG7:AG67,0)</f>
        <v>27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28.401955733648265</v>
      </c>
      <c r="G55" s="7"/>
      <c r="H55" s="65"/>
      <c r="I55" s="12" t="s">
        <v>225</v>
      </c>
      <c r="J55" s="87">
        <f>G44</f>
        <v>0.19548872180451127</v>
      </c>
      <c r="K55" s="4">
        <f>RANK(J55,'Universal Aggregate Worksheet'!AH7:AH67,1)</f>
        <v>60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26.690330260981526</v>
      </c>
      <c r="G56" s="7"/>
      <c r="H56" s="65"/>
      <c r="I56" s="12" t="s">
        <v>227</v>
      </c>
      <c r="J56" s="10">
        <f>F51</f>
        <v>7.2388831437435366E-2</v>
      </c>
      <c r="K56" s="4">
        <f>RANK(J56,'Universal Aggregate Worksheet'!AK7:AK67,1)</f>
        <v>54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1.7116254726667393</v>
      </c>
      <c r="G57" s="7"/>
      <c r="H57" s="65"/>
      <c r="I57" s="12" t="s">
        <v>226</v>
      </c>
      <c r="J57" s="10">
        <f>G51</f>
        <v>8.583247156153051E-2</v>
      </c>
      <c r="K57" s="4">
        <f>RANK(J57,'Universal Aggregate Worksheet'!AL7:AL67,0)</f>
        <v>2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0.26956521739130435</v>
      </c>
      <c r="K58" s="4">
        <f>RANK(J58,'Universal Aggregate Worksheet'!AM7:AM67,0)</f>
        <v>52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0.34516765285996054</v>
      </c>
      <c r="K59" s="4">
        <f>RANK(J59,'Universal Aggregate Worksheet'!AN7:AN67,1)</f>
        <v>51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28.401955733648265</v>
      </c>
      <c r="K60" s="4">
        <f>RANK(J60,'Universal Aggregate Worksheet'!AO7:AO67,0)</f>
        <v>27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26.690330260981526</v>
      </c>
      <c r="K61" s="4">
        <f>RANK(J61,'Universal Aggregate Worksheet'!AP7:AP67,1)</f>
        <v>6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1.7116254726667393</v>
      </c>
      <c r="K62" s="4">
        <f>RANK(J62,'Universal Aggregate Worksheet'!AQ7:AQ67,0)</f>
        <v>12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5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56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Virginia</v>
      </c>
      <c r="C7" s="76" t="s">
        <v>62</v>
      </c>
      <c r="E7" s="7"/>
      <c r="F7" s="76" t="str">
        <f>B1</f>
        <v>Virginia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35.189309576837417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30.162412993039446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203</v>
      </c>
      <c r="C9" s="4">
        <v>158</v>
      </c>
      <c r="E9" s="4" t="s">
        <v>82</v>
      </c>
      <c r="F9" s="78">
        <f>B19+B23+C26</f>
        <v>620</v>
      </c>
      <c r="G9" s="27"/>
      <c r="H9" s="65"/>
      <c r="I9" s="4" t="s">
        <v>197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35.009671179883945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32.783505154639172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635</v>
      </c>
      <c r="C10" s="4">
        <v>579</v>
      </c>
      <c r="E10" s="4" t="s">
        <v>83</v>
      </c>
      <c r="F10" s="78">
        <f>C19+C23+B26</f>
        <v>575</v>
      </c>
      <c r="G10" s="27"/>
      <c r="H10" s="65"/>
      <c r="I10" s="4" t="s">
        <v>49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36.363636363636367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28.809523809523807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0.31968503937007875</v>
      </c>
      <c r="C11" s="6">
        <f>C9/C10</f>
        <v>0.27288428324697755</v>
      </c>
      <c r="E11" s="4" t="s">
        <v>84</v>
      </c>
      <c r="F11" s="78">
        <f>SUM(F9:F10)</f>
        <v>1195</v>
      </c>
      <c r="G11" s="27"/>
      <c r="H11" s="65"/>
      <c r="I11" s="4" t="s">
        <v>57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22.873345935727787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37.916666666666664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371</v>
      </c>
      <c r="C12" s="4">
        <v>337</v>
      </c>
      <c r="E12" s="4" t="s">
        <v>85</v>
      </c>
      <c r="F12" s="79">
        <f>F9/(B39/60)</f>
        <v>38.429752066115704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29.853181076672104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21.109123434704831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0.58425196850393701</v>
      </c>
      <c r="C13" s="6">
        <f>C12/C10</f>
        <v>0.5820379965457686</v>
      </c>
      <c r="E13" s="4" t="s">
        <v>86</v>
      </c>
      <c r="F13" s="79">
        <f>F10/(B39/60)</f>
        <v>35.640495867768593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25.384615384615383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27.291666666666664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0.54716981132075471</v>
      </c>
      <c r="C14" s="6">
        <f>C9/C12</f>
        <v>0.46884272997032639</v>
      </c>
      <c r="E14" s="4" t="s">
        <v>87</v>
      </c>
      <c r="F14" s="79">
        <f>F11/(B39/60)</f>
        <v>74.070247933884303</v>
      </c>
      <c r="G14" s="28"/>
      <c r="H14" s="65"/>
      <c r="I14" s="4" t="s">
        <v>10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34.231378763866879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23.064250411861615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111</v>
      </c>
      <c r="C15" s="4">
        <v>82</v>
      </c>
      <c r="E15" s="7"/>
      <c r="F15" s="7"/>
      <c r="G15" s="7"/>
      <c r="H15" s="65"/>
      <c r="I15" s="4" t="s">
        <v>37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27.777777777777779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24.293785310734464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0.54679802955665024</v>
      </c>
      <c r="C16" s="6">
        <f>C15/C9</f>
        <v>0.51898734177215189</v>
      </c>
      <c r="E16" s="24" t="s">
        <v>88</v>
      </c>
      <c r="F16" s="7"/>
      <c r="G16" s="7"/>
      <c r="H16" s="65"/>
      <c r="I16" s="4" t="s">
        <v>25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31.858407079646017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24.892703862660944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32.741935483870968</v>
      </c>
      <c r="G17" s="29"/>
      <c r="H17" s="65"/>
      <c r="I17" s="4" t="s">
        <v>31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32.7683615819209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25.977011494252871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27.478260869565219</v>
      </c>
      <c r="G18" s="29"/>
      <c r="H18" s="65"/>
      <c r="I18" s="4" t="s">
        <v>35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31.401869158878505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29.746835443037973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204</v>
      </c>
      <c r="C19" s="4">
        <v>206</v>
      </c>
      <c r="E19" s="4" t="s">
        <v>120</v>
      </c>
      <c r="F19" s="10">
        <f>F17-F18</f>
        <v>5.2636746143057493</v>
      </c>
      <c r="G19" s="29"/>
      <c r="H19" s="65"/>
      <c r="I19" s="4" t="s">
        <v>16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35.398230088495573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26.251896813353564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0.4975609756097561</v>
      </c>
      <c r="C20" s="6">
        <f>C19/(B19+C19)</f>
        <v>0.5024390243902439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16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35.398230088495573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26.251896813353564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38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27.828054298642535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25.406504065040654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30.120481927710845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22.323049001814883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354</v>
      </c>
      <c r="C23" s="4">
        <v>333</v>
      </c>
      <c r="E23" s="12" t="s">
        <v>122</v>
      </c>
      <c r="F23" s="10">
        <f>(F17*'Efficiency Adjustment'!B66)/K27</f>
        <v>34.009806842080437</v>
      </c>
      <c r="G23" s="7"/>
      <c r="H23" s="65"/>
      <c r="I23" s="4" t="s">
        <v>10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34.231378763866879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23.064250411861615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318</v>
      </c>
      <c r="C24" s="4">
        <v>271</v>
      </c>
      <c r="E24" s="12" t="s">
        <v>123</v>
      </c>
      <c r="F24" s="10">
        <f>(F18*'Efficiency Adjustment'!C66)/J27</f>
        <v>24.603015813757093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0.89830508474576276</v>
      </c>
      <c r="C25" s="6">
        <f>C24/C23</f>
        <v>0.81381381381381379</v>
      </c>
      <c r="E25" s="12" t="s">
        <v>124</v>
      </c>
      <c r="F25" s="10">
        <f>F23-F24</f>
        <v>9.4067910283233438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36</v>
      </c>
      <c r="C26" s="4">
        <f>C23-C24</f>
        <v>62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31.605495565417154</v>
      </c>
      <c r="K27" s="19">
        <f>AVERAGEIF(K8:K24,"&gt;0")</f>
        <v>26.834067647075791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1.0241935483870968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49</v>
      </c>
      <c r="C29" s="4">
        <v>50</v>
      </c>
      <c r="E29" s="12" t="s">
        <v>148</v>
      </c>
      <c r="F29" s="10">
        <f>C10/F10</f>
        <v>1.0069565217391305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26</v>
      </c>
      <c r="C30" s="4">
        <v>10</v>
      </c>
      <c r="E30" s="12" t="s">
        <v>91</v>
      </c>
      <c r="F30" s="10">
        <f>F28-F29</f>
        <v>1.7237026647966225E-2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0.53061224489795922</v>
      </c>
      <c r="C31" s="23">
        <f>C30/C29</f>
        <v>0.2</v>
      </c>
      <c r="E31" s="4" t="s">
        <v>149</v>
      </c>
      <c r="F31" s="10">
        <f>B12/F9</f>
        <v>0.59838709677419355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3</v>
      </c>
      <c r="C32" s="12">
        <v>0</v>
      </c>
      <c r="E32" s="12" t="s">
        <v>150</v>
      </c>
      <c r="F32" s="10">
        <f>C12/F10</f>
        <v>0.58608695652173914</v>
      </c>
      <c r="G32" s="7"/>
      <c r="H32" s="65"/>
      <c r="I32" s="4" t="s">
        <v>203</v>
      </c>
      <c r="J32" s="9">
        <f>F14</f>
        <v>74.070247933884303</v>
      </c>
      <c r="K32" s="4">
        <f>RANK(J32,'Universal Aggregate Worksheet'!I7:I67,0)</f>
        <v>6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0.06</v>
      </c>
      <c r="C33" s="23">
        <f>C32/B29</f>
        <v>0</v>
      </c>
      <c r="E33" s="12" t="s">
        <v>92</v>
      </c>
      <c r="F33" s="13">
        <f>F31-F32</f>
        <v>1.2300140252454406E-2</v>
      </c>
      <c r="G33" s="29"/>
      <c r="H33" s="65"/>
      <c r="I33" s="12" t="s">
        <v>160</v>
      </c>
      <c r="J33" s="9">
        <f>F12</f>
        <v>38.429752066115704</v>
      </c>
      <c r="K33" s="4">
        <f>RANK(J33,'Universal Aggregate Worksheet'!F7:F67,0)</f>
        <v>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0.33044409448818901</v>
      </c>
      <c r="G34" s="31"/>
      <c r="H34" s="65"/>
      <c r="I34" s="12" t="s">
        <v>161</v>
      </c>
      <c r="J34" s="9">
        <f>F13</f>
        <v>35.640495867768593</v>
      </c>
      <c r="K34" s="4">
        <f>RANK(J34,'Universal Aggregate Worksheet'!G7:G67,1)</f>
        <v>46</v>
      </c>
      <c r="L34" s="10">
        <f>AVERAGE('Universal Aggregate Worksheet'!G7:G67)</f>
        <v>33.713181101677584</v>
      </c>
      <c r="M34" s="66" t="s">
        <v>25</v>
      </c>
      <c r="N34" s="11" t="s">
        <v>215</v>
      </c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54</v>
      </c>
      <c r="C35" s="4">
        <v>57</v>
      </c>
      <c r="E35" s="12" t="s">
        <v>152</v>
      </c>
      <c r="F35" s="6">
        <f>((0.167*C30)+(C9)+(0.83*C32))/C10</f>
        <v>0.27576856649395509</v>
      </c>
      <c r="G35" s="7"/>
      <c r="H35" s="65"/>
      <c r="I35" s="12" t="s">
        <v>210</v>
      </c>
      <c r="J35" s="9">
        <f>J33-J34</f>
        <v>2.7892561983471111</v>
      </c>
      <c r="K35" s="4">
        <f>RANK(J35,'Universal Aggregate Worksheet'!H7:H67,0)</f>
        <v>17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0.56558490566037745</v>
      </c>
      <c r="G36" s="31"/>
      <c r="H36" s="65"/>
      <c r="I36" s="4" t="s">
        <v>133</v>
      </c>
      <c r="J36" s="10">
        <f>F23</f>
        <v>34.009806842080437</v>
      </c>
      <c r="K36" s="4">
        <f>RANK(J36,'Universal Aggregate Worksheet'!X7:X67,0)</f>
        <v>7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0.47379821958456969</v>
      </c>
      <c r="G37" s="31"/>
      <c r="H37" s="65"/>
      <c r="I37" s="4" t="s">
        <v>136</v>
      </c>
      <c r="J37" s="10">
        <f>F24</f>
        <v>24.603015813757093</v>
      </c>
      <c r="K37" s="4">
        <f>RANK(J37,'Universal Aggregate Worksheet'!Z7:Z67,1)</f>
        <v>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9.4067910283233438</v>
      </c>
      <c r="K38" s="4">
        <f>RANK(J38,'Universal Aggregate Worksheet'!AB7:AB67,0)</f>
        <v>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968</v>
      </c>
      <c r="C39" s="4">
        <f>B39</f>
        <v>968</v>
      </c>
      <c r="E39" s="24" t="s">
        <v>155</v>
      </c>
      <c r="F39" s="7"/>
      <c r="G39" s="7"/>
      <c r="H39" s="65"/>
      <c r="I39" s="4" t="s">
        <v>166</v>
      </c>
      <c r="J39" s="10">
        <f>F28</f>
        <v>1.0241935483870968</v>
      </c>
      <c r="K39" s="4">
        <f>RANK(J39,'Universal Aggregate Worksheet'!M7:M67,0)</f>
        <v>29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4.0944881889763779E-2</v>
      </c>
      <c r="G40" s="13">
        <f>C30/C10</f>
        <v>1.7271157167530225E-2</v>
      </c>
      <c r="H40" s="65"/>
      <c r="I40" s="4" t="s">
        <v>170</v>
      </c>
      <c r="J40" s="10">
        <f>F29</f>
        <v>1.0069565217391305</v>
      </c>
      <c r="K40" s="4">
        <f>RANK(J40,'Universal Aggregate Worksheet'!Q7:Q67,1)</f>
        <v>30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8.6355785837651119E-2</v>
      </c>
      <c r="G41" s="10">
        <f>B29/B10</f>
        <v>7.716535433070866E-2</v>
      </c>
      <c r="H41" s="65"/>
      <c r="I41" s="4" t="s">
        <v>168</v>
      </c>
      <c r="J41" s="6">
        <f>F34</f>
        <v>0.33044409448818901</v>
      </c>
      <c r="K41" s="4">
        <f>RANK(J41,'Universal Aggregate Worksheet'!O7:O67,0)</f>
        <v>9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-4.5410903947887341E-2</v>
      </c>
      <c r="G42" s="10">
        <f>G40-G41</f>
        <v>-5.9894197163178439E-2</v>
      </c>
      <c r="H42" s="65"/>
      <c r="I42" s="4" t="s">
        <v>172</v>
      </c>
      <c r="J42" s="6">
        <f>F35</f>
        <v>0.27576856649395509</v>
      </c>
      <c r="K42" s="4">
        <f>RANK(J42,'Universal Aggregate Worksheet'!S7:S67,1)</f>
        <v>19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7.9032258064516123E-2</v>
      </c>
      <c r="G43" s="86">
        <f>C29/F10</f>
        <v>8.6956521739130432E-2</v>
      </c>
      <c r="H43" s="65"/>
      <c r="I43" s="4" t="s">
        <v>182</v>
      </c>
      <c r="J43" s="10">
        <f>F47</f>
        <v>0.17903225806451614</v>
      </c>
      <c r="K43" s="4">
        <f>RANK(J43,'Universal Aggregate Worksheet'!U7:U67,0)</f>
        <v>10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0.12807881773399016</v>
      </c>
      <c r="G44" s="86">
        <f>C30/C9</f>
        <v>6.3291139240506333E-2</v>
      </c>
      <c r="H44" s="65"/>
      <c r="I44" s="4" t="s">
        <v>183</v>
      </c>
      <c r="J44" s="10">
        <f>F48</f>
        <v>0.14260869565217391</v>
      </c>
      <c r="K44" s="4">
        <f>RANK(J44,'Universal Aggregate Worksheet'!V7:V67,1)</f>
        <v>21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0.4975609756097561</v>
      </c>
      <c r="K45" s="4">
        <f>RANK(J45,'Universal Aggregate Worksheet'!J7:J67,0)</f>
        <v>31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0.89830508474576276</v>
      </c>
      <c r="K46" s="4">
        <f>RANK(J46,'Universal Aggregate Worksheet'!K7:K67,0)</f>
        <v>4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0.17903225806451614</v>
      </c>
      <c r="G47" s="33"/>
      <c r="H47" s="65"/>
      <c r="I47" s="4" t="s">
        <v>181</v>
      </c>
      <c r="J47" s="13">
        <f>C25</f>
        <v>0.81381381381381379</v>
      </c>
      <c r="K47" s="4">
        <f>RANK(J47,'Universal Aggregate Worksheet'!L7:L67,1)</f>
        <v>22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0.14260869565217391</v>
      </c>
      <c r="G48" s="29"/>
      <c r="H48" s="65"/>
      <c r="I48" s="4" t="s">
        <v>205</v>
      </c>
      <c r="J48" s="6">
        <f>B31</f>
        <v>0.53061224489795922</v>
      </c>
      <c r="K48" s="4">
        <f>RANK(J48,'Universal Aggregate Worksheet'!AC7:AC67,0)</f>
        <v>1</v>
      </c>
      <c r="L48" s="6">
        <f>AVERAGE('Universal Aggregate Worksheet'!AC7:AC67)</f>
        <v>0.31781006869151396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0.2</v>
      </c>
      <c r="K49" s="4">
        <f>RANK(J49,'Universal Aggregate Worksheet'!AD7:AD67,1)</f>
        <v>4</v>
      </c>
      <c r="L49" s="6">
        <f>AVERAGE('Universal Aggregate Worksheet'!AD7:AD67)</f>
        <v>0.31401294213203879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22"/>
      <c r="X49" s="22"/>
      <c r="Y49" s="22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4.0944881889763779E-2</v>
      </c>
      <c r="K50" s="4">
        <f>RANK(J50,'Universal Aggregate Worksheet'!AI7:AI67,0)</f>
        <v>18</v>
      </c>
      <c r="L50" s="10">
        <f>AVERAGE('Universal Aggregate Worksheet'!AI7:AI67)</f>
        <v>3.5420154984431421E-2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W50" s="22"/>
      <c r="X50" s="22"/>
      <c r="Y50" s="22"/>
      <c r="Z50" s="41"/>
    </row>
    <row r="51" spans="5:26">
      <c r="E51" s="4" t="s">
        <v>90</v>
      </c>
      <c r="F51" s="10">
        <f>B35/F11</f>
        <v>4.5188284518828455E-2</v>
      </c>
      <c r="G51" s="10">
        <f>C35/F11</f>
        <v>4.7698744769874478E-2</v>
      </c>
      <c r="H51" s="65"/>
      <c r="I51" s="12" t="s">
        <v>221</v>
      </c>
      <c r="J51" s="10">
        <f>F41</f>
        <v>8.6355785837651119E-2</v>
      </c>
      <c r="K51" s="4">
        <f>RANK(J51,'Universal Aggregate Worksheet'!AJ7:AJ67,1)</f>
        <v>4</v>
      </c>
      <c r="L51" s="10">
        <f>AVERAGE('Universal Aggregate Worksheet'!AJ7:AJ67)</f>
        <v>0.11212384546879303</v>
      </c>
      <c r="M51" s="66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5:26">
      <c r="E52" s="12" t="s">
        <v>219</v>
      </c>
      <c r="F52" s="86">
        <f>(C12-C9)/F10</f>
        <v>0.31130434782608696</v>
      </c>
      <c r="G52" s="86">
        <f>(B12-B9)/F9</f>
        <v>0.2709677419354839</v>
      </c>
      <c r="H52" s="65"/>
      <c r="I52" s="12" t="s">
        <v>222</v>
      </c>
      <c r="J52" s="87">
        <f>F43</f>
        <v>7.9032258064516123E-2</v>
      </c>
      <c r="K52" s="4">
        <f>RANK(J52,'Universal Aggregate Worksheet'!AE7:AE67,0)</f>
        <v>59</v>
      </c>
      <c r="L52" s="10">
        <f>AVERAGE('Universal Aggregate Worksheet'!AE7:AE67)</f>
        <v>0.11346000024251877</v>
      </c>
      <c r="M52" s="66" t="s">
        <v>42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5:26">
      <c r="E53" s="7"/>
      <c r="F53" s="7"/>
      <c r="G53" s="7"/>
      <c r="H53" s="65"/>
      <c r="I53" s="12" t="s">
        <v>223</v>
      </c>
      <c r="J53" s="87">
        <f>G43</f>
        <v>8.6956521739130432E-2</v>
      </c>
      <c r="K53" s="4">
        <f>RANK(J53,'Universal Aggregate Worksheet'!AF7:AF67,1)</f>
        <v>6</v>
      </c>
      <c r="L53" s="10">
        <f>AVERAGE('Universal Aggregate Worksheet'!AF7:AF67)</f>
        <v>0.11244031170357972</v>
      </c>
      <c r="M53" s="66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0.12807881773399016</v>
      </c>
      <c r="K54" s="4">
        <f>RANK(J54,'Universal Aggregate Worksheet'!AG7:AG67,0)</f>
        <v>33</v>
      </c>
      <c r="L54" s="10">
        <f>AVERAGE('Universal Aggregate Worksheet'!AG7:AG67)</f>
        <v>0.12810155266149509</v>
      </c>
      <c r="M54" s="66" t="s">
        <v>44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5:26">
      <c r="E55" s="12" t="s">
        <v>105</v>
      </c>
      <c r="F55" s="10">
        <f>J27</f>
        <v>31.605495565417154</v>
      </c>
      <c r="G55" s="7"/>
      <c r="H55" s="65"/>
      <c r="I55" s="12" t="s">
        <v>225</v>
      </c>
      <c r="J55" s="87">
        <f>G44</f>
        <v>6.3291139240506333E-2</v>
      </c>
      <c r="K55" s="4">
        <f>RANK(J55,'Universal Aggregate Worksheet'!AH7:AH67,1)</f>
        <v>2</v>
      </c>
      <c r="L55" s="10">
        <f>AVERAGE('Universal Aggregate Worksheet'!AH7:AH67)</f>
        <v>0.12515810676310782</v>
      </c>
      <c r="M55" s="66" t="s">
        <v>45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5:26">
      <c r="E56" s="12" t="s">
        <v>106</v>
      </c>
      <c r="F56" s="10">
        <f>K27</f>
        <v>26.834067647075791</v>
      </c>
      <c r="G56" s="7"/>
      <c r="H56" s="65"/>
      <c r="I56" s="12" t="s">
        <v>227</v>
      </c>
      <c r="J56" s="10">
        <f>F51</f>
        <v>4.5188284518828455E-2</v>
      </c>
      <c r="K56" s="4">
        <f>RANK(J56,'Universal Aggregate Worksheet'!AK7:AK67,1)</f>
        <v>5</v>
      </c>
      <c r="L56" s="10">
        <f>AVERAGE('Universal Aggregate Worksheet'!AK7:AK67)</f>
        <v>5.9865673920143823E-2</v>
      </c>
      <c r="M56" s="66" t="s">
        <v>46</v>
      </c>
    </row>
    <row r="57" spans="5:26">
      <c r="E57" s="4" t="s">
        <v>159</v>
      </c>
      <c r="F57" s="10">
        <f>F55-F56</f>
        <v>4.771427918341363</v>
      </c>
      <c r="G57" s="7"/>
      <c r="H57" s="65"/>
      <c r="I57" s="12" t="s">
        <v>226</v>
      </c>
      <c r="J57" s="10">
        <f>G51</f>
        <v>4.7698744769874478E-2</v>
      </c>
      <c r="K57" s="4">
        <f>RANK(J57,'Universal Aggregate Worksheet'!AL7:AL67,0)</f>
        <v>55</v>
      </c>
      <c r="L57" s="10">
        <f>AVERAGE('Universal Aggregate Worksheet'!AL7:AL67)</f>
        <v>5.9994737764255283E-2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0.31130434782608696</v>
      </c>
      <c r="K58" s="4">
        <f>RANK(J58,'Universal Aggregate Worksheet'!AM7:AM67,0)</f>
        <v>34</v>
      </c>
      <c r="L58" s="10">
        <f>AVERAGE('Universal Aggregate Worksheet'!AM7:AM67)</f>
        <v>0.31070441770301749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0.2709677419354839</v>
      </c>
      <c r="K59" s="4">
        <f>RANK(J59,'Universal Aggregate Worksheet'!AN7:AN67,1)</f>
        <v>11</v>
      </c>
      <c r="L59" s="10">
        <f>AVERAGE('Universal Aggregate Worksheet'!AN7:AN67)</f>
        <v>0.30991019697986272</v>
      </c>
      <c r="M59" s="66" t="s">
        <v>198</v>
      </c>
    </row>
    <row r="60" spans="5:26">
      <c r="H60" s="65"/>
      <c r="I60" s="12" t="s">
        <v>207</v>
      </c>
      <c r="J60" s="10">
        <f>J27</f>
        <v>31.605495565417154</v>
      </c>
      <c r="K60" s="4">
        <f>RANK(J60,'Universal Aggregate Worksheet'!AO7:AO67,0)</f>
        <v>1</v>
      </c>
      <c r="L60" s="10">
        <f>AVERAGE('Universal Aggregate Worksheet'!AO7:AO67)</f>
        <v>28.194522573727813</v>
      </c>
      <c r="M60" s="66" t="s">
        <v>49</v>
      </c>
    </row>
    <row r="61" spans="5:26">
      <c r="H61" s="65"/>
      <c r="I61" s="12" t="s">
        <v>208</v>
      </c>
      <c r="J61" s="10">
        <f>K27</f>
        <v>26.834067647075791</v>
      </c>
      <c r="K61" s="4">
        <f>RANK(J61,'Universal Aggregate Worksheet'!AP7:AP67,1)</f>
        <v>9</v>
      </c>
      <c r="L61" s="10">
        <f>AVERAGE('Universal Aggregate Worksheet'!AP7:AP67)</f>
        <v>28.112036494929548</v>
      </c>
      <c r="M61" s="66" t="s">
        <v>51</v>
      </c>
    </row>
    <row r="62" spans="5:26">
      <c r="H62" s="65"/>
      <c r="I62" s="12" t="s">
        <v>209</v>
      </c>
      <c r="J62" s="10">
        <f>J60-J61</f>
        <v>4.771427918341363</v>
      </c>
      <c r="K62" s="4">
        <f>RANK(J62,'Universal Aggregate Worksheet'!AQ7:AQ67,0)</f>
        <v>1</v>
      </c>
      <c r="L62" s="10">
        <f>AVERAGE('Universal Aggregate Worksheet'!AQ7:AQ67)</f>
        <v>8.2486078798259033E-2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3">
    <sortCondition ref="N8:N43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3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VMI</v>
      </c>
      <c r="C7" s="76" t="s">
        <v>62</v>
      </c>
      <c r="E7" s="7"/>
      <c r="F7" s="76" t="str">
        <f>B1</f>
        <v>VMI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28.502415458937197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30.864197530864196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121</v>
      </c>
      <c r="C9" s="4">
        <v>182</v>
      </c>
      <c r="E9" s="4" t="s">
        <v>82</v>
      </c>
      <c r="F9" s="78">
        <f>B19+B23+C26</f>
        <v>529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464</v>
      </c>
      <c r="C10" s="4">
        <v>543</v>
      </c>
      <c r="E10" s="4" t="s">
        <v>83</v>
      </c>
      <c r="F10" s="78">
        <f>C19+C23+B26</f>
        <v>480</v>
      </c>
      <c r="G10" s="27"/>
      <c r="H10" s="65"/>
      <c r="I10" s="4" t="s">
        <v>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30.039525691699602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23.762376237623762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0.26077586206896552</v>
      </c>
      <c r="C11" s="6">
        <f>C9/C10</f>
        <v>0.33517495395948432</v>
      </c>
      <c r="E11" s="4" t="s">
        <v>84</v>
      </c>
      <c r="F11" s="78">
        <f>SUM(F9:F10)</f>
        <v>1009</v>
      </c>
      <c r="G11" s="27"/>
      <c r="H11" s="65"/>
      <c r="I11" s="4" t="s">
        <v>56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32.741935483870968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27.478260869565219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261</v>
      </c>
      <c r="C12" s="4">
        <v>347</v>
      </c>
      <c r="E12" s="4" t="s">
        <v>85</v>
      </c>
      <c r="F12" s="79">
        <f>F9/(B39/60)</f>
        <v>40.718409236690185</v>
      </c>
      <c r="G12" s="28"/>
      <c r="H12" s="65"/>
      <c r="I12" s="4" t="s">
        <v>40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21.052631578947366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33.395872420262663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0.5625</v>
      </c>
      <c r="C13" s="6">
        <f>C12/C10</f>
        <v>0.63904235727440151</v>
      </c>
      <c r="E13" s="4" t="s">
        <v>86</v>
      </c>
      <c r="F13" s="79">
        <f>F10/(B39/60)</f>
        <v>36.946760744066708</v>
      </c>
      <c r="G13" s="28"/>
      <c r="H13" s="65"/>
      <c r="I13" s="4" t="s">
        <v>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29.254302103250478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30.650684931506849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0.46360153256704983</v>
      </c>
      <c r="C14" s="6">
        <f>C9/C12</f>
        <v>0.52449567723342938</v>
      </c>
      <c r="E14" s="4" t="s">
        <v>87</v>
      </c>
      <c r="F14" s="79">
        <f>F11/(B39/60)</f>
        <v>77.665169980756886</v>
      </c>
      <c r="G14" s="28"/>
      <c r="H14" s="65"/>
      <c r="I14" s="4" t="s">
        <v>14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26.992753623188403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26.198083067092654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69</v>
      </c>
      <c r="C15" s="4">
        <v>93</v>
      </c>
      <c r="E15" s="7"/>
      <c r="F15" s="7"/>
      <c r="G15" s="7"/>
      <c r="H15" s="65"/>
      <c r="I15" s="4" t="s">
        <v>197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35.009671179883945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32.783505154639172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0.57024793388429751</v>
      </c>
      <c r="C16" s="6">
        <f>C15/C9</f>
        <v>0.51098901098901095</v>
      </c>
      <c r="E16" s="24" t="s">
        <v>88</v>
      </c>
      <c r="F16" s="7"/>
      <c r="G16" s="7"/>
      <c r="H16" s="65"/>
      <c r="I16" s="4" t="s">
        <v>29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24.842105263157897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30.687830687830687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22.873345935727787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28.340080971659919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27.530364372469634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37.916666666666664</v>
      </c>
      <c r="G18" s="29"/>
      <c r="H18" s="65"/>
      <c r="I18" s="4" t="s">
        <v>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22.955145118733508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31.127450980392158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224</v>
      </c>
      <c r="C19" s="4">
        <v>118</v>
      </c>
      <c r="E19" s="4" t="s">
        <v>120</v>
      </c>
      <c r="F19" s="10">
        <f>F17-F18</f>
        <v>-15.043320730938877</v>
      </c>
      <c r="G19" s="29"/>
      <c r="H19" s="65"/>
      <c r="I19" s="4" t="s">
        <v>24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28.785046728971963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30.281690140845068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0.65497076023391809</v>
      </c>
      <c r="C20" s="6">
        <f>C19/(B19+C19)</f>
        <v>0.34502923976608185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29.855072463768117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25.943396226415093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262</v>
      </c>
      <c r="C23" s="4">
        <v>301</v>
      </c>
      <c r="E23" s="12" t="s">
        <v>122</v>
      </c>
      <c r="F23" s="10">
        <f>(F17*'Efficiency Adjustment'!B66)/K27</f>
        <v>21.431145495580974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201</v>
      </c>
      <c r="C24" s="4">
        <v>258</v>
      </c>
      <c r="E24" s="12" t="s">
        <v>123</v>
      </c>
      <c r="F24" s="10">
        <f>(F18*'Efficiency Adjustment'!C66)/J27</f>
        <v>39.135989542861793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0.76717557251908397</v>
      </c>
      <c r="C25" s="6">
        <f>C24/C23</f>
        <v>0.8571428571428571</v>
      </c>
      <c r="E25" s="12" t="s">
        <v>124</v>
      </c>
      <c r="F25" s="10">
        <f>F23-F24</f>
        <v>-17.704844047280819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61</v>
      </c>
      <c r="C26" s="4">
        <f>C23-C24</f>
        <v>43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27.416722676583159</v>
      </c>
      <c r="K27" s="19">
        <f>AVERAGEIF(K8:K24,"&gt;0")</f>
        <v>29.748881434711784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0.87712665406427226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46</v>
      </c>
      <c r="C29" s="4">
        <v>69</v>
      </c>
      <c r="E29" s="12" t="s">
        <v>148</v>
      </c>
      <c r="F29" s="10">
        <f>C10/F10</f>
        <v>1.1312500000000001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34</v>
      </c>
      <c r="E30" s="12" t="s">
        <v>91</v>
      </c>
      <c r="F30" s="10">
        <f>F28-F29</f>
        <v>-0.25412334593572783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0.30434782608695654</v>
      </c>
      <c r="C31" s="23">
        <f>C30/C29</f>
        <v>0.49275362318840582</v>
      </c>
      <c r="E31" s="4" t="s">
        <v>149</v>
      </c>
      <c r="F31" s="10">
        <f>B12/F9</f>
        <v>0.49338374291115311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0.72291666666666665</v>
      </c>
      <c r="G32" s="7"/>
      <c r="H32" s="65"/>
      <c r="I32" s="4" t="s">
        <v>203</v>
      </c>
      <c r="J32" s="9">
        <f>F14</f>
        <v>77.665169980756886</v>
      </c>
      <c r="K32" s="4">
        <f>RANK(J32,'Universal Aggregate Worksheet'!I7:I67,0)</f>
        <v>3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2.8985507246376812E-2</v>
      </c>
      <c r="C33" s="23">
        <f>C32/B29</f>
        <v>0</v>
      </c>
      <c r="E33" s="12" t="s">
        <v>92</v>
      </c>
      <c r="F33" s="13">
        <f>F31-F32</f>
        <v>-0.22953292375551354</v>
      </c>
      <c r="G33" s="29"/>
      <c r="H33" s="65"/>
      <c r="I33" s="12" t="s">
        <v>160</v>
      </c>
      <c r="J33" s="9">
        <f>F12</f>
        <v>40.718409236690185</v>
      </c>
      <c r="K33" s="4">
        <f>RANK(J33,'Universal Aggregate Worksheet'!F7:F67,0)</f>
        <v>1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0.26939224137931034</v>
      </c>
      <c r="G34" s="31"/>
      <c r="H34" s="65"/>
      <c r="I34" s="12" t="s">
        <v>161</v>
      </c>
      <c r="J34" s="9">
        <f>F13</f>
        <v>36.946760744066708</v>
      </c>
      <c r="K34" s="4">
        <f>RANK(J34,'Universal Aggregate Worksheet'!G7:G67,1)</f>
        <v>52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73</v>
      </c>
      <c r="C35" s="4">
        <v>50</v>
      </c>
      <c r="E35" s="12" t="s">
        <v>152</v>
      </c>
      <c r="F35" s="6">
        <f>((0.167*C30)+(C9)+(0.83*C32))/C10</f>
        <v>0.34563167587476978</v>
      </c>
      <c r="G35" s="7"/>
      <c r="H35" s="65"/>
      <c r="I35" s="12" t="s">
        <v>210</v>
      </c>
      <c r="J35" s="9">
        <f>J33-J34</f>
        <v>3.771648492623477</v>
      </c>
      <c r="K35" s="4">
        <f>RANK(J35,'Universal Aggregate Worksheet'!H7:H67,0)</f>
        <v>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0.47891954022988503</v>
      </c>
      <c r="G36" s="31"/>
      <c r="H36" s="65"/>
      <c r="I36" s="4" t="s">
        <v>133</v>
      </c>
      <c r="J36" s="10">
        <f>F23</f>
        <v>21.431145495580974</v>
      </c>
      <c r="K36" s="4">
        <f>RANK(J36,'Universal Aggregate Worksheet'!X7:X67,0)</f>
        <v>56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0.54085878962536027</v>
      </c>
      <c r="G37" s="31"/>
      <c r="H37" s="65"/>
      <c r="I37" s="4" t="s">
        <v>136</v>
      </c>
      <c r="J37" s="10">
        <f>F24</f>
        <v>39.135989542861793</v>
      </c>
      <c r="K37" s="4">
        <f>RANK(J37,'Universal Aggregate Worksheet'!Z7:Z67,1)</f>
        <v>59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-17.704844047280819</v>
      </c>
      <c r="K38" s="4">
        <f>RANK(J38,'Universal Aggregate Worksheet'!AB7:AB67,0)</f>
        <v>58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779.5</v>
      </c>
      <c r="C39" s="4">
        <f>B39</f>
        <v>779.5</v>
      </c>
      <c r="E39" s="24" t="s">
        <v>155</v>
      </c>
      <c r="F39" s="7"/>
      <c r="G39" s="7"/>
      <c r="H39" s="65"/>
      <c r="I39" s="4" t="s">
        <v>166</v>
      </c>
      <c r="J39" s="10">
        <f>F28</f>
        <v>0.87712665406427226</v>
      </c>
      <c r="K39" s="4">
        <f>RANK(J39,'Universal Aggregate Worksheet'!M7:M67,0)</f>
        <v>55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3.017241379310345E-2</v>
      </c>
      <c r="G40" s="13">
        <f>C30/C10</f>
        <v>6.2615101289134445E-2</v>
      </c>
      <c r="H40" s="65"/>
      <c r="I40" s="4" t="s">
        <v>170</v>
      </c>
      <c r="J40" s="10">
        <f>F29</f>
        <v>1.1312500000000001</v>
      </c>
      <c r="K40" s="4">
        <f>RANK(J40,'Universal Aggregate Worksheet'!Q7:Q67,1)</f>
        <v>56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0.1270718232044199</v>
      </c>
      <c r="G41" s="10">
        <f>B29/B10</f>
        <v>9.9137931034482762E-2</v>
      </c>
      <c r="H41" s="65"/>
      <c r="I41" s="4" t="s">
        <v>168</v>
      </c>
      <c r="J41" s="6">
        <f>F34</f>
        <v>0.26939224137931034</v>
      </c>
      <c r="K41" s="4">
        <f>RANK(J41,'Universal Aggregate Worksheet'!O7:O67,0)</f>
        <v>41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-9.6899409411316445E-2</v>
      </c>
      <c r="G42" s="10">
        <f>G40-G41</f>
        <v>-3.6522829745348317E-2</v>
      </c>
      <c r="H42" s="65"/>
      <c r="I42" s="4" t="s">
        <v>172</v>
      </c>
      <c r="J42" s="6">
        <f>F35</f>
        <v>0.34563167587476978</v>
      </c>
      <c r="K42" s="4">
        <f>RANK(J42,'Universal Aggregate Worksheet'!S7:S67,1)</f>
        <v>58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8.6956521739130432E-2</v>
      </c>
      <c r="G43" s="86">
        <f>C29/F10</f>
        <v>0.14374999999999999</v>
      </c>
      <c r="H43" s="65"/>
      <c r="I43" s="4" t="s">
        <v>182</v>
      </c>
      <c r="J43" s="10">
        <f>F47</f>
        <v>0.13043478260869565</v>
      </c>
      <c r="K43" s="4">
        <f>RANK(J43,'Universal Aggregate Worksheet'!U7:U67,0)</f>
        <v>48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0.11570247933884298</v>
      </c>
      <c r="G44" s="86">
        <f>C30/C9</f>
        <v>0.18681318681318682</v>
      </c>
      <c r="H44" s="65"/>
      <c r="I44" s="4" t="s">
        <v>183</v>
      </c>
      <c r="J44" s="10">
        <f>F48</f>
        <v>0.19375000000000001</v>
      </c>
      <c r="K44" s="4">
        <f>RANK(J44,'Universal Aggregate Worksheet'!V7:V67,1)</f>
        <v>57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0.65497076023391809</v>
      </c>
      <c r="K45" s="4">
        <f>RANK(J45,'Universal Aggregate Worksheet'!J7:J67,0)</f>
        <v>2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0.76717557251908397</v>
      </c>
      <c r="K46" s="4">
        <f>RANK(J46,'Universal Aggregate Worksheet'!K7:K67,0)</f>
        <v>54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0.13043478260869565</v>
      </c>
      <c r="G47" s="33"/>
      <c r="H47" s="65"/>
      <c r="I47" s="4" t="s">
        <v>181</v>
      </c>
      <c r="J47" s="13">
        <f>C25</f>
        <v>0.8571428571428571</v>
      </c>
      <c r="K47" s="4">
        <f>RANK(J47,'Universal Aggregate Worksheet'!L7:L67,1)</f>
        <v>46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0.19375000000000001</v>
      </c>
      <c r="G48" s="29"/>
      <c r="H48" s="65"/>
      <c r="I48" s="4" t="s">
        <v>205</v>
      </c>
      <c r="J48" s="6">
        <f>B31</f>
        <v>0.30434782608695654</v>
      </c>
      <c r="K48" s="4">
        <f>RANK(J48,'Universal Aggregate Worksheet'!AC7:AC67,0)</f>
        <v>35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0.49275362318840582</v>
      </c>
      <c r="K49" s="4">
        <f>RANK(J49,'Universal Aggregate Worksheet'!AD7:AD67,1)</f>
        <v>61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3.017241379310345E-2</v>
      </c>
      <c r="K50" s="4">
        <f>RANK(J50,'Universal Aggregate Worksheet'!AI7:AI67,0)</f>
        <v>43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7.2348860257680878E-2</v>
      </c>
      <c r="G51" s="10">
        <f>C35/F11</f>
        <v>4.9554013875123884E-2</v>
      </c>
      <c r="H51" s="65"/>
      <c r="I51" s="12" t="s">
        <v>221</v>
      </c>
      <c r="J51" s="10">
        <f>F41</f>
        <v>0.1270718232044199</v>
      </c>
      <c r="K51" s="4">
        <f>RANK(J51,'Universal Aggregate Worksheet'!AJ7:AJ67,1)</f>
        <v>48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0.34375</v>
      </c>
      <c r="G52" s="86">
        <f>(B12-B9)/F9</f>
        <v>0.26465028355387521</v>
      </c>
      <c r="H52" s="65"/>
      <c r="I52" s="12" t="s">
        <v>222</v>
      </c>
      <c r="J52" s="87">
        <f>F43</f>
        <v>8.6956521739130432E-2</v>
      </c>
      <c r="K52" s="4">
        <f>RANK(J52,'Universal Aggregate Worksheet'!AE7:AE67,0)</f>
        <v>57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0.14374999999999999</v>
      </c>
      <c r="K53" s="4">
        <f>RANK(J53,'Universal Aggregate Worksheet'!AF7:AF67,1)</f>
        <v>58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0.11570247933884298</v>
      </c>
      <c r="K54" s="4">
        <f>RANK(J54,'Universal Aggregate Worksheet'!AG7:AG67,0)</f>
        <v>44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27.416722676583159</v>
      </c>
      <c r="G55" s="7"/>
      <c r="H55" s="65"/>
      <c r="I55" s="12" t="s">
        <v>225</v>
      </c>
      <c r="J55" s="87">
        <f>G44</f>
        <v>0.18681318681318682</v>
      </c>
      <c r="K55" s="4">
        <f>RANK(J55,'Universal Aggregate Worksheet'!AH7:AH67,1)</f>
        <v>58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29.748881434711784</v>
      </c>
      <c r="G56" s="7"/>
      <c r="H56" s="65"/>
      <c r="I56" s="12" t="s">
        <v>227</v>
      </c>
      <c r="J56" s="10">
        <f>F51</f>
        <v>7.2348860257680878E-2</v>
      </c>
      <c r="K56" s="4">
        <f>RANK(J56,'Universal Aggregate Worksheet'!AK7:AK67,1)</f>
        <v>53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-2.3321587581286245</v>
      </c>
      <c r="G57" s="7"/>
      <c r="H57" s="65"/>
      <c r="I57" s="12" t="s">
        <v>226</v>
      </c>
      <c r="J57" s="10">
        <f>G51</f>
        <v>4.9554013875123884E-2</v>
      </c>
      <c r="K57" s="4">
        <f>RANK(J57,'Universal Aggregate Worksheet'!AL7:AL67,0)</f>
        <v>49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0.34375</v>
      </c>
      <c r="K58" s="4">
        <f>RANK(J58,'Universal Aggregate Worksheet'!AM7:AM67,0)</f>
        <v>13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0.26465028355387521</v>
      </c>
      <c r="K59" s="4">
        <f>RANK(J59,'Universal Aggregate Worksheet'!AN7:AN67,1)</f>
        <v>7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27.416722676583159</v>
      </c>
      <c r="K60" s="4">
        <f>RANK(J60,'Universal Aggregate Worksheet'!AO7:AO67,0)</f>
        <v>47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29.748881434711784</v>
      </c>
      <c r="K61" s="4">
        <f>RANK(J61,'Universal Aggregate Worksheet'!AP7:AP67,1)</f>
        <v>57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-2.3321587581286245</v>
      </c>
      <c r="K62" s="4">
        <f>RANK(J62,'Universal Aggregate Worksheet'!AQ7:AQ67,0)</f>
        <v>57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 customHeight="1">
      <c r="A7" s="7"/>
      <c r="B7" s="76" t="str">
        <f>B1</f>
        <v>Wagner</v>
      </c>
      <c r="C7" s="76" t="s">
        <v>62</v>
      </c>
      <c r="E7" s="7"/>
      <c r="F7" s="76" t="str">
        <f>B1</f>
        <v>Wagner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27.100840336134453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28.904428904428904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81</v>
      </c>
      <c r="C9" s="4">
        <v>200</v>
      </c>
      <c r="E9" s="4" t="s">
        <v>82</v>
      </c>
      <c r="F9" s="78">
        <f>B19+B23+C26</f>
        <v>362</v>
      </c>
      <c r="G9" s="27"/>
      <c r="H9" s="65"/>
      <c r="I9" s="4" t="s">
        <v>42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20.43010752688172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29.166666666666668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343</v>
      </c>
      <c r="C10" s="4">
        <v>504</v>
      </c>
      <c r="E10" s="4" t="s">
        <v>83</v>
      </c>
      <c r="F10" s="78">
        <f>C19+C23+B26</f>
        <v>495</v>
      </c>
      <c r="G10" s="27"/>
      <c r="H10" s="65"/>
      <c r="I10" s="4" t="s">
        <v>26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27.540106951871657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31.753554502369667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0.23615160349854228</v>
      </c>
      <c r="C11" s="6">
        <f>C9/C10</f>
        <v>0.3968253968253968</v>
      </c>
      <c r="E11" s="4" t="s">
        <v>84</v>
      </c>
      <c r="F11" s="78">
        <f>SUM(F9:F10)</f>
        <v>857</v>
      </c>
      <c r="G11" s="27"/>
      <c r="H11" s="65"/>
      <c r="I11" s="4" t="s">
        <v>48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29.855072463768117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25.943396226415093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205</v>
      </c>
      <c r="C12" s="4">
        <v>355</v>
      </c>
      <c r="E12" s="4" t="s">
        <v>85</v>
      </c>
      <c r="F12" s="79">
        <f>F9/(B39/60)</f>
        <v>30.166666666666668</v>
      </c>
      <c r="G12" s="28"/>
      <c r="H12" s="65"/>
      <c r="I12" s="4" t="s">
        <v>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30.039525691699602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23.762376237623762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0.59766763848396498</v>
      </c>
      <c r="C13" s="6">
        <f>C12/C10</f>
        <v>0.70436507936507942</v>
      </c>
      <c r="E13" s="4" t="s">
        <v>86</v>
      </c>
      <c r="F13" s="79">
        <f>F10/(B39/60)</f>
        <v>41.25</v>
      </c>
      <c r="G13" s="28"/>
      <c r="H13" s="65"/>
      <c r="I13" s="4" t="s">
        <v>29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24.842105263157897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30.687830687830687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0.39512195121951221</v>
      </c>
      <c r="C14" s="6">
        <f>C9/C12</f>
        <v>0.56338028169014087</v>
      </c>
      <c r="E14" s="4" t="s">
        <v>87</v>
      </c>
      <c r="F14" s="79">
        <f>F11/(B39/60)</f>
        <v>71.416666666666671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28.043143297380585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28.495575221238941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40</v>
      </c>
      <c r="C15" s="4">
        <v>111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24.665391969407267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28.490566037735849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0.49382716049382713</v>
      </c>
      <c r="C16" s="6">
        <f>C15/C9</f>
        <v>0.55500000000000005</v>
      </c>
      <c r="E16" s="24" t="s">
        <v>88</v>
      </c>
      <c r="F16" s="7"/>
      <c r="G16" s="7"/>
      <c r="H16" s="65"/>
      <c r="I16" s="4" t="s">
        <v>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27.470686767169177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28.195488721804512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22.375690607734807</v>
      </c>
      <c r="G17" s="29"/>
      <c r="H17" s="65"/>
      <c r="I17" s="4" t="s">
        <v>44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37.981651376146793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29.56204379562044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40.404040404040401</v>
      </c>
      <c r="G18" s="29"/>
      <c r="H18" s="65"/>
      <c r="I18" s="4" t="s">
        <v>197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35.009671179883945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32.783505154639172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92</v>
      </c>
      <c r="C19" s="4">
        <v>229</v>
      </c>
      <c r="E19" s="4" t="s">
        <v>120</v>
      </c>
      <c r="F19" s="10">
        <f>F17-F18</f>
        <v>-18.028349796305594</v>
      </c>
      <c r="G19" s="29"/>
      <c r="H19" s="65"/>
      <c r="I19" s="4" t="s">
        <v>43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30.578512396694212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28.90625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0.28660436137071649</v>
      </c>
      <c r="C20" s="6">
        <f>C19/(B19+C19)</f>
        <v>0.71339563862928346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242</v>
      </c>
      <c r="C23" s="4">
        <v>202</v>
      </c>
      <c r="E23" s="12" t="s">
        <v>122</v>
      </c>
      <c r="F23" s="10">
        <f>(F17*'Efficiency Adjustment'!B66)/K27</f>
        <v>21.589903920196054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178</v>
      </c>
      <c r="C24" s="4">
        <v>174</v>
      </c>
      <c r="E24" s="12" t="s">
        <v>123</v>
      </c>
      <c r="F24" s="10">
        <f>(F18*'Efficiency Adjustment'!C66)/J27</f>
        <v>39.93642472653525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0.73553719008264462</v>
      </c>
      <c r="C25" s="6">
        <f>C24/C23</f>
        <v>0.86138613861386137</v>
      </c>
      <c r="E25" s="12" t="s">
        <v>124</v>
      </c>
      <c r="F25" s="10">
        <f>F23-F24</f>
        <v>-18.346520806339196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64</v>
      </c>
      <c r="C26" s="4">
        <f>C23-C24</f>
        <v>28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28.629734601682951</v>
      </c>
      <c r="K27" s="19">
        <f>AVERAGEIF(K8:K24,"&gt;0")</f>
        <v>28.887640179697801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0.9475138121546961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37</v>
      </c>
      <c r="C29" s="4">
        <v>61</v>
      </c>
      <c r="E29" s="12" t="s">
        <v>148</v>
      </c>
      <c r="F29" s="10">
        <f>C10/F10</f>
        <v>1.0181818181818181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8</v>
      </c>
      <c r="C30" s="4">
        <v>21</v>
      </c>
      <c r="E30" s="12" t="s">
        <v>91</v>
      </c>
      <c r="F30" s="10">
        <f>F28-F29</f>
        <v>-7.0668006027121977E-2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0.21621621621621623</v>
      </c>
      <c r="C31" s="23">
        <f>C30/C29</f>
        <v>0.34426229508196721</v>
      </c>
      <c r="E31" s="4" t="s">
        <v>149</v>
      </c>
      <c r="F31" s="10">
        <f>B12/F9</f>
        <v>0.56629834254143652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0.71717171717171713</v>
      </c>
      <c r="G32" s="7"/>
      <c r="H32" s="65"/>
      <c r="I32" s="4" t="s">
        <v>203</v>
      </c>
      <c r="J32" s="9">
        <f>F14</f>
        <v>71.416666666666671</v>
      </c>
      <c r="K32" s="4">
        <f>RANK(J32,'Universal Aggregate Worksheet'!I7:I67,0)</f>
        <v>18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1.6393442622950821E-2</v>
      </c>
      <c r="C33" s="23">
        <f>C32/B29</f>
        <v>0</v>
      </c>
      <c r="E33" s="12" t="s">
        <v>92</v>
      </c>
      <c r="F33" s="13">
        <f>F31-F32</f>
        <v>-0.15087337463028061</v>
      </c>
      <c r="G33" s="29"/>
      <c r="H33" s="65"/>
      <c r="I33" s="12" t="s">
        <v>160</v>
      </c>
      <c r="J33" s="9">
        <f>F12</f>
        <v>30.166666666666668</v>
      </c>
      <c r="K33" s="4">
        <f>RANK(J33,'Universal Aggregate Worksheet'!F7:F67,0)</f>
        <v>52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0.24246647230320698</v>
      </c>
      <c r="G34" s="31"/>
      <c r="H34" s="65"/>
      <c r="I34" s="12" t="s">
        <v>161</v>
      </c>
      <c r="J34" s="9">
        <f>F13</f>
        <v>41.25</v>
      </c>
      <c r="K34" s="4">
        <f>RANK(J34,'Universal Aggregate Worksheet'!G7:G67,1)</f>
        <v>59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61</v>
      </c>
      <c r="C35" s="4">
        <v>41</v>
      </c>
      <c r="E35" s="12" t="s">
        <v>152</v>
      </c>
      <c r="F35" s="6">
        <f>((0.167*C30)+(C9)+(0.83*C32))/C10</f>
        <v>0.40378373015873015</v>
      </c>
      <c r="G35" s="7"/>
      <c r="H35" s="65"/>
      <c r="I35" s="12" t="s">
        <v>210</v>
      </c>
      <c r="J35" s="9">
        <f>J33-J34</f>
        <v>-11.083333333333332</v>
      </c>
      <c r="K35" s="4">
        <f>RANK(J35,'Universal Aggregate Worksheet'!H7:H67,0)</f>
        <v>60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0.40568780487804879</v>
      </c>
      <c r="G36" s="31"/>
      <c r="H36" s="65"/>
      <c r="I36" s="4" t="s">
        <v>133</v>
      </c>
      <c r="J36" s="10">
        <f>F23</f>
        <v>21.589903920196054</v>
      </c>
      <c r="K36" s="4">
        <f>RANK(J36,'Universal Aggregate Worksheet'!X7:X67,0)</f>
        <v>55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0.57325915492957746</v>
      </c>
      <c r="G37" s="31"/>
      <c r="H37" s="65"/>
      <c r="I37" s="4" t="s">
        <v>136</v>
      </c>
      <c r="J37" s="10">
        <f>F24</f>
        <v>39.93642472653525</v>
      </c>
      <c r="K37" s="4">
        <f>RANK(J37,'Universal Aggregate Worksheet'!Z7:Z67,1)</f>
        <v>61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-18.346520806339196</v>
      </c>
      <c r="K38" s="4">
        <f>RANK(J38,'Universal Aggregate Worksheet'!AB7:AB67,0)</f>
        <v>60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720</v>
      </c>
      <c r="C39" s="4">
        <f>B39</f>
        <v>720</v>
      </c>
      <c r="E39" s="24" t="s">
        <v>155</v>
      </c>
      <c r="F39" s="7"/>
      <c r="G39" s="7"/>
      <c r="H39" s="65"/>
      <c r="I39" s="4" t="s">
        <v>166</v>
      </c>
      <c r="J39" s="10">
        <f>F28</f>
        <v>0.9475138121546961</v>
      </c>
      <c r="K39" s="4">
        <f>RANK(J39,'Universal Aggregate Worksheet'!M7:M67,0)</f>
        <v>46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2.3323615160349854E-2</v>
      </c>
      <c r="G40" s="13">
        <f>C30/C10</f>
        <v>4.1666666666666664E-2</v>
      </c>
      <c r="H40" s="65"/>
      <c r="I40" s="4" t="s">
        <v>170</v>
      </c>
      <c r="J40" s="10">
        <f>F29</f>
        <v>1.0181818181818181</v>
      </c>
      <c r="K40" s="4">
        <f>RANK(J40,'Universal Aggregate Worksheet'!Q7:Q67,1)</f>
        <v>32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0.12103174603174603</v>
      </c>
      <c r="G41" s="10">
        <f>B29/B10</f>
        <v>0.10787172011661808</v>
      </c>
      <c r="H41" s="65"/>
      <c r="I41" s="4" t="s">
        <v>168</v>
      </c>
      <c r="J41" s="6">
        <f>F34</f>
        <v>0.24246647230320698</v>
      </c>
      <c r="K41" s="4">
        <f>RANK(J41,'Universal Aggregate Worksheet'!O7:O67,0)</f>
        <v>56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-9.7708130871396182E-2</v>
      </c>
      <c r="G42" s="10">
        <f>G40-G41</f>
        <v>-6.6205053449951423E-2</v>
      </c>
      <c r="H42" s="65"/>
      <c r="I42" s="4" t="s">
        <v>172</v>
      </c>
      <c r="J42" s="6">
        <f>F35</f>
        <v>0.40378373015873015</v>
      </c>
      <c r="K42" s="4">
        <f>RANK(J42,'Universal Aggregate Worksheet'!S7:S67,1)</f>
        <v>61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0.10220994475138122</v>
      </c>
      <c r="G43" s="86">
        <f>C29/F10</f>
        <v>0.12323232323232323</v>
      </c>
      <c r="H43" s="65"/>
      <c r="I43" s="4" t="s">
        <v>182</v>
      </c>
      <c r="J43" s="10">
        <f>F47</f>
        <v>0.11049723756906077</v>
      </c>
      <c r="K43" s="4">
        <f>RANK(J43,'Universal Aggregate Worksheet'!U7:U67,0)</f>
        <v>58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9.8765432098765427E-2</v>
      </c>
      <c r="G44" s="86">
        <f>C30/C9</f>
        <v>0.105</v>
      </c>
      <c r="H44" s="65"/>
      <c r="I44" s="4" t="s">
        <v>183</v>
      </c>
      <c r="J44" s="10">
        <f>F48</f>
        <v>0.22424242424242424</v>
      </c>
      <c r="K44" s="4">
        <f>RANK(J44,'Universal Aggregate Worksheet'!V7:V67,1)</f>
        <v>61</v>
      </c>
      <c r="L44" s="10">
        <f>AVERAGE('Universal Aggregate Worksheet'!V7:V67)</f>
        <v>0.15505481525965922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0.28660436137071649</v>
      </c>
      <c r="K45" s="4">
        <f>RANK(J45,'Universal Aggregate Worksheet'!J7:J67,0)</f>
        <v>59</v>
      </c>
      <c r="L45" s="10">
        <f>AVERAGE('Universal Aggregate Worksheet'!J7:J67)</f>
        <v>0.49689225343931626</v>
      </c>
      <c r="M45" s="66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0.73553719008264462</v>
      </c>
      <c r="K46" s="4">
        <f>RANK(J46,'Universal Aggregate Worksheet'!K7:K67,0)</f>
        <v>59</v>
      </c>
      <c r="L46" s="10">
        <f>AVERAGE('Universal Aggregate Worksheet'!K7:K67)</f>
        <v>0.82751485561065763</v>
      </c>
      <c r="M46" s="66" t="s">
        <v>36</v>
      </c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A47" s="11"/>
      <c r="B47" s="11"/>
      <c r="C47" s="11"/>
      <c r="E47" s="4" t="s">
        <v>157</v>
      </c>
      <c r="F47" s="10">
        <f>B15/F9</f>
        <v>0.11049723756906077</v>
      </c>
      <c r="G47" s="33"/>
      <c r="H47" s="65"/>
      <c r="I47" s="4" t="s">
        <v>181</v>
      </c>
      <c r="J47" s="13">
        <f>C25</f>
        <v>0.86138613861386137</v>
      </c>
      <c r="K47" s="4">
        <f>RANK(J47,'Universal Aggregate Worksheet'!L7:L67,1)</f>
        <v>48</v>
      </c>
      <c r="L47" s="10">
        <f>AVERAGE('Universal Aggregate Worksheet'!L7:L67)</f>
        <v>0.8290065347238782</v>
      </c>
      <c r="M47" s="66" t="s">
        <v>37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>
      <c r="E48" s="4" t="s">
        <v>158</v>
      </c>
      <c r="F48" s="10">
        <f>C15/F10</f>
        <v>0.22424242424242424</v>
      </c>
      <c r="G48" s="29"/>
      <c r="H48" s="65"/>
      <c r="I48" s="4" t="s">
        <v>205</v>
      </c>
      <c r="J48" s="6">
        <f>B31</f>
        <v>0.21621621621621623</v>
      </c>
      <c r="K48" s="4">
        <f>RANK(J48,'Universal Aggregate Worksheet'!AC7:AC67,0)</f>
        <v>54</v>
      </c>
      <c r="L48" s="6">
        <f>AVERAGE('Universal Aggregate Worksheet'!AC7:AC67)</f>
        <v>0.31781006869151396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5:23">
      <c r="E49" s="7"/>
      <c r="F49" s="7"/>
      <c r="G49" s="7"/>
      <c r="H49" s="65"/>
      <c r="I49" s="12" t="s">
        <v>206</v>
      </c>
      <c r="J49" s="6">
        <f>C31</f>
        <v>0.34426229508196721</v>
      </c>
      <c r="K49" s="4">
        <f>RANK(J49,'Universal Aggregate Worksheet'!AD7:AD67,1)</f>
        <v>41</v>
      </c>
      <c r="L49" s="6">
        <f>AVERAGE('Universal Aggregate Worksheet'!AD7:AD67)</f>
        <v>0.31401294213203879</v>
      </c>
      <c r="M49" s="66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2.3323615160349854E-2</v>
      </c>
      <c r="K50" s="4">
        <f>RANK(J50,'Universal Aggregate Worksheet'!AI7:AI67,0)</f>
        <v>57</v>
      </c>
      <c r="L50" s="10">
        <f>AVERAGE('Universal Aggregate Worksheet'!AI7:AI67)</f>
        <v>3.5420154984431421E-2</v>
      </c>
      <c r="M50" s="66" t="s">
        <v>40</v>
      </c>
    </row>
    <row r="51" spans="5:23">
      <c r="E51" s="4" t="s">
        <v>90</v>
      </c>
      <c r="F51" s="10">
        <f>B35/F11</f>
        <v>7.1178529754959155E-2</v>
      </c>
      <c r="G51" s="10">
        <f>C35/F11</f>
        <v>4.7841306884480746E-2</v>
      </c>
      <c r="H51" s="65"/>
      <c r="I51" s="12" t="s">
        <v>221</v>
      </c>
      <c r="J51" s="10">
        <f>F41</f>
        <v>0.12103174603174603</v>
      </c>
      <c r="K51" s="4">
        <f>RANK(J51,'Universal Aggregate Worksheet'!AJ7:AJ67,1)</f>
        <v>42</v>
      </c>
      <c r="L51" s="10">
        <f>AVERAGE('Universal Aggregate Worksheet'!AJ7:AJ67)</f>
        <v>0.11212384546879303</v>
      </c>
      <c r="M51" s="66" t="s">
        <v>41</v>
      </c>
    </row>
    <row r="52" spans="5:23">
      <c r="E52" s="12" t="s">
        <v>219</v>
      </c>
      <c r="F52" s="86">
        <f>(C12-C9)/F10</f>
        <v>0.31313131313131315</v>
      </c>
      <c r="G52" s="86">
        <f>(B12-B9)/F9</f>
        <v>0.34254143646408841</v>
      </c>
      <c r="H52" s="65"/>
      <c r="I52" s="12" t="s">
        <v>222</v>
      </c>
      <c r="J52" s="87">
        <f>F43</f>
        <v>0.10220994475138122</v>
      </c>
      <c r="K52" s="4">
        <f>RANK(J52,'Universal Aggregate Worksheet'!AE7:AE67,0)</f>
        <v>41</v>
      </c>
      <c r="L52" s="10">
        <f>AVERAGE('Universal Aggregate Worksheet'!AE7:AE67)</f>
        <v>0.11346000024251877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0.12323232323232323</v>
      </c>
      <c r="K53" s="4">
        <f>RANK(J53,'Universal Aggregate Worksheet'!AF7:AF67,1)</f>
        <v>43</v>
      </c>
      <c r="L53" s="10">
        <f>AVERAGE('Universal Aggregate Worksheet'!AF7:AF67)</f>
        <v>0.11244031170357972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9.8765432098765427E-2</v>
      </c>
      <c r="K54" s="4">
        <f>RANK(J54,'Universal Aggregate Worksheet'!AG7:AG67,0)</f>
        <v>52</v>
      </c>
      <c r="L54" s="10">
        <f>AVERAGE('Universal Aggregate Worksheet'!AG7:AG67)</f>
        <v>0.12810155266149509</v>
      </c>
      <c r="M54" s="66" t="s">
        <v>44</v>
      </c>
    </row>
    <row r="55" spans="5:23">
      <c r="E55" s="12" t="s">
        <v>105</v>
      </c>
      <c r="F55" s="10">
        <f>J27</f>
        <v>28.629734601682951</v>
      </c>
      <c r="G55" s="7"/>
      <c r="H55" s="65"/>
      <c r="I55" s="12" t="s">
        <v>225</v>
      </c>
      <c r="J55" s="87">
        <f>G44</f>
        <v>0.105</v>
      </c>
      <c r="K55" s="4">
        <f>RANK(J55,'Universal Aggregate Worksheet'!AH7:AH67,1)</f>
        <v>19</v>
      </c>
      <c r="L55" s="10">
        <f>AVERAGE('Universal Aggregate Worksheet'!AH7:AH67)</f>
        <v>0.12515810676310782</v>
      </c>
      <c r="M55" s="66" t="s">
        <v>45</v>
      </c>
    </row>
    <row r="56" spans="5:23">
      <c r="E56" s="12" t="s">
        <v>106</v>
      </c>
      <c r="F56" s="10">
        <f>K27</f>
        <v>28.887640179697801</v>
      </c>
      <c r="G56" s="7"/>
      <c r="H56" s="65"/>
      <c r="I56" s="12" t="s">
        <v>227</v>
      </c>
      <c r="J56" s="10">
        <f>F51</f>
        <v>7.1178529754959155E-2</v>
      </c>
      <c r="K56" s="4">
        <f>RANK(J56,'Universal Aggregate Worksheet'!AK7:AK67,1)</f>
        <v>50</v>
      </c>
      <c r="L56" s="10">
        <f>AVERAGE('Universal Aggregate Worksheet'!AK7:AK67)</f>
        <v>5.9865673920143823E-2</v>
      </c>
      <c r="M56" s="66" t="s">
        <v>46</v>
      </c>
    </row>
    <row r="57" spans="5:23">
      <c r="E57" s="4" t="s">
        <v>159</v>
      </c>
      <c r="F57" s="10">
        <f>F55-F56</f>
        <v>-0.25790557801484937</v>
      </c>
      <c r="G57" s="7"/>
      <c r="H57" s="65"/>
      <c r="I57" s="12" t="s">
        <v>226</v>
      </c>
      <c r="J57" s="10">
        <f>G51</f>
        <v>4.7841306884480746E-2</v>
      </c>
      <c r="K57" s="4">
        <f>RANK(J57,'Universal Aggregate Worksheet'!AL7:AL67,0)</f>
        <v>54</v>
      </c>
      <c r="L57" s="10">
        <f>AVERAGE('Universal Aggregate Worksheet'!AL7:AL67)</f>
        <v>5.9994737764255283E-2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0.31313131313131315</v>
      </c>
      <c r="K58" s="4">
        <f>RANK(J58,'Universal Aggregate Worksheet'!AM7:AM67,0)</f>
        <v>29</v>
      </c>
      <c r="L58" s="10">
        <f>AVERAGE('Universal Aggregate Worksheet'!AM7:AM67)</f>
        <v>0.31070441770301749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0.34254143646408841</v>
      </c>
      <c r="K59" s="4">
        <f>RANK(J59,'Universal Aggregate Worksheet'!AN7:AN67,1)</f>
        <v>49</v>
      </c>
      <c r="L59" s="10">
        <f>AVERAGE('Universal Aggregate Worksheet'!AN7:AN67)</f>
        <v>0.30991019697986272</v>
      </c>
      <c r="M59" s="66" t="s">
        <v>198</v>
      </c>
    </row>
    <row r="60" spans="5:23">
      <c r="H60" s="65"/>
      <c r="I60" s="12" t="s">
        <v>207</v>
      </c>
      <c r="J60" s="10">
        <f>J27</f>
        <v>28.629734601682951</v>
      </c>
      <c r="K60" s="4">
        <f>RANK(J60,'Universal Aggregate Worksheet'!AO7:AO67,0)</f>
        <v>20</v>
      </c>
      <c r="L60" s="10">
        <f>AVERAGE('Universal Aggregate Worksheet'!AO7:AO67)</f>
        <v>28.194522573727813</v>
      </c>
      <c r="M60" s="66" t="s">
        <v>49</v>
      </c>
    </row>
    <row r="61" spans="5:23">
      <c r="H61" s="65"/>
      <c r="I61" s="12" t="s">
        <v>208</v>
      </c>
      <c r="J61" s="10">
        <f>K27</f>
        <v>28.887640179697801</v>
      </c>
      <c r="K61" s="4">
        <f>RANK(J61,'Universal Aggregate Worksheet'!AP7:AP67,1)</f>
        <v>46</v>
      </c>
      <c r="L61" s="10">
        <f>AVERAGE('Universal Aggregate Worksheet'!AP7:AP67)</f>
        <v>28.112036494929548</v>
      </c>
      <c r="M61" s="66" t="s">
        <v>51</v>
      </c>
    </row>
    <row r="62" spans="5:23">
      <c r="H62" s="65"/>
      <c r="I62" s="12" t="s">
        <v>209</v>
      </c>
      <c r="J62" s="10">
        <f>J60-J61</f>
        <v>-0.25790557801484937</v>
      </c>
      <c r="K62" s="4">
        <f>RANK(J62,'Universal Aggregate Worksheet'!AQ7:AQ67,0)</f>
        <v>31</v>
      </c>
      <c r="L62" s="10">
        <f>AVERAGE('Universal Aggregate Worksheet'!AQ7:AQ67)</f>
        <v>8.2486078798259033E-2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14" width="10.140625" customWidth="1"/>
  </cols>
  <sheetData>
    <row r="1" spans="1:23">
      <c r="A1" t="s">
        <v>101</v>
      </c>
      <c r="B1" s="3" t="s">
        <v>59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Yale</v>
      </c>
      <c r="C7" s="76" t="s">
        <v>62</v>
      </c>
      <c r="E7" s="7"/>
      <c r="F7" s="76" t="str">
        <f>B1</f>
        <v>Yale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23.780487804878049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28.823529411764703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153</v>
      </c>
      <c r="C9" s="4">
        <v>106</v>
      </c>
      <c r="E9" s="4" t="s">
        <v>82</v>
      </c>
      <c r="F9" s="78">
        <f>B19+B23+C26</f>
        <v>524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530</v>
      </c>
      <c r="C10" s="4">
        <v>431</v>
      </c>
      <c r="E10" s="4" t="s">
        <v>83</v>
      </c>
      <c r="F10" s="78">
        <f>C19+C23+B26</f>
        <v>436</v>
      </c>
      <c r="G10" s="27"/>
      <c r="H10" s="65"/>
      <c r="I10" s="4" t="s">
        <v>194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18.046709129511676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36.031746031746032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0.28867924528301886</v>
      </c>
      <c r="C11" s="6">
        <f>C9/C10</f>
        <v>0.24593967517401391</v>
      </c>
      <c r="E11" s="4" t="s">
        <v>84</v>
      </c>
      <c r="F11" s="78">
        <f>SUM(F9:F10)</f>
        <v>960</v>
      </c>
      <c r="G11" s="27"/>
      <c r="H11" s="65"/>
      <c r="I11" s="4" t="s">
        <v>27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30.363636363636363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31.380753138075313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317</v>
      </c>
      <c r="C12" s="4">
        <v>232</v>
      </c>
      <c r="E12" s="4" t="s">
        <v>85</v>
      </c>
      <c r="F12" s="79">
        <f>F9/(B39/60)</f>
        <v>37.020900794818957</v>
      </c>
      <c r="G12" s="28"/>
      <c r="H12" s="65"/>
      <c r="I12" s="4" t="s">
        <v>10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34.231378763866879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23.064250411861615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0.59811320754716979</v>
      </c>
      <c r="C13" s="6">
        <f>C12/C10</f>
        <v>0.53828306264501158</v>
      </c>
      <c r="E13" s="4" t="s">
        <v>86</v>
      </c>
      <c r="F13" s="79">
        <f>F10/(B39/60)</f>
        <v>30.803650279658523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26.153846153846157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24.468085106382979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0.48264984227129337</v>
      </c>
      <c r="C14" s="6">
        <f>C9/C12</f>
        <v>0.45689655172413796</v>
      </c>
      <c r="E14" s="4" t="s">
        <v>87</v>
      </c>
      <c r="F14" s="79">
        <f>F11/(B39/60)</f>
        <v>67.824551074477483</v>
      </c>
      <c r="G14" s="28"/>
      <c r="H14" s="65"/>
      <c r="I14" s="4" t="s">
        <v>38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27.828054298642535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25.406504065040654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70</v>
      </c>
      <c r="C15" s="4">
        <v>60</v>
      </c>
      <c r="E15" s="7"/>
      <c r="F15" s="7"/>
      <c r="G15" s="7"/>
      <c r="H15" s="65"/>
      <c r="I15" s="4" t="s">
        <v>42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20.43010752688172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29.166666666666668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0.45751633986928103</v>
      </c>
      <c r="C16" s="6">
        <f>C15/C9</f>
        <v>0.56603773584905659</v>
      </c>
      <c r="E16" s="24" t="s">
        <v>88</v>
      </c>
      <c r="F16" s="7"/>
      <c r="G16" s="7"/>
      <c r="H16" s="65"/>
      <c r="I16" s="4" t="s">
        <v>11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26.043737574552683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28.205128205128204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29.198473282442748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22.524271844660191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25.198412698412696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24.311926605504588</v>
      </c>
      <c r="G18" s="29"/>
      <c r="H18" s="65"/>
      <c r="I18" s="4" t="s">
        <v>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27.470686767169177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28.195488721804512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203</v>
      </c>
      <c r="C19" s="4">
        <v>105</v>
      </c>
      <c r="E19" s="4" t="s">
        <v>120</v>
      </c>
      <c r="F19" s="10">
        <f>F17-F18</f>
        <v>4.8865466769381598</v>
      </c>
      <c r="G19" s="29"/>
      <c r="H19" s="65"/>
      <c r="I19" s="4" t="s">
        <v>18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29.215686274509807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27.428571428571431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0.65909090909090906</v>
      </c>
      <c r="C20" s="6">
        <f>C19/(B19+C19)</f>
        <v>0.34090909090909088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28.760330578512395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26.631393298059962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34.231378763866879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23.064250411861615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267</v>
      </c>
      <c r="C23" s="4">
        <v>294</v>
      </c>
      <c r="E23" s="12" t="s">
        <v>122</v>
      </c>
      <c r="F23" s="10">
        <f>(F17*'Efficiency Adjustment'!B66)/K27</f>
        <v>29.180802523490588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230</v>
      </c>
      <c r="C24" s="4">
        <v>240</v>
      </c>
      <c r="E24" s="12" t="s">
        <v>123</v>
      </c>
      <c r="F24" s="10">
        <f>(F18*'Efficiency Adjustment'!C66)/J27</f>
        <v>26.022641493507294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0.86142322097378277</v>
      </c>
      <c r="C25" s="6">
        <f>C24/C23</f>
        <v>0.81632653061224492</v>
      </c>
      <c r="E25" s="12" t="s">
        <v>124</v>
      </c>
      <c r="F25" s="10">
        <f>F23-F24</f>
        <v>3.1581610299832938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37</v>
      </c>
      <c r="C26" s="4">
        <f>C23-C24</f>
        <v>54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26.438067387391563</v>
      </c>
      <c r="K27" s="19">
        <f>AVERAGEIF(K8:K24,"&gt;0")</f>
        <v>27.890046572545646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1.0114503816793894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52</v>
      </c>
      <c r="E29" s="12" t="s">
        <v>148</v>
      </c>
      <c r="F29" s="10">
        <f>C10/F10</f>
        <v>0.98853211009174313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12</v>
      </c>
      <c r="E30" s="12" t="s">
        <v>91</v>
      </c>
      <c r="F30" s="10">
        <f>F28-F29</f>
        <v>2.2918271587646255E-2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0.32075471698113206</v>
      </c>
      <c r="C31" s="23">
        <f>C30/C29</f>
        <v>0.23076923076923078</v>
      </c>
      <c r="E31" s="4" t="s">
        <v>149</v>
      </c>
      <c r="F31" s="10">
        <f>B12/F9</f>
        <v>0.60496183206106868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0.5321100917431193</v>
      </c>
      <c r="G32" s="7"/>
      <c r="H32" s="65"/>
      <c r="I32" s="4" t="s">
        <v>203</v>
      </c>
      <c r="J32" s="9">
        <f>F14</f>
        <v>67.824551074477483</v>
      </c>
      <c r="K32" s="4">
        <f>RANK(J32,'Universal Aggregate Worksheet'!I7:I67,0)</f>
        <v>26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1.8867924528301886E-2</v>
      </c>
      <c r="E33" s="12" t="s">
        <v>92</v>
      </c>
      <c r="F33" s="13">
        <f>F31-F32</f>
        <v>7.2851740317949387E-2</v>
      </c>
      <c r="G33" s="29"/>
      <c r="H33" s="65"/>
      <c r="I33" s="12" t="s">
        <v>160</v>
      </c>
      <c r="J33" s="9">
        <f>F12</f>
        <v>37.020900794818957</v>
      </c>
      <c r="K33" s="4">
        <f>RANK(J33,'Universal Aggregate Worksheet'!F7:F67,0)</f>
        <v>7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0.29403584905660379</v>
      </c>
      <c r="G34" s="31"/>
      <c r="H34" s="65"/>
      <c r="I34" s="12" t="s">
        <v>161</v>
      </c>
      <c r="J34" s="9">
        <f>F13</f>
        <v>30.803650279658523</v>
      </c>
      <c r="K34" s="4">
        <f>RANK(J34,'Universal Aggregate Worksheet'!G7:G67,1)</f>
        <v>17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54</v>
      </c>
      <c r="C35" s="4">
        <v>54</v>
      </c>
      <c r="E35" s="12" t="s">
        <v>152</v>
      </c>
      <c r="F35" s="6">
        <f>((0.167*C30)+(C9)+(0.83*C32))/C10</f>
        <v>0.25251508120649652</v>
      </c>
      <c r="G35" s="7"/>
      <c r="H35" s="65"/>
      <c r="I35" s="12" t="s">
        <v>210</v>
      </c>
      <c r="J35" s="9">
        <f>J33-J34</f>
        <v>6.2172505151604334</v>
      </c>
      <c r="K35" s="4">
        <f>RANK(J35,'Universal Aggregate Worksheet'!H7:H67,0)</f>
        <v>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0.49160567823343848</v>
      </c>
      <c r="G36" s="31"/>
      <c r="H36" s="65"/>
      <c r="I36" s="4" t="s">
        <v>133</v>
      </c>
      <c r="J36" s="10">
        <f>F23</f>
        <v>29.180802523490588</v>
      </c>
      <c r="K36" s="4">
        <f>RANK(J36,'Universal Aggregate Worksheet'!X7:X67,0)</f>
        <v>19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0.46911206896551727</v>
      </c>
      <c r="G37" s="31"/>
      <c r="H37" s="65"/>
      <c r="I37" s="4" t="s">
        <v>136</v>
      </c>
      <c r="J37" s="10">
        <f>F24</f>
        <v>26.022641493507294</v>
      </c>
      <c r="K37" s="4">
        <f>RANK(J37,'Universal Aggregate Worksheet'!Z7:Z67,1)</f>
        <v>18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3.1581610299832938</v>
      </c>
      <c r="K38" s="4">
        <f>RANK(J38,'Universal Aggregate Worksheet'!AB7:AB67,0)</f>
        <v>21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849.25</v>
      </c>
      <c r="C39" s="4">
        <f>B39</f>
        <v>849.25</v>
      </c>
      <c r="E39" s="24" t="s">
        <v>155</v>
      </c>
      <c r="F39" s="7"/>
      <c r="G39" s="7"/>
      <c r="H39" s="65"/>
      <c r="I39" s="4" t="s">
        <v>166</v>
      </c>
      <c r="J39" s="10">
        <f>F28</f>
        <v>1.0114503816793894</v>
      </c>
      <c r="K39" s="4">
        <f>RANK(J39,'Universal Aggregate Worksheet'!M7:M67,0)</f>
        <v>33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3.2075471698113207E-2</v>
      </c>
      <c r="G40" s="13">
        <f>C30/C10</f>
        <v>2.7842227378190254E-2</v>
      </c>
      <c r="H40" s="65"/>
      <c r="I40" s="4" t="s">
        <v>170</v>
      </c>
      <c r="J40" s="10">
        <f>F29</f>
        <v>0.98853211009174313</v>
      </c>
      <c r="K40" s="4">
        <f>RANK(J40,'Universal Aggregate Worksheet'!Q7:Q67,1)</f>
        <v>24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 ht="14.25" customHeight="1">
      <c r="E41" s="12" t="s">
        <v>100</v>
      </c>
      <c r="F41" s="10">
        <f>C29/C10</f>
        <v>0.12064965197215777</v>
      </c>
      <c r="G41" s="10">
        <f>B29/B10</f>
        <v>0.1</v>
      </c>
      <c r="H41" s="65"/>
      <c r="I41" s="4" t="s">
        <v>168</v>
      </c>
      <c r="J41" s="6">
        <f>F34</f>
        <v>0.29403584905660379</v>
      </c>
      <c r="K41" s="4">
        <f>RANK(J41,'Universal Aggregate Worksheet'!O7:O67,0)</f>
        <v>25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-8.8574180274044567E-2</v>
      </c>
      <c r="G42" s="10">
        <f>G40-G41</f>
        <v>-7.2157772621809751E-2</v>
      </c>
      <c r="H42" s="65"/>
      <c r="I42" s="4" t="s">
        <v>172</v>
      </c>
      <c r="J42" s="6">
        <f>F35</f>
        <v>0.25251508120649652</v>
      </c>
      <c r="K42" s="4">
        <f>RANK(J42,'Universal Aggregate Worksheet'!S7:S67,1)</f>
        <v>10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0.10114503816793893</v>
      </c>
      <c r="G43" s="86">
        <f>C29/F10</f>
        <v>0.11926605504587157</v>
      </c>
      <c r="H43" s="65"/>
      <c r="I43" s="4" t="s">
        <v>182</v>
      </c>
      <c r="J43" s="10">
        <f>F47</f>
        <v>0.13358778625954199</v>
      </c>
      <c r="K43" s="4">
        <f>RANK(J43,'Universal Aggregate Worksheet'!U7:U67,0)</f>
        <v>46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0.1111111111111111</v>
      </c>
      <c r="G44" s="86">
        <f>C30/C9</f>
        <v>0.11320754716981132</v>
      </c>
      <c r="H44" s="65"/>
      <c r="I44" s="4" t="s">
        <v>183</v>
      </c>
      <c r="J44" s="10">
        <f>F48</f>
        <v>0.13761467889908258</v>
      </c>
      <c r="K44" s="4">
        <f>RANK(J44,'Universal Aggregate Worksheet'!V7:V67,1)</f>
        <v>17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0.65909090909090906</v>
      </c>
      <c r="K45" s="4">
        <f>RANK(J45,'Universal Aggregate Worksheet'!J7:J67,0)</f>
        <v>1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0.86142322097378277</v>
      </c>
      <c r="K46" s="4">
        <f>RANK(J46,'Universal Aggregate Worksheet'!K7:K67,0)</f>
        <v>16</v>
      </c>
      <c r="L46" s="10">
        <f>AVERAGE('Universal Aggregate Worksheet'!K7:K67)</f>
        <v>0.82751485561065763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0.13358778625954199</v>
      </c>
      <c r="G47" s="33"/>
      <c r="H47" s="65"/>
      <c r="I47" s="4" t="s">
        <v>181</v>
      </c>
      <c r="J47" s="13">
        <f>C25</f>
        <v>0.81632653061224492</v>
      </c>
      <c r="K47" s="4">
        <f>RANK(J47,'Universal Aggregate Worksheet'!L7:L67,1)</f>
        <v>24</v>
      </c>
      <c r="L47" s="10">
        <f>AVERAGE('Universal Aggregate Worksheet'!L7:L67)</f>
        <v>0.8290065347238782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0.13761467889908258</v>
      </c>
      <c r="G48" s="29"/>
      <c r="H48" s="65"/>
      <c r="I48" s="4" t="s">
        <v>205</v>
      </c>
      <c r="J48" s="6">
        <f>B31</f>
        <v>0.32075471698113206</v>
      </c>
      <c r="K48" s="4">
        <f>RANK(J48,'Universal Aggregate Worksheet'!AC7:AC67,0)</f>
        <v>27</v>
      </c>
      <c r="L48" s="6">
        <f>AVERAGE('Universal Aggregate Worksheet'!AC7:AC67)</f>
        <v>0.31781006869151396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5:23">
      <c r="E49" s="7"/>
      <c r="F49" s="7"/>
      <c r="G49" s="7"/>
      <c r="H49" s="65"/>
      <c r="I49" s="12" t="s">
        <v>206</v>
      </c>
      <c r="J49" s="6">
        <f>C31</f>
        <v>0.23076923076923078</v>
      </c>
      <c r="K49" s="4">
        <f>RANK(J49,'Universal Aggregate Worksheet'!AD7:AD67,1)</f>
        <v>9</v>
      </c>
      <c r="L49" s="6">
        <f>AVERAGE('Universal Aggregate Worksheet'!AD7:AD67)</f>
        <v>0.31401294213203879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3.2075471698113207E-2</v>
      </c>
      <c r="K50" s="4">
        <f>RANK(J50,'Universal Aggregate Worksheet'!AI7:AI67,0)</f>
        <v>40</v>
      </c>
      <c r="L50" s="10">
        <f>AVERAGE('Universal Aggregate Worksheet'!AI7:AI67)</f>
        <v>3.5420154984431421E-2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5:23">
      <c r="E51" s="4" t="s">
        <v>90</v>
      </c>
      <c r="F51" s="10">
        <f>B35/F11</f>
        <v>5.6250000000000001E-2</v>
      </c>
      <c r="G51" s="10">
        <f>C35/F11</f>
        <v>5.6250000000000001E-2</v>
      </c>
      <c r="H51" s="65"/>
      <c r="I51" s="12" t="s">
        <v>221</v>
      </c>
      <c r="J51" s="10">
        <f>F41</f>
        <v>0.12064965197215777</v>
      </c>
      <c r="K51" s="4">
        <f>RANK(J51,'Universal Aggregate Worksheet'!AJ7:AJ67,1)</f>
        <v>40</v>
      </c>
      <c r="L51" s="10">
        <f>AVERAGE('Universal Aggregate Worksheet'!AJ7:AJ67)</f>
        <v>0.11212384546879303</v>
      </c>
      <c r="M51" s="66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5:23">
      <c r="E52" s="12" t="s">
        <v>219</v>
      </c>
      <c r="F52" s="86">
        <f>(C12-C9)/F10</f>
        <v>0.28899082568807338</v>
      </c>
      <c r="G52" s="86">
        <f>(B12-B9)/F9</f>
        <v>0.31297709923664124</v>
      </c>
      <c r="H52" s="65"/>
      <c r="I52" s="12" t="s">
        <v>222</v>
      </c>
      <c r="J52" s="87">
        <f>F43</f>
        <v>0.10114503816793893</v>
      </c>
      <c r="K52" s="4">
        <f>RANK(J52,'Universal Aggregate Worksheet'!AE7:AE67,0)</f>
        <v>42</v>
      </c>
      <c r="L52" s="10">
        <f>AVERAGE('Universal Aggregate Worksheet'!AE7:AE67)</f>
        <v>0.11346000024251877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0.11926605504587157</v>
      </c>
      <c r="K53" s="4">
        <f>RANK(J53,'Universal Aggregate Worksheet'!AF7:AF67,1)</f>
        <v>38</v>
      </c>
      <c r="L53" s="10">
        <f>AVERAGE('Universal Aggregate Worksheet'!AF7:AF67)</f>
        <v>0.11244031170357972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0.1111111111111111</v>
      </c>
      <c r="K54" s="4">
        <f>RANK(J54,'Universal Aggregate Worksheet'!AG7:AG67,0)</f>
        <v>47</v>
      </c>
      <c r="L54" s="10">
        <f>AVERAGE('Universal Aggregate Worksheet'!AG7:AG67)</f>
        <v>0.12810155266149509</v>
      </c>
      <c r="M54" s="66" t="s">
        <v>44</v>
      </c>
    </row>
    <row r="55" spans="5:23">
      <c r="E55" s="12" t="s">
        <v>105</v>
      </c>
      <c r="F55" s="10">
        <f>J27</f>
        <v>26.438067387391563</v>
      </c>
      <c r="G55" s="7"/>
      <c r="H55" s="65"/>
      <c r="I55" s="12" t="s">
        <v>225</v>
      </c>
      <c r="J55" s="87">
        <f>G44</f>
        <v>0.11320754716981132</v>
      </c>
      <c r="K55" s="4">
        <f>RANK(J55,'Universal Aggregate Worksheet'!AH7:AH67,1)</f>
        <v>26</v>
      </c>
      <c r="L55" s="10">
        <f>AVERAGE('Universal Aggregate Worksheet'!AH7:AH67)</f>
        <v>0.12515810676310782</v>
      </c>
      <c r="M55" s="66" t="s">
        <v>45</v>
      </c>
    </row>
    <row r="56" spans="5:23">
      <c r="E56" s="12" t="s">
        <v>106</v>
      </c>
      <c r="F56" s="10">
        <f>K27</f>
        <v>27.890046572545646</v>
      </c>
      <c r="G56" s="7"/>
      <c r="H56" s="65"/>
      <c r="I56" s="12" t="s">
        <v>227</v>
      </c>
      <c r="J56" s="10">
        <f>F51</f>
        <v>5.6250000000000001E-2</v>
      </c>
      <c r="K56" s="4">
        <f>RANK(J56,'Universal Aggregate Worksheet'!AK7:AK67,1)</f>
        <v>24</v>
      </c>
      <c r="L56" s="10">
        <f>AVERAGE('Universal Aggregate Worksheet'!AK7:AK67)</f>
        <v>5.9865673920143823E-2</v>
      </c>
      <c r="M56" s="66" t="s">
        <v>46</v>
      </c>
    </row>
    <row r="57" spans="5:23">
      <c r="E57" s="4" t="s">
        <v>159</v>
      </c>
      <c r="F57" s="10">
        <f>F55-F56</f>
        <v>-1.4519791851540838</v>
      </c>
      <c r="G57" s="7"/>
      <c r="H57" s="65"/>
      <c r="I57" s="12" t="s">
        <v>226</v>
      </c>
      <c r="J57" s="10">
        <f>G51</f>
        <v>5.6250000000000001E-2</v>
      </c>
      <c r="K57" s="4">
        <f>RANK(J57,'Universal Aggregate Worksheet'!AL7:AL67,0)</f>
        <v>36</v>
      </c>
      <c r="L57" s="10">
        <f>AVERAGE('Universal Aggregate Worksheet'!AL7:AL67)</f>
        <v>5.9994737764255283E-2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0.28899082568807338</v>
      </c>
      <c r="K58" s="4">
        <f>RANK(J58,'Universal Aggregate Worksheet'!AM7:AM67,0)</f>
        <v>40</v>
      </c>
      <c r="L58" s="10">
        <f>AVERAGE('Universal Aggregate Worksheet'!AM7:AM67)</f>
        <v>0.31070441770301749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0.31297709923664124</v>
      </c>
      <c r="K59" s="4">
        <f>RANK(J59,'Universal Aggregate Worksheet'!AN7:AN67,1)</f>
        <v>32</v>
      </c>
      <c r="L59" s="10">
        <f>AVERAGE('Universal Aggregate Worksheet'!AN7:AN67)</f>
        <v>0.30991019697986272</v>
      </c>
      <c r="M59" s="66" t="s">
        <v>198</v>
      </c>
    </row>
    <row r="60" spans="5:23">
      <c r="H60" s="65"/>
      <c r="I60" s="12" t="s">
        <v>207</v>
      </c>
      <c r="J60" s="10">
        <f>J27</f>
        <v>26.438067387391563</v>
      </c>
      <c r="K60" s="4">
        <f>RANK(J60,'Universal Aggregate Worksheet'!AO7:AO67,0)</f>
        <v>60</v>
      </c>
      <c r="L60" s="10">
        <f>AVERAGE('Universal Aggregate Worksheet'!AO7:AO67)</f>
        <v>28.194522573727813</v>
      </c>
      <c r="M60" s="66" t="s">
        <v>49</v>
      </c>
    </row>
    <row r="61" spans="5:23">
      <c r="H61" s="65"/>
      <c r="I61" s="12" t="s">
        <v>208</v>
      </c>
      <c r="J61" s="10">
        <f>K27</f>
        <v>27.890046572545646</v>
      </c>
      <c r="K61" s="4">
        <f>RANK(J61,'Universal Aggregate Worksheet'!AP7:AP67,1)</f>
        <v>27</v>
      </c>
      <c r="L61" s="10">
        <f>AVERAGE('Universal Aggregate Worksheet'!AP7:AP67)</f>
        <v>28.112036494929548</v>
      </c>
      <c r="M61" s="66" t="s">
        <v>51</v>
      </c>
    </row>
    <row r="62" spans="5:23">
      <c r="H62" s="65"/>
      <c r="I62" s="12" t="s">
        <v>209</v>
      </c>
      <c r="J62" s="10">
        <f>J60-J61</f>
        <v>-1.4519791851540838</v>
      </c>
      <c r="K62" s="4">
        <f>RANK(J62,'Universal Aggregate Worksheet'!AQ7:AQ67,0)</f>
        <v>50</v>
      </c>
      <c r="L62" s="10">
        <f>AVERAGE('Universal Aggregate Worksheet'!AQ7:AQ67)</f>
        <v>8.2486078798259033E-2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3"/>
  <sheetViews>
    <sheetView workbookViewId="0">
      <selection activeCell="B6" sqref="B6"/>
    </sheetView>
  </sheetViews>
  <sheetFormatPr defaultRowHeight="15"/>
  <sheetData>
    <row r="1" spans="1:2">
      <c r="A1" t="s">
        <v>93</v>
      </c>
    </row>
    <row r="3" spans="1:2">
      <c r="A3">
        <v>1</v>
      </c>
      <c r="B3" t="s">
        <v>139</v>
      </c>
    </row>
    <row r="5" spans="1:2">
      <c r="A5">
        <v>2</v>
      </c>
      <c r="B5" t="s">
        <v>140</v>
      </c>
    </row>
    <row r="7" spans="1:2">
      <c r="A7">
        <v>3</v>
      </c>
    </row>
    <row r="10" spans="1:2">
      <c r="A10">
        <v>4</v>
      </c>
    </row>
    <row r="13" spans="1:2">
      <c r="A13">
        <v>5</v>
      </c>
    </row>
  </sheetData>
  <pageMargins left="0.7" right="0.7" top="0.75" bottom="0.75" header="0.3" footer="0.3"/>
  <pageSetup scale="9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Albany</v>
      </c>
      <c r="C7" s="76" t="s">
        <v>62</v>
      </c>
      <c r="E7" s="7"/>
      <c r="F7" s="76" t="str">
        <f>B1</f>
        <v>Albany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35.189309576837417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30.162412993039446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138</v>
      </c>
      <c r="C9" s="4">
        <v>177</v>
      </c>
      <c r="E9" s="4" t="s">
        <v>82</v>
      </c>
      <c r="F9" s="78">
        <f>B19+B23+C26</f>
        <v>512</v>
      </c>
      <c r="G9" s="27"/>
      <c r="H9" s="65"/>
      <c r="I9" s="4" t="s">
        <v>12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26.456692913385826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27.301587301587301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455</v>
      </c>
      <c r="C10" s="4">
        <v>641</v>
      </c>
      <c r="E10" s="4" t="s">
        <v>83</v>
      </c>
      <c r="F10" s="78">
        <f>C19+C23+B26</f>
        <v>562</v>
      </c>
      <c r="G10" s="27"/>
      <c r="H10" s="65"/>
      <c r="I10" s="4" t="s">
        <v>32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28.166351606805296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25.346534653465348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0.30329670329670327</v>
      </c>
      <c r="C11" s="6">
        <f>C9/C10</f>
        <v>0.27613104524180965</v>
      </c>
      <c r="E11" s="4" t="s">
        <v>84</v>
      </c>
      <c r="F11" s="78">
        <f>SUM(F9:F10)</f>
        <v>1074</v>
      </c>
      <c r="G11" s="27"/>
      <c r="H11" s="65"/>
      <c r="I11" s="4" t="s">
        <v>37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27.777777777777779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24.293785310734464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284</v>
      </c>
      <c r="C12" s="4">
        <v>363</v>
      </c>
      <c r="E12" s="4" t="s">
        <v>85</v>
      </c>
      <c r="F12" s="79">
        <f>F9/(B39/60)</f>
        <v>34.133333333333333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29.853181076672104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21.109123434704831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0.62417582417582418</v>
      </c>
      <c r="C13" s="6">
        <f>C12/C10</f>
        <v>0.56630265210608421</v>
      </c>
      <c r="E13" s="4" t="s">
        <v>86</v>
      </c>
      <c r="F13" s="79">
        <f>F10/(B39/60)</f>
        <v>37.466666666666669</v>
      </c>
      <c r="G13" s="28"/>
      <c r="H13" s="65"/>
      <c r="I13" s="4" t="s">
        <v>30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28.340080971659919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27.530364372469634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0.4859154929577465</v>
      </c>
      <c r="C14" s="6">
        <f>C9/C12</f>
        <v>0.48760330578512395</v>
      </c>
      <c r="E14" s="4" t="s">
        <v>87</v>
      </c>
      <c r="F14" s="79">
        <f>F11/(B39/60)</f>
        <v>71.599999999999994</v>
      </c>
      <c r="G14" s="28"/>
      <c r="H14" s="65"/>
      <c r="I14" s="4" t="s">
        <v>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30.120481927710845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22.323049001814883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77</v>
      </c>
      <c r="C15" s="4">
        <v>99</v>
      </c>
      <c r="E15" s="7"/>
      <c r="F15" s="7"/>
      <c r="G15" s="7"/>
      <c r="H15" s="65"/>
      <c r="I15" s="4" t="s">
        <v>19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28.043143297380585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28.495575221238941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0.55797101449275366</v>
      </c>
      <c r="C16" s="6">
        <f>C15/C9</f>
        <v>0.55932203389830504</v>
      </c>
      <c r="E16" s="24" t="s">
        <v>88</v>
      </c>
      <c r="F16" s="7"/>
      <c r="G16" s="7"/>
      <c r="H16" s="65"/>
      <c r="I16" s="4" t="s">
        <v>20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28.760330578512395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26.631393298059962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26.953125</v>
      </c>
      <c r="G17" s="29"/>
      <c r="H17" s="65"/>
      <c r="I17" s="4" t="s">
        <v>25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31.858407079646017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24.892703862660944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31.494661921708182</v>
      </c>
      <c r="G18" s="29"/>
      <c r="H18" s="65"/>
      <c r="I18" s="4" t="s">
        <v>54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25.384615384615383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27.291666666666664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157</v>
      </c>
      <c r="C19" s="4">
        <v>204</v>
      </c>
      <c r="E19" s="4" t="s">
        <v>120</v>
      </c>
      <c r="F19" s="10">
        <f>F17-F18</f>
        <v>-4.5415369217081825</v>
      </c>
      <c r="G19" s="29"/>
      <c r="H19" s="65"/>
      <c r="I19" s="4" t="s">
        <v>53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26.987951807228917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32.954545454545453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0.43490304709141275</v>
      </c>
      <c r="C20" s="6">
        <f>C19/(B19+C19)</f>
        <v>0.5650969529085873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49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36.363636363636367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28.809523809523807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48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29.855072463768117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25.943396226415093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4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25.342465753424658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27.108433734939759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318</v>
      </c>
      <c r="C23" s="4">
        <v>286</v>
      </c>
      <c r="E23" s="12" t="s">
        <v>122</v>
      </c>
      <c r="F23" s="10">
        <f>(F17*'Efficiency Adjustment'!B66)/K27</f>
        <v>28.158922670385046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246</v>
      </c>
      <c r="C24" s="4">
        <v>249</v>
      </c>
      <c r="E24" s="12" t="s">
        <v>123</v>
      </c>
      <c r="F24" s="10">
        <f>(F18*'Efficiency Adjustment'!C66)/J27</f>
        <v>30.487430029441526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0.77358490566037741</v>
      </c>
      <c r="C25" s="6">
        <f>C24/C23</f>
        <v>0.87062937062937062</v>
      </c>
      <c r="E25" s="12" t="s">
        <v>124</v>
      </c>
      <c r="F25" s="10">
        <f>F23-F24</f>
        <v>-2.3285073590564807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72</v>
      </c>
      <c r="C26" s="4">
        <f>C23-C24</f>
        <v>37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29.233299905270776</v>
      </c>
      <c r="K27" s="19">
        <f>AVERAGEIF(K8:K24,"&gt;0")</f>
        <v>26.679606356124435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0.888671875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51</v>
      </c>
      <c r="C29" s="4">
        <v>65</v>
      </c>
      <c r="E29" s="12" t="s">
        <v>148</v>
      </c>
      <c r="F29" s="10">
        <f>C10/F10</f>
        <v>1.1405693950177935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10</v>
      </c>
      <c r="C30" s="4">
        <v>23</v>
      </c>
      <c r="E30" s="12" t="s">
        <v>91</v>
      </c>
      <c r="F30" s="10">
        <f>F28-F29</f>
        <v>-0.25189752001779353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0.19607843137254902</v>
      </c>
      <c r="C31" s="23">
        <f>C30/C29</f>
        <v>0.35384615384615387</v>
      </c>
      <c r="E31" s="4" t="s">
        <v>149</v>
      </c>
      <c r="F31" s="10">
        <f>B12/F9</f>
        <v>0.5546875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0.64590747330960852</v>
      </c>
      <c r="G32" s="7"/>
      <c r="H32" s="65"/>
      <c r="I32" s="4" t="s">
        <v>203</v>
      </c>
      <c r="J32" s="9">
        <f>F14</f>
        <v>71.599999999999994</v>
      </c>
      <c r="K32" s="4">
        <f>RANK(J32,'Universal Aggregate Worksheet'!I7:I67,0)</f>
        <v>15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-9.1219973309608515E-2</v>
      </c>
      <c r="G33" s="29"/>
      <c r="H33" s="65"/>
      <c r="I33" s="12" t="s">
        <v>160</v>
      </c>
      <c r="J33" s="9">
        <f>F12</f>
        <v>34.133333333333333</v>
      </c>
      <c r="K33" s="4">
        <f>RANK(J33,'Universal Aggregate Worksheet'!F7:F67,0)</f>
        <v>30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0.30696703296703293</v>
      </c>
      <c r="G34" s="31"/>
      <c r="H34" s="65"/>
      <c r="I34" s="12" t="s">
        <v>161</v>
      </c>
      <c r="J34" s="9">
        <f>F13</f>
        <v>37.466666666666669</v>
      </c>
      <c r="K34" s="4">
        <f>RANK(J34,'Universal Aggregate Worksheet'!G7:G67,1)</f>
        <v>53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70</v>
      </c>
      <c r="C35" s="4">
        <v>54</v>
      </c>
      <c r="E35" s="12" t="s">
        <v>152</v>
      </c>
      <c r="F35" s="6">
        <f>((0.167*C30)+(C9)+(0.83*C32))/C10</f>
        <v>0.28212324492979718</v>
      </c>
      <c r="G35" s="7"/>
      <c r="H35" s="65"/>
      <c r="I35" s="12" t="s">
        <v>210</v>
      </c>
      <c r="J35" s="9">
        <f>J33-J34</f>
        <v>-3.3333333333333357</v>
      </c>
      <c r="K35" s="4">
        <f>RANK(J35,'Universal Aggregate Worksheet'!H7:H67,0)</f>
        <v>48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0.49179577464788726</v>
      </c>
      <c r="G36" s="31"/>
      <c r="H36" s="65"/>
      <c r="I36" s="4" t="s">
        <v>133</v>
      </c>
      <c r="J36" s="10">
        <f>F23</f>
        <v>28.158922670385046</v>
      </c>
      <c r="K36" s="4">
        <f>RANK(J36,'Universal Aggregate Worksheet'!X7:X67,0)</f>
        <v>29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0.49818457300275482</v>
      </c>
      <c r="G37" s="31"/>
      <c r="H37" s="65"/>
      <c r="I37" s="4" t="s">
        <v>136</v>
      </c>
      <c r="J37" s="10">
        <f>F24</f>
        <v>30.487430029441526</v>
      </c>
      <c r="K37" s="4">
        <f>RANK(J37,'Universal Aggregate Worksheet'!Z7:Z67,1)</f>
        <v>46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-2.3285073590564807</v>
      </c>
      <c r="K38" s="4">
        <f>RANK(J38,'Universal Aggregate Worksheet'!AB7:AB67,0)</f>
        <v>38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0.888671875</v>
      </c>
      <c r="K39" s="4">
        <f>RANK(J39,'Universal Aggregate Worksheet'!M7:M67,0)</f>
        <v>52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2.197802197802198E-2</v>
      </c>
      <c r="G40" s="13">
        <f>C30/C10</f>
        <v>3.5881435257410298E-2</v>
      </c>
      <c r="H40" s="65"/>
      <c r="I40" s="4" t="s">
        <v>170</v>
      </c>
      <c r="J40" s="10">
        <f>F29</f>
        <v>1.1405693950177935</v>
      </c>
      <c r="K40" s="4">
        <f>RANK(J40,'Universal Aggregate Worksheet'!Q7:Q67,1)</f>
        <v>58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0.10140405616224649</v>
      </c>
      <c r="G41" s="10">
        <f>B29/B10</f>
        <v>0.11208791208791209</v>
      </c>
      <c r="H41" s="65"/>
      <c r="I41" s="4" t="s">
        <v>168</v>
      </c>
      <c r="J41" s="6">
        <f>F34</f>
        <v>0.30696703296703293</v>
      </c>
      <c r="K41" s="4">
        <f>RANK(J41,'Universal Aggregate Worksheet'!O7:O67,0)</f>
        <v>17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-7.9426034184224503E-2</v>
      </c>
      <c r="G42" s="10">
        <f>G40-G41</f>
        <v>-7.6206476830501801E-2</v>
      </c>
      <c r="H42" s="65"/>
      <c r="I42" s="4" t="s">
        <v>172</v>
      </c>
      <c r="J42" s="6">
        <f>F35</f>
        <v>0.28212324492979718</v>
      </c>
      <c r="K42" s="4">
        <f>RANK(J42,'Universal Aggregate Worksheet'!S7:S67,1)</f>
        <v>27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9.9609375E-2</v>
      </c>
      <c r="G43" s="86">
        <f>C29/F10</f>
        <v>0.11565836298932385</v>
      </c>
      <c r="H43" s="65"/>
      <c r="I43" s="4" t="s">
        <v>182</v>
      </c>
      <c r="J43" s="10">
        <f>F47</f>
        <v>0.150390625</v>
      </c>
      <c r="K43" s="4">
        <f>RANK(J43,'Universal Aggregate Worksheet'!U7:U67,0)</f>
        <v>35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7.2463768115942032E-2</v>
      </c>
      <c r="G44" s="86">
        <f>C30/C9</f>
        <v>0.12994350282485875</v>
      </c>
      <c r="H44" s="65"/>
      <c r="I44" s="4" t="s">
        <v>183</v>
      </c>
      <c r="J44" s="10">
        <f>F48</f>
        <v>0.17615658362989323</v>
      </c>
      <c r="K44" s="4">
        <f>RANK(J44,'Universal Aggregate Worksheet'!V7:V67,1)</f>
        <v>47</v>
      </c>
      <c r="L44" s="10">
        <f>AVERAGE('Universal Aggregate Worksheet'!V7:V67)</f>
        <v>0.15505481525965922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0.43490304709141275</v>
      </c>
      <c r="K45" s="4">
        <f>RANK(J45,'Universal Aggregate Worksheet'!J7:J67,0)</f>
        <v>50</v>
      </c>
      <c r="L45" s="10">
        <f>AVERAGE('Universal Aggregate Worksheet'!J7:J67)</f>
        <v>0.49689225343931626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0.77358490566037741</v>
      </c>
      <c r="K46" s="4">
        <f>RANK(J46,'Universal Aggregate Worksheet'!K7:K67,0)</f>
        <v>52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0.150390625</v>
      </c>
      <c r="G47" s="33"/>
      <c r="H47" s="65"/>
      <c r="I47" s="4" t="s">
        <v>181</v>
      </c>
      <c r="J47" s="13">
        <f>C25</f>
        <v>0.87062937062937062</v>
      </c>
      <c r="K47" s="4">
        <f>RANK(J47,'Universal Aggregate Worksheet'!L7:L67,1)</f>
        <v>53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0.17615658362989323</v>
      </c>
      <c r="G48" s="29"/>
      <c r="H48" s="65"/>
      <c r="I48" s="4" t="s">
        <v>205</v>
      </c>
      <c r="J48" s="6">
        <f>B31</f>
        <v>0.19607843137254902</v>
      </c>
      <c r="K48" s="4">
        <f>RANK(J48,'Universal Aggregate Worksheet'!AC7:AC67,0)</f>
        <v>59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0.35384615384615387</v>
      </c>
      <c r="K49" s="4">
        <f>RANK(J49,'Universal Aggregate Worksheet'!AD7:AD67,1)</f>
        <v>43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2.197802197802198E-2</v>
      </c>
      <c r="K50" s="4">
        <f>RANK(J50,'Universal Aggregate Worksheet'!AI7:AI67,0)</f>
        <v>58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6.5176908752327747E-2</v>
      </c>
      <c r="G51" s="10">
        <f>C35/F11</f>
        <v>5.027932960893855E-2</v>
      </c>
      <c r="H51" s="65"/>
      <c r="I51" s="12" t="s">
        <v>221</v>
      </c>
      <c r="J51" s="10">
        <f>F41</f>
        <v>0.10140405616224649</v>
      </c>
      <c r="K51" s="4">
        <f>RANK(J51,'Universal Aggregate Worksheet'!AJ7:AJ67,1)</f>
        <v>19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0.33096085409252668</v>
      </c>
      <c r="G52" s="86">
        <f>(B12-B9)/F9</f>
        <v>0.28515625</v>
      </c>
      <c r="H52" s="65"/>
      <c r="I52" s="12" t="s">
        <v>222</v>
      </c>
      <c r="J52" s="87">
        <f>F43</f>
        <v>9.9609375E-2</v>
      </c>
      <c r="K52" s="4">
        <f>RANK(J52,'Universal Aggregate Worksheet'!AE7:AE67,0)</f>
        <v>44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0.11565836298932385</v>
      </c>
      <c r="K53" s="4">
        <f>RANK(J53,'Universal Aggregate Worksheet'!AF7:AF67,1)</f>
        <v>33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7.2463768115942032E-2</v>
      </c>
      <c r="K54" s="4">
        <f>RANK(J54,'Universal Aggregate Worksheet'!AG7:AG67,0)</f>
        <v>58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29.233299905270776</v>
      </c>
      <c r="G55" s="7"/>
      <c r="H55" s="65"/>
      <c r="I55" s="12" t="s">
        <v>225</v>
      </c>
      <c r="J55" s="87">
        <f>G44</f>
        <v>0.12994350282485875</v>
      </c>
      <c r="K55" s="4">
        <f>RANK(J55,'Universal Aggregate Worksheet'!AH7:AH67,1)</f>
        <v>35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26.679606356124435</v>
      </c>
      <c r="G56" s="7"/>
      <c r="H56" s="65"/>
      <c r="I56" s="12" t="s">
        <v>227</v>
      </c>
      <c r="J56" s="10">
        <f>F51</f>
        <v>6.5176908752327747E-2</v>
      </c>
      <c r="K56" s="4">
        <f>RANK(J56,'Universal Aggregate Worksheet'!AK7:AK67,1)</f>
        <v>40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2.5536935491463417</v>
      </c>
      <c r="G57" s="7"/>
      <c r="H57" s="65"/>
      <c r="I57" s="12" t="s">
        <v>226</v>
      </c>
      <c r="J57" s="10">
        <f>G51</f>
        <v>5.027932960893855E-2</v>
      </c>
      <c r="K57" s="4">
        <f>RANK(J57,'Universal Aggregate Worksheet'!AL7:AL67,0)</f>
        <v>48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0.33096085409252668</v>
      </c>
      <c r="K58" s="4">
        <f>RANK(J58,'Universal Aggregate Worksheet'!AM7:AM67,0)</f>
        <v>18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0.28515625</v>
      </c>
      <c r="K59" s="4">
        <f>RANK(J59,'Universal Aggregate Worksheet'!AN7:AN67,1)</f>
        <v>16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29.233299905270776</v>
      </c>
      <c r="K60" s="4">
        <f>RANK(J60,'Universal Aggregate Worksheet'!AO7:AO67,0)</f>
        <v>10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26.679606356124435</v>
      </c>
      <c r="K61" s="4">
        <f>RANK(J61,'Universal Aggregate Worksheet'!AP7:AP67,1)</f>
        <v>5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2.5536935491463417</v>
      </c>
      <c r="K62" s="4">
        <f>RANK(J62,'Universal Aggregate Worksheet'!AQ7:AQ67,0)</f>
        <v>7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6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2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125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Army</v>
      </c>
      <c r="C7" s="76" t="s">
        <v>62</v>
      </c>
      <c r="E7" s="7"/>
      <c r="F7" s="76" t="str">
        <f>B1</f>
        <v>Army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28.166351606805296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25.346534653465348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152</v>
      </c>
      <c r="C9" s="4">
        <v>120</v>
      </c>
      <c r="E9" s="4" t="s">
        <v>82</v>
      </c>
      <c r="F9" s="78">
        <f>B19+B23+C26</f>
        <v>506</v>
      </c>
      <c r="G9" s="27"/>
      <c r="H9" s="65"/>
      <c r="I9" s="4" t="s">
        <v>57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22.873345935727787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37.916666666666664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453</v>
      </c>
      <c r="C10" s="4">
        <v>475</v>
      </c>
      <c r="E10" s="4" t="s">
        <v>83</v>
      </c>
      <c r="F10" s="78">
        <f>C19+C23+B26</f>
        <v>505</v>
      </c>
      <c r="G10" s="27"/>
      <c r="H10" s="65"/>
      <c r="I10" s="4" t="s">
        <v>51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29.853181076672104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21.109123434704831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0.33554083885209712</v>
      </c>
      <c r="C11" s="6">
        <f>C9/C10</f>
        <v>0.25263157894736843</v>
      </c>
      <c r="E11" s="4" t="s">
        <v>84</v>
      </c>
      <c r="F11" s="78">
        <f>SUM(F9:F10)</f>
        <v>1011</v>
      </c>
      <c r="G11" s="27"/>
      <c r="H11" s="65"/>
      <c r="I11" s="4" t="s">
        <v>10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34.231378763866879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23.064250411861615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289</v>
      </c>
      <c r="C12" s="4">
        <v>263</v>
      </c>
      <c r="E12" s="4" t="s">
        <v>85</v>
      </c>
      <c r="F12" s="79">
        <f>F9/(B39/60)</f>
        <v>33.733333333333334</v>
      </c>
      <c r="G12" s="28"/>
      <c r="H12" s="65"/>
      <c r="I12" s="4" t="s">
        <v>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27.470686767169177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28.195488721804512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0.63796909492273735</v>
      </c>
      <c r="C13" s="6">
        <f>C12/C10</f>
        <v>0.55368421052631578</v>
      </c>
      <c r="E13" s="4" t="s">
        <v>86</v>
      </c>
      <c r="F13" s="79">
        <f>F10/(B39/60)</f>
        <v>33.666666666666664</v>
      </c>
      <c r="G13" s="28"/>
      <c r="H13" s="65"/>
      <c r="I13" s="4" t="s">
        <v>58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22.375690607734807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40.404040404040401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0.52595155709342556</v>
      </c>
      <c r="C14" s="6">
        <f>C9/C12</f>
        <v>0.45627376425855515</v>
      </c>
      <c r="E14" s="4" t="s">
        <v>87</v>
      </c>
      <c r="F14" s="79">
        <f>F11/(B39/60)</f>
        <v>67.400000000000006</v>
      </c>
      <c r="G14" s="28"/>
      <c r="H14" s="65"/>
      <c r="I14" s="4" t="s">
        <v>45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27.100840336134453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28.904428904428904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89</v>
      </c>
      <c r="C15" s="4">
        <v>64</v>
      </c>
      <c r="E15" s="7"/>
      <c r="F15" s="7"/>
      <c r="G15" s="7"/>
      <c r="H15" s="65"/>
      <c r="I15" s="4" t="s">
        <v>27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30.363636363636363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31.380753138075313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0.58552631578947367</v>
      </c>
      <c r="C16" s="6">
        <f>C15/C9</f>
        <v>0.53333333333333333</v>
      </c>
      <c r="E16" s="24" t="s">
        <v>88</v>
      </c>
      <c r="F16" s="7"/>
      <c r="G16" s="7"/>
      <c r="H16" s="65"/>
      <c r="I16" s="4" t="s">
        <v>26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27.540106951871657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31.753554502369667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30.039525691699602</v>
      </c>
      <c r="G17" s="29"/>
      <c r="H17" s="65"/>
      <c r="I17" s="4" t="s">
        <v>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27.413127413127413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27.139874739039666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23.762376237623762</v>
      </c>
      <c r="G18" s="29"/>
      <c r="H18" s="65"/>
      <c r="I18" s="4" t="s">
        <v>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30.120481927710845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22.323049001814883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149</v>
      </c>
      <c r="C19" s="4">
        <v>178</v>
      </c>
      <c r="E19" s="4" t="s">
        <v>120</v>
      </c>
      <c r="F19" s="10">
        <f>F17-F18</f>
        <v>6.2771494540758397</v>
      </c>
      <c r="G19" s="29"/>
      <c r="H19" s="65"/>
      <c r="I19" s="4" t="s">
        <v>34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28.502415458937197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30.864197530864196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0.45565749235474007</v>
      </c>
      <c r="C20" s="6">
        <f>C19/(B19+C19)</f>
        <v>0.54434250764525993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23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19.957537154989385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30.811808118081181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27.413127413127413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27.139874739039666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25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31.858407079646017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24.892703862660944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296</v>
      </c>
      <c r="C23" s="4">
        <v>276</v>
      </c>
      <c r="E23" s="12" t="s">
        <v>122</v>
      </c>
      <c r="F23" s="10">
        <f>(F17*'Efficiency Adjustment'!B66)/K27</f>
        <v>29.123611312800623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245</v>
      </c>
      <c r="C24" s="4">
        <v>215</v>
      </c>
      <c r="E24" s="12" t="s">
        <v>123</v>
      </c>
      <c r="F24" s="10">
        <f>(F18*'Efficiency Adjustment'!C66)/J27</f>
        <v>24.290884172982988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0.82770270270270274</v>
      </c>
      <c r="C25" s="6">
        <f>C24/C23</f>
        <v>0.77898550724637683</v>
      </c>
      <c r="E25" s="12" t="s">
        <v>124</v>
      </c>
      <c r="F25" s="10">
        <f>F23-F24</f>
        <v>4.832727139817635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51</v>
      </c>
      <c r="C26" s="4">
        <f>C23-C24</f>
        <v>61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27.682687657143788</v>
      </c>
      <c r="K27" s="19">
        <f>AVERAGEIF(K8:K24,"&gt;0")</f>
        <v>28.749756588594515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0.89525691699604748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47</v>
      </c>
      <c r="C29" s="4">
        <v>58</v>
      </c>
      <c r="E29" s="12" t="s">
        <v>148</v>
      </c>
      <c r="F29" s="10">
        <f>C10/F10</f>
        <v>0.94059405940594054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18</v>
      </c>
      <c r="C30" s="4">
        <v>24</v>
      </c>
      <c r="E30" s="12" t="s">
        <v>91</v>
      </c>
      <c r="F30" s="10">
        <f>F28-F29</f>
        <v>-4.5337142409893061E-2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0.38297872340425532</v>
      </c>
      <c r="C31" s="23">
        <f>C30/C29</f>
        <v>0.41379310344827586</v>
      </c>
      <c r="E31" s="4" t="s">
        <v>149</v>
      </c>
      <c r="F31" s="10">
        <f>B12/F9</f>
        <v>0.57114624505928857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0.52079207920792081</v>
      </c>
      <c r="G32" s="7"/>
      <c r="H32" s="65"/>
      <c r="I32" s="4" t="s">
        <v>203</v>
      </c>
      <c r="J32" s="9">
        <f>F14</f>
        <v>67.400000000000006</v>
      </c>
      <c r="K32" s="4">
        <f>RANK(J32,'Universal Aggregate Worksheet'!I7:I67,0)</f>
        <v>28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1.7241379310344827E-2</v>
      </c>
      <c r="C33" s="23">
        <f>C32/B29</f>
        <v>4.2553191489361701E-2</v>
      </c>
      <c r="E33" s="12" t="s">
        <v>92</v>
      </c>
      <c r="F33" s="13">
        <f>F31-F32</f>
        <v>5.035416585136776E-2</v>
      </c>
      <c r="G33" s="29"/>
      <c r="H33" s="65"/>
      <c r="I33" s="12" t="s">
        <v>160</v>
      </c>
      <c r="J33" s="9">
        <f>F12</f>
        <v>33.733333333333334</v>
      </c>
      <c r="K33" s="4">
        <f>RANK(J33,'Universal Aggregate Worksheet'!F7:F67,0)</f>
        <v>33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0.34400883002207511</v>
      </c>
      <c r="G34" s="31"/>
      <c r="H34" s="65"/>
      <c r="I34" s="12" t="s">
        <v>161</v>
      </c>
      <c r="J34" s="9">
        <f>F13</f>
        <v>33.666666666666664</v>
      </c>
      <c r="K34" s="4">
        <f>RANK(J34,'Universal Aggregate Worksheet'!G7:G67,1)</f>
        <v>33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62</v>
      </c>
      <c r="C35" s="4">
        <v>50</v>
      </c>
      <c r="E35" s="12" t="s">
        <v>152</v>
      </c>
      <c r="F35" s="6">
        <f>((0.167*C30)+(C9)+(0.83*C32))/C10</f>
        <v>0.26456421052631579</v>
      </c>
      <c r="G35" s="7"/>
      <c r="H35" s="65"/>
      <c r="I35" s="12" t="s">
        <v>210</v>
      </c>
      <c r="J35" s="9">
        <f>J33-J34</f>
        <v>6.6666666666669983E-2</v>
      </c>
      <c r="K35" s="4">
        <f>RANK(J35,'Universal Aggregate Worksheet'!H7:H67,0)</f>
        <v>33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0.53922491349480972</v>
      </c>
      <c r="G36" s="31"/>
      <c r="H36" s="65"/>
      <c r="I36" s="4" t="s">
        <v>133</v>
      </c>
      <c r="J36" s="10">
        <f>F23</f>
        <v>29.123611312800623</v>
      </c>
      <c r="K36" s="4">
        <f>RANK(J36,'Universal Aggregate Worksheet'!X7:X67,0)</f>
        <v>20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0.47782509505703419</v>
      </c>
      <c r="G37" s="31"/>
      <c r="H37" s="65"/>
      <c r="I37" s="4" t="s">
        <v>136</v>
      </c>
      <c r="J37" s="10">
        <f>F24</f>
        <v>24.290884172982988</v>
      </c>
      <c r="K37" s="4">
        <f>RANK(J37,'Universal Aggregate Worksheet'!Z7:Z67,1)</f>
        <v>8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4.832727139817635</v>
      </c>
      <c r="K38" s="4">
        <f>RANK(J38,'Universal Aggregate Worksheet'!AB7:AB67,0)</f>
        <v>13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0.89525691699604748</v>
      </c>
      <c r="K39" s="4">
        <f>RANK(J39,'Universal Aggregate Worksheet'!M7:M67,0)</f>
        <v>51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3.9735099337748346E-2</v>
      </c>
      <c r="G40" s="13">
        <f>C30/C10</f>
        <v>5.0526315789473683E-2</v>
      </c>
      <c r="H40" s="65"/>
      <c r="I40" s="4" t="s">
        <v>170</v>
      </c>
      <c r="J40" s="10">
        <f>F29</f>
        <v>0.94059405940594054</v>
      </c>
      <c r="K40" s="4">
        <f>RANK(J40,'Universal Aggregate Worksheet'!Q7:Q67,1)</f>
        <v>16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0.12210526315789473</v>
      </c>
      <c r="G41" s="10">
        <f>B29/B10</f>
        <v>0.10375275938189846</v>
      </c>
      <c r="H41" s="65"/>
      <c r="I41" s="4" t="s">
        <v>168</v>
      </c>
      <c r="J41" s="6">
        <f>F34</f>
        <v>0.34400883002207511</v>
      </c>
      <c r="K41" s="4">
        <f>RANK(J41,'Universal Aggregate Worksheet'!O7:O67,0)</f>
        <v>6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-8.2370163820146391E-2</v>
      </c>
      <c r="G42" s="10">
        <f>G40-G41</f>
        <v>-5.3226443592424774E-2</v>
      </c>
      <c r="H42" s="65"/>
      <c r="I42" s="4" t="s">
        <v>172</v>
      </c>
      <c r="J42" s="6">
        <f>F35</f>
        <v>0.26456421052631579</v>
      </c>
      <c r="K42" s="4">
        <f>RANK(J42,'Universal Aggregate Worksheet'!S7:S67,1)</f>
        <v>15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9.2885375494071151E-2</v>
      </c>
      <c r="G43" s="86">
        <f>C29/F10</f>
        <v>0.11485148514851486</v>
      </c>
      <c r="H43" s="65"/>
      <c r="I43" s="4" t="s">
        <v>182</v>
      </c>
      <c r="J43" s="10">
        <f>F47</f>
        <v>0.17588932806324112</v>
      </c>
      <c r="K43" s="4">
        <f>RANK(J43,'Universal Aggregate Worksheet'!U7:U67,0)</f>
        <v>14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0.11842105263157894</v>
      </c>
      <c r="G44" s="86">
        <f>C30/C9</f>
        <v>0.2</v>
      </c>
      <c r="H44" s="65"/>
      <c r="I44" s="4" t="s">
        <v>183</v>
      </c>
      <c r="J44" s="10">
        <f>F48</f>
        <v>0.12673267326732673</v>
      </c>
      <c r="K44" s="4">
        <f>RANK(J44,'Universal Aggregate Worksheet'!V7:V67,1)</f>
        <v>8</v>
      </c>
      <c r="L44" s="10">
        <f>AVERAGE('Universal Aggregate Worksheet'!V7:V67)</f>
        <v>0.15505481525965922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0.45565749235474007</v>
      </c>
      <c r="K45" s="4">
        <f>RANK(J45,'Universal Aggregate Worksheet'!J7:J67,0)</f>
        <v>43</v>
      </c>
      <c r="L45" s="10">
        <f>AVERAGE('Universal Aggregate Worksheet'!J7:J67)</f>
        <v>0.49689225343931626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0.82770270270270274</v>
      </c>
      <c r="K46" s="4">
        <f>RANK(J46,'Universal Aggregate Worksheet'!K7:K67,0)</f>
        <v>35</v>
      </c>
      <c r="L46" s="10">
        <f>AVERAGE('Universal Aggregate Worksheet'!K7:K67)</f>
        <v>0.82751485561065763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0.17588932806324112</v>
      </c>
      <c r="G47" s="33"/>
      <c r="H47" s="65"/>
      <c r="I47" s="4" t="s">
        <v>181</v>
      </c>
      <c r="J47" s="13">
        <f>C25</f>
        <v>0.77898550724637683</v>
      </c>
      <c r="K47" s="4">
        <f>RANK(J47,'Universal Aggregate Worksheet'!L7:L67,1)</f>
        <v>6</v>
      </c>
      <c r="L47" s="10">
        <f>AVERAGE('Universal Aggregate Worksheet'!L7:L67)</f>
        <v>0.8290065347238782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0.12673267326732673</v>
      </c>
      <c r="G48" s="29"/>
      <c r="H48" s="65"/>
      <c r="I48" s="4" t="s">
        <v>205</v>
      </c>
      <c r="J48" s="6">
        <f>B31</f>
        <v>0.38297872340425532</v>
      </c>
      <c r="K48" s="4">
        <f>RANK(J48,'Universal Aggregate Worksheet'!AC7:AC67,0)</f>
        <v>13</v>
      </c>
      <c r="L48" s="6">
        <f>AVERAGE('Universal Aggregate Worksheet'!AC7:AC67)</f>
        <v>0.31781006869151396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1">
      <c r="E49" s="7"/>
      <c r="F49" s="7"/>
      <c r="G49" s="7"/>
      <c r="H49" s="65"/>
      <c r="I49" s="12" t="s">
        <v>206</v>
      </c>
      <c r="J49" s="6">
        <f>C31</f>
        <v>0.41379310344827586</v>
      </c>
      <c r="K49" s="4">
        <f>RANK(J49,'Universal Aggregate Worksheet'!AD7:AD67,1)</f>
        <v>53</v>
      </c>
      <c r="L49" s="6">
        <f>AVERAGE('Universal Aggregate Worksheet'!AD7:AD67)</f>
        <v>0.31401294213203879</v>
      </c>
      <c r="M49" s="66" t="s">
        <v>38</v>
      </c>
    </row>
    <row r="50" spans="5:21">
      <c r="E50" s="24" t="s">
        <v>89</v>
      </c>
      <c r="F50" s="7"/>
      <c r="G50" s="7"/>
      <c r="H50" s="65"/>
      <c r="I50" s="12" t="s">
        <v>220</v>
      </c>
      <c r="J50" s="10">
        <f>F40</f>
        <v>3.9735099337748346E-2</v>
      </c>
      <c r="K50" s="4">
        <f>RANK(J50,'Universal Aggregate Worksheet'!AI7:AI67,0)</f>
        <v>20</v>
      </c>
      <c r="L50" s="10">
        <f>AVERAGE('Universal Aggregate Worksheet'!AI7:AI67)</f>
        <v>3.5420154984431421E-2</v>
      </c>
      <c r="M50" s="66" t="s">
        <v>40</v>
      </c>
    </row>
    <row r="51" spans="5:21">
      <c r="E51" s="4" t="s">
        <v>90</v>
      </c>
      <c r="F51" s="10">
        <f>B35/F11</f>
        <v>6.1325420375865483E-2</v>
      </c>
      <c r="G51" s="10">
        <f>C35/F11</f>
        <v>4.9455984174085067E-2</v>
      </c>
      <c r="H51" s="65"/>
      <c r="I51" s="12" t="s">
        <v>221</v>
      </c>
      <c r="J51" s="10">
        <f>F41</f>
        <v>0.12210526315789473</v>
      </c>
      <c r="K51" s="4">
        <f>RANK(J51,'Universal Aggregate Worksheet'!AJ7:AJ67,1)</f>
        <v>44</v>
      </c>
      <c r="L51" s="10">
        <f>AVERAGE('Universal Aggregate Worksheet'!AJ7:AJ67)</f>
        <v>0.11212384546879303</v>
      </c>
      <c r="M51" s="66" t="s">
        <v>41</v>
      </c>
    </row>
    <row r="52" spans="5:21">
      <c r="E52" s="12" t="s">
        <v>219</v>
      </c>
      <c r="F52" s="86">
        <f>(C12-C9)/F10</f>
        <v>0.28316831683168314</v>
      </c>
      <c r="G52" s="86">
        <f>(B12-B9)/F9</f>
        <v>0.27075098814229248</v>
      </c>
      <c r="H52" s="65"/>
      <c r="I52" s="12" t="s">
        <v>222</v>
      </c>
      <c r="J52" s="87">
        <f>F43</f>
        <v>9.2885375494071151E-2</v>
      </c>
      <c r="K52" s="4">
        <f>RANK(J52,'Universal Aggregate Worksheet'!AE7:AE67,0)</f>
        <v>51</v>
      </c>
      <c r="L52" s="10">
        <f>AVERAGE('Universal Aggregate Worksheet'!AE7:AE67)</f>
        <v>0.11346000024251877</v>
      </c>
      <c r="M52" s="66" t="s">
        <v>42</v>
      </c>
    </row>
    <row r="53" spans="5:21">
      <c r="E53" s="7"/>
      <c r="F53" s="7"/>
      <c r="G53" s="7"/>
      <c r="H53" s="65"/>
      <c r="I53" s="12" t="s">
        <v>223</v>
      </c>
      <c r="J53" s="87">
        <f>G43</f>
        <v>0.11485148514851486</v>
      </c>
      <c r="K53" s="4">
        <f>RANK(J53,'Universal Aggregate Worksheet'!AF7:AF67,1)</f>
        <v>31</v>
      </c>
      <c r="L53" s="10">
        <f>AVERAGE('Universal Aggregate Worksheet'!AF7:AF67)</f>
        <v>0.11244031170357972</v>
      </c>
      <c r="M53" s="66" t="s">
        <v>43</v>
      </c>
    </row>
    <row r="54" spans="5:21" ht="17.25">
      <c r="E54" s="25" t="s">
        <v>104</v>
      </c>
      <c r="F54" s="7"/>
      <c r="G54" s="7"/>
      <c r="H54" s="65"/>
      <c r="I54" s="12" t="s">
        <v>224</v>
      </c>
      <c r="J54" s="87">
        <f>F44</f>
        <v>0.11842105263157894</v>
      </c>
      <c r="K54" s="4">
        <f>RANK(J54,'Universal Aggregate Worksheet'!AG7:AG67,0)</f>
        <v>40</v>
      </c>
      <c r="L54" s="10">
        <f>AVERAGE('Universal Aggregate Worksheet'!AG7:AG67)</f>
        <v>0.12810155266149509</v>
      </c>
      <c r="M54" s="66" t="s">
        <v>44</v>
      </c>
      <c r="U54" s="43"/>
    </row>
    <row r="55" spans="5:21">
      <c r="E55" s="12" t="s">
        <v>105</v>
      </c>
      <c r="F55" s="10">
        <f>J27</f>
        <v>27.682687657143788</v>
      </c>
      <c r="G55" s="7"/>
      <c r="H55" s="65"/>
      <c r="I55" s="12" t="s">
        <v>225</v>
      </c>
      <c r="J55" s="87">
        <f>G44</f>
        <v>0.2</v>
      </c>
      <c r="K55" s="4">
        <f>RANK(J55,'Universal Aggregate Worksheet'!AH7:AH67,1)</f>
        <v>61</v>
      </c>
      <c r="L55" s="10">
        <f>AVERAGE('Universal Aggregate Worksheet'!AH7:AH67)</f>
        <v>0.12515810676310782</v>
      </c>
      <c r="M55" s="66" t="s">
        <v>45</v>
      </c>
    </row>
    <row r="56" spans="5:21">
      <c r="E56" s="12" t="s">
        <v>106</v>
      </c>
      <c r="F56" s="10">
        <f>K27</f>
        <v>28.749756588594515</v>
      </c>
      <c r="G56" s="7"/>
      <c r="H56" s="65"/>
      <c r="I56" s="12" t="s">
        <v>227</v>
      </c>
      <c r="J56" s="10">
        <f>F51</f>
        <v>6.1325420375865483E-2</v>
      </c>
      <c r="K56" s="4">
        <f>RANK(J56,'Universal Aggregate Worksheet'!AK7:AK67,1)</f>
        <v>32</v>
      </c>
      <c r="L56" s="10">
        <f>AVERAGE('Universal Aggregate Worksheet'!AK7:AK67)</f>
        <v>5.9865673920143823E-2</v>
      </c>
      <c r="M56" s="66" t="s">
        <v>46</v>
      </c>
    </row>
    <row r="57" spans="5:21">
      <c r="E57" s="4" t="s">
        <v>159</v>
      </c>
      <c r="F57" s="10">
        <f>F55-F56</f>
        <v>-1.0670689314507271</v>
      </c>
      <c r="G57" s="7"/>
      <c r="H57" s="65"/>
      <c r="I57" s="12" t="s">
        <v>226</v>
      </c>
      <c r="J57" s="10">
        <f>G51</f>
        <v>4.9455984174085067E-2</v>
      </c>
      <c r="K57" s="4">
        <f>RANK(J57,'Universal Aggregate Worksheet'!AL7:AL67,0)</f>
        <v>50</v>
      </c>
      <c r="L57" s="10">
        <f>AVERAGE('Universal Aggregate Worksheet'!AL7:AL67)</f>
        <v>5.9994737764255283E-2</v>
      </c>
      <c r="M57" s="66" t="s">
        <v>48</v>
      </c>
    </row>
    <row r="58" spans="5:21">
      <c r="E58" s="7"/>
      <c r="F58" s="7"/>
      <c r="G58" s="7"/>
      <c r="H58" s="65"/>
      <c r="I58" s="12" t="s">
        <v>228</v>
      </c>
      <c r="J58" s="87">
        <f>F52</f>
        <v>0.28316831683168314</v>
      </c>
      <c r="K58" s="4">
        <f>RANK(J58,'Universal Aggregate Worksheet'!AM7:AM67,0)</f>
        <v>45</v>
      </c>
      <c r="L58" s="10">
        <f>AVERAGE('Universal Aggregate Worksheet'!AM7:AM67)</f>
        <v>0.31070441770301749</v>
      </c>
      <c r="M58" s="66" t="s">
        <v>199</v>
      </c>
    </row>
    <row r="59" spans="5:21">
      <c r="E59" s="11"/>
      <c r="F59" s="11"/>
      <c r="G59" s="11"/>
      <c r="H59" s="65"/>
      <c r="I59" s="12" t="s">
        <v>229</v>
      </c>
      <c r="J59" s="87">
        <f>G52</f>
        <v>0.27075098814229248</v>
      </c>
      <c r="K59" s="4">
        <f>RANK(J59,'Universal Aggregate Worksheet'!AN7:AN67,1)</f>
        <v>10</v>
      </c>
      <c r="L59" s="10">
        <f>AVERAGE('Universal Aggregate Worksheet'!AN7:AN67)</f>
        <v>0.30991019697986272</v>
      </c>
      <c r="M59" s="66" t="s">
        <v>198</v>
      </c>
    </row>
    <row r="60" spans="5:21">
      <c r="H60" s="65"/>
      <c r="I60" s="12" t="s">
        <v>207</v>
      </c>
      <c r="J60" s="10">
        <f>J27</f>
        <v>27.682687657143788</v>
      </c>
      <c r="K60" s="4">
        <f>RANK(J60,'Universal Aggregate Worksheet'!AO7:AO67,0)</f>
        <v>41</v>
      </c>
      <c r="L60" s="10">
        <f>AVERAGE('Universal Aggregate Worksheet'!AO7:AO67)</f>
        <v>28.194522573727813</v>
      </c>
      <c r="M60" s="66" t="s">
        <v>49</v>
      </c>
    </row>
    <row r="61" spans="5:21">
      <c r="H61" s="65"/>
      <c r="I61" s="12" t="s">
        <v>208</v>
      </c>
      <c r="J61" s="10">
        <f>K27</f>
        <v>28.749756588594515</v>
      </c>
      <c r="K61" s="4">
        <f>RANK(J61,'Universal Aggregate Worksheet'!AP7:AP67,1)</f>
        <v>45</v>
      </c>
      <c r="L61" s="10">
        <f>AVERAGE('Universal Aggregate Worksheet'!AP7:AP67)</f>
        <v>28.112036494929548</v>
      </c>
      <c r="M61" s="66" t="s">
        <v>51</v>
      </c>
    </row>
    <row r="62" spans="5:21">
      <c r="H62" s="65"/>
      <c r="I62" s="12" t="s">
        <v>209</v>
      </c>
      <c r="J62" s="10">
        <f>J60-J61</f>
        <v>-1.0670689314507271</v>
      </c>
      <c r="K62" s="4">
        <f>RANK(J62,'Universal Aggregate Worksheet'!AQ7:AQ67,0)</f>
        <v>43</v>
      </c>
      <c r="L62" s="10">
        <f>AVERAGE('Universal Aggregate Worksheet'!AQ7:AQ67)</f>
        <v>8.2486078798259033E-2</v>
      </c>
      <c r="M62" s="66" t="s">
        <v>52</v>
      </c>
    </row>
    <row r="63" spans="5:21">
      <c r="H63" s="65"/>
      <c r="M63" s="66" t="s">
        <v>53</v>
      </c>
    </row>
    <row r="64" spans="5:21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3" t="s">
        <v>63</v>
      </c>
      <c r="B5" s="104"/>
      <c r="C5" s="105"/>
      <c r="E5" s="103" t="s">
        <v>144</v>
      </c>
      <c r="F5" s="104"/>
      <c r="G5" s="105"/>
      <c r="I5" s="103" t="s">
        <v>201</v>
      </c>
      <c r="J5" s="104"/>
      <c r="K5" s="105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Bellarmine</v>
      </c>
      <c r="C7" s="76" t="s">
        <v>62</v>
      </c>
      <c r="E7" s="7"/>
      <c r="F7" s="76" t="str">
        <f>B1</f>
        <v>Bellarmine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26.992753623188403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26.198083067092654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153</v>
      </c>
      <c r="C9" s="4">
        <v>179</v>
      </c>
      <c r="E9" s="4" t="s">
        <v>82</v>
      </c>
      <c r="F9" s="78">
        <f>B19+B23+C26</f>
        <v>523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504</v>
      </c>
      <c r="C10" s="4">
        <v>636</v>
      </c>
      <c r="E10" s="4" t="s">
        <v>83</v>
      </c>
      <c r="F10" s="78">
        <f>C19+C23+B26</f>
        <v>584</v>
      </c>
      <c r="G10" s="27"/>
      <c r="H10" s="65"/>
      <c r="I10" s="4" t="s">
        <v>12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26.456692913385826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27.301587301587301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0.30357142857142855</v>
      </c>
      <c r="C11" s="6">
        <f>C9/C10</f>
        <v>0.28144654088050314</v>
      </c>
      <c r="E11" s="4" t="s">
        <v>84</v>
      </c>
      <c r="F11" s="78">
        <f>SUM(F9:F10)</f>
        <v>1107</v>
      </c>
      <c r="G11" s="27"/>
      <c r="H11" s="65"/>
      <c r="I11" s="4" t="s">
        <v>28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25.821596244131456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27.040816326530614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326</v>
      </c>
      <c r="C12" s="4">
        <v>384</v>
      </c>
      <c r="E12" s="4" t="s">
        <v>85</v>
      </c>
      <c r="F12" s="79">
        <f>F9/(B39/60)</f>
        <v>34.40789473684211</v>
      </c>
      <c r="G12" s="28"/>
      <c r="H12" s="65"/>
      <c r="I12" s="4" t="s">
        <v>31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32.7683615819209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25.977011494252871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0.64682539682539686</v>
      </c>
      <c r="C13" s="6">
        <f>C12/C10</f>
        <v>0.60377358490566035</v>
      </c>
      <c r="E13" s="4" t="s">
        <v>86</v>
      </c>
      <c r="F13" s="79">
        <f>F10/(B39/60)</f>
        <v>38.421052631578952</v>
      </c>
      <c r="G13" s="28"/>
      <c r="H13" s="65"/>
      <c r="I13" s="4" t="s">
        <v>20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28.760330578512395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26.631393298059962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0.46932515337423314</v>
      </c>
      <c r="C14" s="6">
        <f>C9/C12</f>
        <v>0.46614583333333331</v>
      </c>
      <c r="E14" s="4" t="s">
        <v>87</v>
      </c>
      <c r="F14" s="79">
        <f>F11/(B39/60)</f>
        <v>72.828947368421055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28.043143297380585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28.495575221238941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79</v>
      </c>
      <c r="C15" s="4">
        <v>108</v>
      </c>
      <c r="E15" s="7"/>
      <c r="F15" s="7"/>
      <c r="G15" s="7"/>
      <c r="H15" s="65"/>
      <c r="I15" s="4" t="s">
        <v>57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22.873345935727787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37.916666666666664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0.5163398692810458</v>
      </c>
      <c r="C16" s="6">
        <f>C15/C9</f>
        <v>0.6033519553072626</v>
      </c>
      <c r="E16" s="24" t="s">
        <v>88</v>
      </c>
      <c r="F16" s="7"/>
      <c r="G16" s="7"/>
      <c r="H16" s="65"/>
      <c r="I16" s="4" t="s">
        <v>44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37.981651376146793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29.56204379562044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29.254302103250478</v>
      </c>
      <c r="G17" s="29"/>
      <c r="H17" s="65"/>
      <c r="I17" s="4" t="s">
        <v>40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21.052631578947366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33.395872420262663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30.650684931506849</v>
      </c>
      <c r="G18" s="29"/>
      <c r="H18" s="65"/>
      <c r="I18" s="4" t="s">
        <v>17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28.764044943820227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25.244618395303327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163</v>
      </c>
      <c r="C19" s="4">
        <v>217</v>
      </c>
      <c r="E19" s="4" t="s">
        <v>120</v>
      </c>
      <c r="F19" s="10">
        <f>F17-F18</f>
        <v>-1.3963828282563711</v>
      </c>
      <c r="G19" s="29"/>
      <c r="H19" s="65"/>
      <c r="I19" s="4" t="s">
        <v>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26.410835214446955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25.282167042889391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0.42894736842105263</v>
      </c>
      <c r="C20" s="6">
        <f>C19/(B19+C19)</f>
        <v>0.57105263157894737</v>
      </c>
      <c r="E20" s="12" t="s">
        <v>116</v>
      </c>
      <c r="F20" s="10">
        <f>'Efficiency Adjustment'!D17</f>
        <v>25.11220139349231</v>
      </c>
      <c r="G20" s="7"/>
      <c r="H20" s="65"/>
      <c r="I20" s="4" t="s">
        <v>21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21.936758893280633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31.222707423580786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26.339897892788159</v>
      </c>
      <c r="G21" s="7"/>
      <c r="H21" s="65"/>
      <c r="I21" s="4" t="s">
        <v>13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36.30252100840336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26.151012891344383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-1.227696499295849</v>
      </c>
      <c r="G22" s="7"/>
      <c r="H22" s="65"/>
      <c r="I22" s="4" t="s">
        <v>37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27.777777777777779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24.293785310734464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298</v>
      </c>
      <c r="C23" s="4">
        <v>311</v>
      </c>
      <c r="E23" s="12" t="s">
        <v>122</v>
      </c>
      <c r="F23" s="10">
        <f>(F17*'Efficiency Adjustment'!B66)/K27</f>
        <v>28.395334944821546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242</v>
      </c>
      <c r="C24" s="4">
        <v>249</v>
      </c>
      <c r="E24" s="12" t="s">
        <v>123</v>
      </c>
      <c r="F24" s="10">
        <f>(F18*'Efficiency Adjustment'!C66)/J27</f>
        <v>31.733705189254138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0.81208053691275173</v>
      </c>
      <c r="C25" s="6">
        <f>C24/C23</f>
        <v>0.80064308681672025</v>
      </c>
      <c r="E25" s="12" t="s">
        <v>124</v>
      </c>
      <c r="F25" s="10">
        <f>F23-F24</f>
        <v>-3.3383702444325927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56</v>
      </c>
      <c r="C26" s="4">
        <f>C23-C24</f>
        <v>62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27.332610273105477</v>
      </c>
      <c r="K27" s="19">
        <f>AVERAGEIF(K8:K24,"&gt;0")</f>
        <v>28.716339112460705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0.96367112810707456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72</v>
      </c>
      <c r="C29" s="4">
        <v>57</v>
      </c>
      <c r="E29" s="12" t="s">
        <v>148</v>
      </c>
      <c r="F29" s="10">
        <f>C10/F10</f>
        <v>1.0890410958904109</v>
      </c>
      <c r="G29" s="7"/>
      <c r="H29" s="65"/>
      <c r="I29" s="103" t="s">
        <v>202</v>
      </c>
      <c r="J29" s="104"/>
      <c r="K29" s="104"/>
      <c r="L29" s="105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26</v>
      </c>
      <c r="C30" s="4">
        <v>19</v>
      </c>
      <c r="E30" s="12" t="s">
        <v>91</v>
      </c>
      <c r="F30" s="10">
        <f>F28-F29</f>
        <v>-0.12536996778333631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0.3611111111111111</v>
      </c>
      <c r="C31" s="23">
        <f>C30/C29</f>
        <v>0.33333333333333331</v>
      </c>
      <c r="E31" s="4" t="s">
        <v>149</v>
      </c>
      <c r="F31" s="10">
        <f>B12/F9</f>
        <v>0.62332695984703634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5</v>
      </c>
      <c r="E32" s="12" t="s">
        <v>150</v>
      </c>
      <c r="F32" s="10">
        <f>C12/F10</f>
        <v>0.65753424657534243</v>
      </c>
      <c r="G32" s="7"/>
      <c r="H32" s="65"/>
      <c r="I32" s="4" t="s">
        <v>203</v>
      </c>
      <c r="J32" s="9">
        <f>F14</f>
        <v>72.828947368421055</v>
      </c>
      <c r="K32" s="4">
        <f>RANK(J32,'Universal Aggregate Worksheet'!I7:I67,0)</f>
        <v>10</v>
      </c>
      <c r="L32" s="10">
        <f>AVERAGE('Universal Aggregate Worksheet'!$I$7:$I$67)</f>
        <v>67.194080284888045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6.9444444444444448E-2</v>
      </c>
      <c r="E33" s="12" t="s">
        <v>92</v>
      </c>
      <c r="F33" s="13">
        <f>F31-F32</f>
        <v>-3.4207286728306086E-2</v>
      </c>
      <c r="G33" s="29"/>
      <c r="H33" s="65"/>
      <c r="I33" s="12" t="s">
        <v>160</v>
      </c>
      <c r="J33" s="9">
        <f>F12</f>
        <v>34.40789473684211</v>
      </c>
      <c r="K33" s="4">
        <f>RANK(J33,'Universal Aggregate Worksheet'!F7:F67,0)</f>
        <v>25</v>
      </c>
      <c r="L33" s="10">
        <f>AVERAGE('Universal Aggregate Worksheet'!F7:F67)</f>
        <v>33.480899183210504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0.31218650793650798</v>
      </c>
      <c r="G34" s="31"/>
      <c r="H34" s="65"/>
      <c r="I34" s="12" t="s">
        <v>161</v>
      </c>
      <c r="J34" s="9">
        <f>F13</f>
        <v>38.421052631578952</v>
      </c>
      <c r="K34" s="4">
        <f>RANK(J34,'Universal Aggregate Worksheet'!G7:G67,1)</f>
        <v>55</v>
      </c>
      <c r="L34" s="10">
        <f>AVERAGE('Universal Aggregate Worksheet'!G7:G67)</f>
        <v>33.713181101677584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58</v>
      </c>
      <c r="C35" s="4">
        <v>76</v>
      </c>
      <c r="E35" s="12" t="s">
        <v>152</v>
      </c>
      <c r="F35" s="6">
        <f>((0.167*C30)+(C9)+(0.83*C32))/C10</f>
        <v>0.29296069182389939</v>
      </c>
      <c r="G35" s="7"/>
      <c r="H35" s="65"/>
      <c r="I35" s="12" t="s">
        <v>210</v>
      </c>
      <c r="J35" s="9">
        <f>J33-J34</f>
        <v>-4.0131578947368425</v>
      </c>
      <c r="K35" s="4">
        <f>RANK(J35,'Universal Aggregate Worksheet'!H7:H67,0)</f>
        <v>51</v>
      </c>
      <c r="L35" s="10">
        <f>AVERAGE('Universal Aggregate Worksheet'!H7:H67)</f>
        <v>-0.23228191846708326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0.48264417177914115</v>
      </c>
      <c r="G36" s="31"/>
      <c r="H36" s="65"/>
      <c r="I36" s="4" t="s">
        <v>133</v>
      </c>
      <c r="J36" s="10">
        <f>F23</f>
        <v>28.395334944821546</v>
      </c>
      <c r="K36" s="4">
        <f>RANK(J36,'Universal Aggregate Worksheet'!X7:X67,0)</f>
        <v>26</v>
      </c>
      <c r="L36" s="10">
        <f>AVERAGE('Universal Aggregate Worksheet'!X7:X67)</f>
        <v>27.781216708503624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0.48521614583333333</v>
      </c>
      <c r="G37" s="31"/>
      <c r="H37" s="65"/>
      <c r="I37" s="4" t="s">
        <v>136</v>
      </c>
      <c r="J37" s="10">
        <f>F24</f>
        <v>31.733705189254138</v>
      </c>
      <c r="K37" s="4">
        <f>RANK(J37,'Universal Aggregate Worksheet'!Z7:Z67,1)</f>
        <v>51</v>
      </c>
      <c r="L37" s="10">
        <f>AVERAGE('Universal Aggregate Worksheet'!Z7:Z67)</f>
        <v>28.462893915538185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-3.3383702444325927</v>
      </c>
      <c r="K38" s="4">
        <f>RANK(J38,'Universal Aggregate Worksheet'!AB7:AB67,0)</f>
        <v>46</v>
      </c>
      <c r="L38" s="10">
        <f>AVERAGE('Universal Aggregate Worksheet'!AB7:AB67)</f>
        <v>-0.68167720703455548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912</v>
      </c>
      <c r="C39" s="4">
        <f>B39</f>
        <v>912</v>
      </c>
      <c r="E39" s="24" t="s">
        <v>155</v>
      </c>
      <c r="F39" s="7"/>
      <c r="G39" s="7"/>
      <c r="H39" s="65"/>
      <c r="I39" s="4" t="s">
        <v>166</v>
      </c>
      <c r="J39" s="10">
        <f>F28</f>
        <v>0.96367112810707456</v>
      </c>
      <c r="K39" s="4">
        <f>RANK(J39,'Universal Aggregate Worksheet'!M7:M67,0)</f>
        <v>43</v>
      </c>
      <c r="L39" s="10">
        <f>AVERAGE('Universal Aggregate Worksheet'!M7:M67)</f>
        <v>1.0044144418496168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5.1587301587301584E-2</v>
      </c>
      <c r="G40" s="13">
        <f>C30/C10</f>
        <v>2.9874213836477988E-2</v>
      </c>
      <c r="H40" s="65"/>
      <c r="I40" s="4" t="s">
        <v>170</v>
      </c>
      <c r="J40" s="10">
        <f>F29</f>
        <v>1.0890410958904109</v>
      </c>
      <c r="K40" s="4">
        <f>RANK(J40,'Universal Aggregate Worksheet'!Q7:Q67,1)</f>
        <v>50</v>
      </c>
      <c r="L40" s="10">
        <f>AVERAGE('Universal Aggregate Worksheet'!Q7:Q67)</f>
        <v>1.0066886955670504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8.9622641509433956E-2</v>
      </c>
      <c r="G41" s="10">
        <f>B29/B10</f>
        <v>0.14285714285714285</v>
      </c>
      <c r="H41" s="65"/>
      <c r="I41" s="4" t="s">
        <v>168</v>
      </c>
      <c r="J41" s="6">
        <f>F34</f>
        <v>0.31218650793650798</v>
      </c>
      <c r="K41" s="4">
        <f>RANK(J41,'Universal Aggregate Worksheet'!O7:O67,0)</f>
        <v>15</v>
      </c>
      <c r="L41" s="6">
        <f>AVERAGE('Universal Aggregate Worksheet'!O7:O67)</f>
        <v>0.28594470845573755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-3.8035339922132372E-2</v>
      </c>
      <c r="G42" s="10">
        <f>G40-G41</f>
        <v>-0.11298292902066487</v>
      </c>
      <c r="H42" s="65"/>
      <c r="I42" s="4" t="s">
        <v>172</v>
      </c>
      <c r="J42" s="6">
        <f>F35</f>
        <v>0.29296069182389939</v>
      </c>
      <c r="K42" s="4">
        <f>RANK(J42,'Universal Aggregate Worksheet'!S7:S67,1)</f>
        <v>37</v>
      </c>
      <c r="L42" s="6">
        <f>AVERAGE('Universal Aggregate Worksheet'!S7:S67)</f>
        <v>0.28908944013517973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0.13766730401529637</v>
      </c>
      <c r="G43" s="86">
        <f>C29/F10</f>
        <v>9.7602739726027399E-2</v>
      </c>
      <c r="H43" s="65"/>
      <c r="I43" s="4" t="s">
        <v>182</v>
      </c>
      <c r="J43" s="10">
        <f>F47</f>
        <v>0.15105162523900573</v>
      </c>
      <c r="K43" s="4">
        <f>RANK(J43,'Universal Aggregate Worksheet'!U7:U67,0)</f>
        <v>31</v>
      </c>
      <c r="L43" s="10">
        <f>AVERAGE('Universal Aggregate Worksheet'!U7:U67)</f>
        <v>0.1535975953500216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0.16993464052287582</v>
      </c>
      <c r="G44" s="86">
        <f>C30/C9</f>
        <v>0.10614525139664804</v>
      </c>
      <c r="H44" s="65"/>
      <c r="I44" s="4" t="s">
        <v>183</v>
      </c>
      <c r="J44" s="10">
        <f>F48</f>
        <v>0.18493150684931506</v>
      </c>
      <c r="K44" s="4">
        <f>RANK(J44,'Universal Aggregate Worksheet'!V7:V67,1)</f>
        <v>55</v>
      </c>
      <c r="L44" s="10">
        <f>AVERAGE('Universal Aggregate Worksheet'!V7:V67)</f>
        <v>0.15505481525965922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0.42894736842105263</v>
      </c>
      <c r="K45" s="4">
        <f>RANK(J45,'Universal Aggregate Worksheet'!J7:J67,0)</f>
        <v>51</v>
      </c>
      <c r="L45" s="10">
        <f>AVERAGE('Universal Aggregate Worksheet'!J7:J67)</f>
        <v>0.49689225343931626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0.81208053691275173</v>
      </c>
      <c r="K46" s="4">
        <f>RANK(J46,'Universal Aggregate Worksheet'!K7:K67,0)</f>
        <v>38</v>
      </c>
      <c r="L46" s="10">
        <f>AVERAGE('Universal Aggregate Worksheet'!K7:K67)</f>
        <v>0.82751485561065763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0.15105162523900573</v>
      </c>
      <c r="G47" s="33"/>
      <c r="H47" s="65"/>
      <c r="I47" s="4" t="s">
        <v>181</v>
      </c>
      <c r="J47" s="13">
        <f>C25</f>
        <v>0.80064308681672025</v>
      </c>
      <c r="K47" s="4">
        <f>RANK(J47,'Universal Aggregate Worksheet'!L7:L67,1)</f>
        <v>13</v>
      </c>
      <c r="L47" s="10">
        <f>AVERAGE('Universal Aggregate Worksheet'!L7:L67)</f>
        <v>0.8290065347238782</v>
      </c>
      <c r="M47" s="66" t="s">
        <v>37</v>
      </c>
    </row>
    <row r="48" spans="1:23">
      <c r="E48" s="4" t="s">
        <v>158</v>
      </c>
      <c r="F48" s="10">
        <f>C15/F10</f>
        <v>0.18493150684931506</v>
      </c>
      <c r="G48" s="29"/>
      <c r="H48" s="65"/>
      <c r="I48" s="4" t="s">
        <v>205</v>
      </c>
      <c r="J48" s="6">
        <f>B31</f>
        <v>0.3611111111111111</v>
      </c>
      <c r="K48" s="4">
        <f>RANK(J48,'Universal Aggregate Worksheet'!AC7:AC67,0)</f>
        <v>18</v>
      </c>
      <c r="L48" s="6">
        <f>AVERAGE('Universal Aggregate Worksheet'!AC7:AC67)</f>
        <v>0.31781006869151396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0.33333333333333331</v>
      </c>
      <c r="K49" s="4">
        <f>RANK(J49,'Universal Aggregate Worksheet'!AD7:AD67,1)</f>
        <v>40</v>
      </c>
      <c r="L49" s="6">
        <f>AVERAGE('Universal Aggregate Worksheet'!AD7:AD67)</f>
        <v>0.31401294213203879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5.1587301587301584E-2</v>
      </c>
      <c r="K50" s="4">
        <f>RANK(J50,'Universal Aggregate Worksheet'!AI7:AI67,0)</f>
        <v>2</v>
      </c>
      <c r="L50" s="10">
        <f>AVERAGE('Universal Aggregate Worksheet'!AI7:AI67)</f>
        <v>3.5420154984431421E-2</v>
      </c>
      <c r="M50" s="66" t="s">
        <v>40</v>
      </c>
    </row>
    <row r="51" spans="5:13">
      <c r="E51" s="4" t="s">
        <v>90</v>
      </c>
      <c r="F51" s="10">
        <f>B35/F11</f>
        <v>5.2393857271906055E-2</v>
      </c>
      <c r="G51" s="10">
        <f>C35/F11</f>
        <v>6.8654019873532063E-2</v>
      </c>
      <c r="H51" s="65"/>
      <c r="I51" s="12" t="s">
        <v>221</v>
      </c>
      <c r="J51" s="10">
        <f>F41</f>
        <v>8.9622641509433956E-2</v>
      </c>
      <c r="K51" s="4">
        <f>RANK(J51,'Universal Aggregate Worksheet'!AJ7:AJ67,1)</f>
        <v>9</v>
      </c>
      <c r="L51" s="10">
        <f>AVERAGE('Universal Aggregate Worksheet'!AJ7:AJ67)</f>
        <v>0.11212384546879303</v>
      </c>
      <c r="M51" s="66" t="s">
        <v>41</v>
      </c>
    </row>
    <row r="52" spans="5:13">
      <c r="E52" s="12" t="s">
        <v>219</v>
      </c>
      <c r="F52" s="86">
        <f>(C12-C9)/F10</f>
        <v>0.35102739726027399</v>
      </c>
      <c r="G52" s="86">
        <f>(B12-B9)/F9</f>
        <v>0.33078393881453155</v>
      </c>
      <c r="H52" s="65"/>
      <c r="I52" s="12" t="s">
        <v>222</v>
      </c>
      <c r="J52" s="87">
        <f>F43</f>
        <v>0.13766730401529637</v>
      </c>
      <c r="K52" s="4">
        <f>RANK(J52,'Universal Aggregate Worksheet'!AE7:AE67,0)</f>
        <v>9</v>
      </c>
      <c r="L52" s="10">
        <f>AVERAGE('Universal Aggregate Worksheet'!AE7:AE67)</f>
        <v>0.11346000024251877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9.7602739726027399E-2</v>
      </c>
      <c r="K53" s="4">
        <f>RANK(J53,'Universal Aggregate Worksheet'!AF7:AF67,1)</f>
        <v>14</v>
      </c>
      <c r="L53" s="10">
        <f>AVERAGE('Universal Aggregate Worksheet'!AF7:AF67)</f>
        <v>0.11244031170357972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0.16993464052287582</v>
      </c>
      <c r="K54" s="4">
        <f>RANK(J54,'Universal Aggregate Worksheet'!AG7:AG67,0)</f>
        <v>6</v>
      </c>
      <c r="L54" s="10">
        <f>AVERAGE('Universal Aggregate Worksheet'!AG7:AG67)</f>
        <v>0.12810155266149509</v>
      </c>
      <c r="M54" s="66" t="s">
        <v>44</v>
      </c>
    </row>
    <row r="55" spans="5:13">
      <c r="E55" s="12" t="s">
        <v>105</v>
      </c>
      <c r="F55" s="10">
        <f>J27</f>
        <v>27.332610273105477</v>
      </c>
      <c r="G55" s="7"/>
      <c r="H55" s="65"/>
      <c r="I55" s="12" t="s">
        <v>225</v>
      </c>
      <c r="J55" s="87">
        <f>G44</f>
        <v>0.10614525139664804</v>
      </c>
      <c r="K55" s="4">
        <f>RANK(J55,'Universal Aggregate Worksheet'!AH7:AH67,1)</f>
        <v>21</v>
      </c>
      <c r="L55" s="10">
        <f>AVERAGE('Universal Aggregate Worksheet'!AH7:AH67)</f>
        <v>0.12515810676310782</v>
      </c>
      <c r="M55" s="66" t="s">
        <v>45</v>
      </c>
    </row>
    <row r="56" spans="5:13">
      <c r="E56" s="12" t="s">
        <v>106</v>
      </c>
      <c r="F56" s="10">
        <f>K27</f>
        <v>28.716339112460705</v>
      </c>
      <c r="G56" s="7"/>
      <c r="H56" s="65"/>
      <c r="I56" s="12" t="s">
        <v>227</v>
      </c>
      <c r="J56" s="10">
        <f>F51</f>
        <v>5.2393857271906055E-2</v>
      </c>
      <c r="K56" s="4">
        <f>RANK(J56,'Universal Aggregate Worksheet'!AK7:AK67,1)</f>
        <v>18</v>
      </c>
      <c r="L56" s="10">
        <f>AVERAGE('Universal Aggregate Worksheet'!AK7:AK67)</f>
        <v>5.9865673920143823E-2</v>
      </c>
      <c r="M56" s="66" t="s">
        <v>46</v>
      </c>
    </row>
    <row r="57" spans="5:13">
      <c r="E57" s="4" t="s">
        <v>159</v>
      </c>
      <c r="F57" s="10">
        <f>F55-F56</f>
        <v>-1.3837288393552285</v>
      </c>
      <c r="G57" s="7"/>
      <c r="H57" s="65"/>
      <c r="I57" s="12" t="s">
        <v>226</v>
      </c>
      <c r="J57" s="10">
        <f>G51</f>
        <v>6.8654019873532063E-2</v>
      </c>
      <c r="K57" s="4">
        <f>RANK(J57,'Universal Aggregate Worksheet'!AL7:AL67,0)</f>
        <v>14</v>
      </c>
      <c r="L57" s="10">
        <f>AVERAGE('Universal Aggregate Worksheet'!AL7:AL67)</f>
        <v>5.9994737764255283E-2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0.35102739726027399</v>
      </c>
      <c r="K58" s="4">
        <f>RANK(J58,'Universal Aggregate Worksheet'!AM7:AM67,0)</f>
        <v>9</v>
      </c>
      <c r="L58" s="10">
        <f>AVERAGE('Universal Aggregate Worksheet'!AM7:AM67)</f>
        <v>0.31070441770301749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0.33078393881453155</v>
      </c>
      <c r="K59" s="4">
        <f>RANK(J59,'Universal Aggregate Worksheet'!AN7:AN67,1)</f>
        <v>46</v>
      </c>
      <c r="L59" s="10">
        <f>AVERAGE('Universal Aggregate Worksheet'!AN7:AN67)</f>
        <v>0.30991019697986272</v>
      </c>
      <c r="M59" s="66" t="s">
        <v>198</v>
      </c>
    </row>
    <row r="60" spans="5:13">
      <c r="H60" s="65"/>
      <c r="I60" s="12" t="s">
        <v>207</v>
      </c>
      <c r="J60" s="10">
        <f>J27</f>
        <v>27.332610273105477</v>
      </c>
      <c r="K60" s="4">
        <f>RANK(J60,'Universal Aggregate Worksheet'!AO7:AO67,0)</f>
        <v>49</v>
      </c>
      <c r="L60" s="10">
        <f>AVERAGE('Universal Aggregate Worksheet'!AO7:AO67)</f>
        <v>28.194522573727813</v>
      </c>
      <c r="M60" s="66" t="s">
        <v>49</v>
      </c>
    </row>
    <row r="61" spans="5:13">
      <c r="H61" s="65"/>
      <c r="I61" s="12" t="s">
        <v>208</v>
      </c>
      <c r="J61" s="10">
        <f>K27</f>
        <v>28.716339112460705</v>
      </c>
      <c r="K61" s="4">
        <f>RANK(J61,'Universal Aggregate Worksheet'!AP7:AP67,1)</f>
        <v>44</v>
      </c>
      <c r="L61" s="10">
        <f>AVERAGE('Universal Aggregate Worksheet'!AP7:AP67)</f>
        <v>28.112036494929548</v>
      </c>
      <c r="M61" s="66" t="s">
        <v>51</v>
      </c>
    </row>
    <row r="62" spans="5:13">
      <c r="H62" s="65"/>
      <c r="I62" s="12" t="s">
        <v>209</v>
      </c>
      <c r="J62" s="10">
        <f>J60-J61</f>
        <v>-1.3837288393552285</v>
      </c>
      <c r="K62" s="4">
        <f>RANK(J62,'Universal Aggregate Worksheet'!AQ7:AQ67,0)</f>
        <v>49</v>
      </c>
      <c r="L62" s="10">
        <f>AVERAGE('Universal Aggregate Worksheet'!AQ7:AQ67)</f>
        <v>8.2486078798259033E-2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Individual Offensive Efficiency</vt:lpstr>
      <vt:lpstr>Fun Factor</vt:lpstr>
      <vt:lpstr>Universal Aggregate Worksheet</vt:lpstr>
      <vt:lpstr>Pythagorean Winning Percentage</vt:lpstr>
      <vt:lpstr>Efficiency Adjustment</vt:lpstr>
      <vt:lpstr>Air Force</vt:lpstr>
      <vt:lpstr>Albany</vt:lpstr>
      <vt:lpstr>Army</vt:lpstr>
      <vt:lpstr>Bellarmine</vt:lpstr>
      <vt:lpstr>Binghamton</vt:lpstr>
      <vt:lpstr>Brown</vt:lpstr>
      <vt:lpstr>Bryant</vt:lpstr>
      <vt:lpstr>Bucknell</vt:lpstr>
      <vt:lpstr>Canisius</vt:lpstr>
      <vt:lpstr>Colgate</vt:lpstr>
      <vt:lpstr>Cornell</vt:lpstr>
      <vt:lpstr>Dartmouth</vt:lpstr>
      <vt:lpstr>Delaware</vt:lpstr>
      <vt:lpstr>Denver</vt:lpstr>
      <vt:lpstr>Detroit</vt:lpstr>
      <vt:lpstr>Drexel</vt:lpstr>
      <vt:lpstr>Duke</vt:lpstr>
      <vt:lpstr>Fairfield</vt:lpstr>
      <vt:lpstr>Georgetown</vt:lpstr>
      <vt:lpstr>Hartford</vt:lpstr>
      <vt:lpstr>Harvard</vt:lpstr>
      <vt:lpstr>Hobart</vt:lpstr>
      <vt:lpstr>Hofstra</vt:lpstr>
      <vt:lpstr>Holy Cross</vt:lpstr>
      <vt:lpstr>Jacksonville</vt:lpstr>
      <vt:lpstr>Johns Hopkins</vt:lpstr>
      <vt:lpstr>Lafayette</vt:lpstr>
      <vt:lpstr>Lehigh</vt:lpstr>
      <vt:lpstr>Loyola</vt:lpstr>
      <vt:lpstr>Manhattan</vt:lpstr>
      <vt:lpstr>Marist</vt:lpstr>
      <vt:lpstr>Maryland</vt:lpstr>
      <vt:lpstr>Massachusetts</vt:lpstr>
      <vt:lpstr>Mercer</vt:lpstr>
      <vt:lpstr>Mount St. Marys</vt:lpstr>
      <vt:lpstr>Navy</vt:lpstr>
      <vt:lpstr>North Carolina</vt:lpstr>
      <vt:lpstr>Notre Dame</vt:lpstr>
      <vt:lpstr>Ohio State</vt:lpstr>
      <vt:lpstr>Pennsylvania</vt:lpstr>
      <vt:lpstr>Penn State</vt:lpstr>
      <vt:lpstr>Presbyterian</vt:lpstr>
      <vt:lpstr>Princeton</vt:lpstr>
      <vt:lpstr>Providence</vt:lpstr>
      <vt:lpstr>Quinnipiac</vt:lpstr>
      <vt:lpstr>Robert Morris</vt:lpstr>
      <vt:lpstr>Rutgers</vt:lpstr>
      <vt:lpstr>Sacred Heart</vt:lpstr>
      <vt:lpstr>St. Josephs</vt:lpstr>
      <vt:lpstr>Siena</vt:lpstr>
      <vt:lpstr>Stony Brook</vt:lpstr>
      <vt:lpstr>St. Johns</vt:lpstr>
      <vt:lpstr>Syracuse</vt:lpstr>
      <vt:lpstr>Towson</vt:lpstr>
      <vt:lpstr>UMBC</vt:lpstr>
      <vt:lpstr>Vermont</vt:lpstr>
      <vt:lpstr>Villanova</vt:lpstr>
      <vt:lpstr>Virginia</vt:lpstr>
      <vt:lpstr>VMI</vt:lpstr>
      <vt:lpstr>Wagner</vt:lpstr>
      <vt:lpstr>Yale</vt:lpstr>
      <vt:lpstr>Sheet1</vt:lpstr>
    </vt:vector>
  </TitlesOfParts>
  <Company>RSM McGladrey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Glaude</dc:creator>
  <cp:lastModifiedBy>Matt Glaude</cp:lastModifiedBy>
  <cp:lastPrinted>2011-05-09T16:02:18Z</cp:lastPrinted>
  <dcterms:created xsi:type="dcterms:W3CDTF">2010-04-26T19:53:06Z</dcterms:created>
  <dcterms:modified xsi:type="dcterms:W3CDTF">2011-05-23T20:47:25Z</dcterms:modified>
</cp:coreProperties>
</file>