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05" windowWidth="21510" windowHeight="9915" activeTab="2"/>
  </bookViews>
  <sheets>
    <sheet name="Individual Offensive Efficiency" sheetId="164" r:id="rId1"/>
    <sheet name="Fun Factor" sheetId="163" state="hidden" r:id="rId2"/>
    <sheet name="Universal Aggregate Worksheet" sheetId="160" r:id="rId3"/>
    <sheet name="Pythagorean Winning Percentage" sheetId="149" state="hidden" r:id="rId4"/>
    <sheet name="Efficiency Adjustment" sheetId="84" state="hidden" r:id="rId5"/>
    <sheet name="Air Force" sheetId="3" r:id="rId6"/>
    <sheet name="Albany" sheetId="86" r:id="rId7"/>
    <sheet name="Army" sheetId="87" r:id="rId8"/>
    <sheet name="Bellarmine" sheetId="88" r:id="rId9"/>
    <sheet name="Binghamton" sheetId="89" r:id="rId10"/>
    <sheet name="Brown" sheetId="90" r:id="rId11"/>
    <sheet name="Bryant" sheetId="91" r:id="rId12"/>
    <sheet name="Bucknell" sheetId="92" r:id="rId13"/>
    <sheet name="Canisius" sheetId="93" r:id="rId14"/>
    <sheet name="Colgate" sheetId="94" r:id="rId15"/>
    <sheet name="Cornell" sheetId="145" r:id="rId16"/>
    <sheet name="Dartmouth" sheetId="95" r:id="rId17"/>
    <sheet name="Delaware" sheetId="96" r:id="rId18"/>
    <sheet name="Denver" sheetId="97" r:id="rId19"/>
    <sheet name="Detroit" sheetId="98" r:id="rId20"/>
    <sheet name="Drexel" sheetId="99" r:id="rId21"/>
    <sheet name="Duke" sheetId="100" r:id="rId22"/>
    <sheet name="Fairfield" sheetId="101" r:id="rId23"/>
    <sheet name="Georgetown" sheetId="102" r:id="rId24"/>
    <sheet name="Hartford" sheetId="103" r:id="rId25"/>
    <sheet name="Harvard" sheetId="104" r:id="rId26"/>
    <sheet name="Hobart" sheetId="105" r:id="rId27"/>
    <sheet name="Hofstra" sheetId="106" r:id="rId28"/>
    <sheet name="Holy Cross" sheetId="107" r:id="rId29"/>
    <sheet name="Jacksonville" sheetId="108" r:id="rId30"/>
    <sheet name="Johns Hopkins" sheetId="109" r:id="rId31"/>
    <sheet name="Lafayette" sheetId="110" r:id="rId32"/>
    <sheet name="Lehigh" sheetId="111" r:id="rId33"/>
    <sheet name="Loyola" sheetId="112" r:id="rId34"/>
    <sheet name="Manhattan" sheetId="113" r:id="rId35"/>
    <sheet name="Marist" sheetId="114" r:id="rId36"/>
    <sheet name="Maryland" sheetId="115" r:id="rId37"/>
    <sheet name="Massachusetts" sheetId="116" r:id="rId38"/>
    <sheet name="Mercer" sheetId="162" r:id="rId39"/>
    <sheet name="Mount St. Marys" sheetId="117" r:id="rId40"/>
    <sheet name="Navy" sheetId="118" r:id="rId41"/>
    <sheet name="North Carolina" sheetId="119" r:id="rId42"/>
    <sheet name="Notre Dame" sheetId="120" r:id="rId43"/>
    <sheet name="Ohio State" sheetId="121" r:id="rId44"/>
    <sheet name="Pennsylvania" sheetId="122" r:id="rId45"/>
    <sheet name="Penn State" sheetId="123" r:id="rId46"/>
    <sheet name="Presbyterian" sheetId="124" r:id="rId47"/>
    <sheet name="Princeton" sheetId="125" r:id="rId48"/>
    <sheet name="Providence" sheetId="126" r:id="rId49"/>
    <sheet name="Quinnipiac" sheetId="127" r:id="rId50"/>
    <sheet name="Robert Morris" sheetId="128" r:id="rId51"/>
    <sheet name="Rutgers" sheetId="129" r:id="rId52"/>
    <sheet name="Sacred Heart" sheetId="130" r:id="rId53"/>
    <sheet name="St. Josephs" sheetId="131" r:id="rId54"/>
    <sheet name="Siena" sheetId="132" r:id="rId55"/>
    <sheet name="Stony Brook" sheetId="133" r:id="rId56"/>
    <sheet name="St. Johns" sheetId="134" r:id="rId57"/>
    <sheet name="Syracuse" sheetId="135" r:id="rId58"/>
    <sheet name="Towson" sheetId="136" r:id="rId59"/>
    <sheet name="UMBC" sheetId="137" r:id="rId60"/>
    <sheet name="Vermont" sheetId="138" r:id="rId61"/>
    <sheet name="Villanova" sheetId="139" r:id="rId62"/>
    <sheet name="Virginia" sheetId="140" r:id="rId63"/>
    <sheet name="VMI" sheetId="141" r:id="rId64"/>
    <sheet name="Wagner" sheetId="142" r:id="rId65"/>
    <sheet name="Yale" sheetId="143" r:id="rId66"/>
    <sheet name="Sheet1" sheetId="83" state="hidden" r:id="rId67"/>
  </sheets>
  <definedNames>
    <definedName name="_xlnm._FilterDatabase" localSheetId="0" hidden="1">'Individual Offensive Efficiency'!$A$4:$J$208</definedName>
    <definedName name="_xlnm._FilterDatabase" localSheetId="55" hidden="1">'Stony Brook'!$N$7:$Z$35</definedName>
    <definedName name="_xlnm._FilterDatabase" localSheetId="2" hidden="1">'Universal Aggregate Worksheet'!$A$6:$AQ$6</definedName>
  </definedNames>
  <calcPr calcId="125725"/>
</workbook>
</file>

<file path=xl/calcChain.xml><?xml version="1.0" encoding="utf-8"?>
<calcChain xmlns="http://schemas.openxmlformats.org/spreadsheetml/2006/main">
  <c r="G214" i="163"/>
  <c r="I214"/>
  <c r="J214" l="1"/>
  <c r="B11" i="143"/>
  <c r="C11"/>
  <c r="B20" i="103"/>
  <c r="G215" i="163"/>
  <c r="I215"/>
  <c r="G216"/>
  <c r="I216"/>
  <c r="C39" i="139"/>
  <c r="J215" i="163" l="1"/>
  <c r="J216"/>
  <c r="C39" i="162"/>
  <c r="C39" i="93"/>
  <c r="C39" i="137"/>
  <c r="C39" i="109"/>
  <c r="C39" i="124"/>
  <c r="C39" i="103"/>
  <c r="C39" i="89"/>
  <c r="C39" i="86"/>
  <c r="C39" i="143"/>
  <c r="C39" i="142"/>
  <c r="C39" i="141"/>
  <c r="C39" i="140"/>
  <c r="C39" i="138"/>
  <c r="C39" i="136"/>
  <c r="C39" i="135"/>
  <c r="C39" i="133"/>
  <c r="C39" i="134"/>
  <c r="C39" i="131"/>
  <c r="C39" i="132"/>
  <c r="C39" i="130"/>
  <c r="C39" i="129"/>
  <c r="C39" i="128"/>
  <c r="C39" i="127"/>
  <c r="C39" i="126"/>
  <c r="C39" i="125"/>
  <c r="C39" i="123"/>
  <c r="C39" i="122"/>
  <c r="C39" i="121"/>
  <c r="C39" i="120"/>
  <c r="C39" i="119"/>
  <c r="C39" i="118"/>
  <c r="C39" i="117"/>
  <c r="C39" i="116"/>
  <c r="C39" i="115"/>
  <c r="C39" i="114"/>
  <c r="C39" i="113"/>
  <c r="C39" i="112"/>
  <c r="C39" i="111"/>
  <c r="C39" i="110"/>
  <c r="C39" i="108"/>
  <c r="C39" i="107"/>
  <c r="C39" i="106"/>
  <c r="C39" i="105"/>
  <c r="C39" i="104"/>
  <c r="C39" i="102"/>
  <c r="C39" i="101"/>
  <c r="C39" i="100"/>
  <c r="C39" i="98"/>
  <c r="C39" i="97"/>
  <c r="C39" i="96"/>
  <c r="C39" i="95"/>
  <c r="C39" i="145"/>
  <c r="C39" i="94"/>
  <c r="C39" i="92"/>
  <c r="C39" i="91"/>
  <c r="C39" i="90"/>
  <c r="C39" i="88"/>
  <c r="C39" i="87"/>
  <c r="C39" i="3"/>
  <c r="B20" i="101"/>
  <c r="C20"/>
  <c r="B11" i="115"/>
  <c r="C11"/>
  <c r="F44" i="143"/>
  <c r="J54" s="1"/>
  <c r="F40" i="106"/>
  <c r="J50" s="1"/>
  <c r="G44" i="143"/>
  <c r="AH60" i="160" s="1"/>
  <c r="G41" i="143"/>
  <c r="F41"/>
  <c r="J51" s="1"/>
  <c r="G40"/>
  <c r="G42" s="1"/>
  <c r="F40"/>
  <c r="F42" s="1"/>
  <c r="F37"/>
  <c r="F36"/>
  <c r="F35"/>
  <c r="J42" s="1"/>
  <c r="F34"/>
  <c r="J41" s="1"/>
  <c r="F7"/>
  <c r="G44" i="142"/>
  <c r="AH41" i="160" s="1"/>
  <c r="F44" i="142"/>
  <c r="AG41" i="160" s="1"/>
  <c r="G41" i="142"/>
  <c r="F41"/>
  <c r="AJ41" i="160" s="1"/>
  <c r="G40" i="142"/>
  <c r="G42" s="1"/>
  <c r="F40"/>
  <c r="J50" s="1"/>
  <c r="F37"/>
  <c r="F36"/>
  <c r="F35"/>
  <c r="J42" s="1"/>
  <c r="F34"/>
  <c r="J41" s="1"/>
  <c r="F7"/>
  <c r="G44" i="141"/>
  <c r="AH64" i="160" s="1"/>
  <c r="F44" i="141"/>
  <c r="AG64" i="160" s="1"/>
  <c r="G41" i="141"/>
  <c r="F41"/>
  <c r="AJ64" i="160" s="1"/>
  <c r="G40" i="141"/>
  <c r="G42" s="1"/>
  <c r="F40"/>
  <c r="F42" s="1"/>
  <c r="F37"/>
  <c r="F36"/>
  <c r="F35"/>
  <c r="J42" s="1"/>
  <c r="F34"/>
  <c r="J41" s="1"/>
  <c r="F7"/>
  <c r="G44" i="140"/>
  <c r="AH7" i="160" s="1"/>
  <c r="F44" i="140"/>
  <c r="AG7" i="160" s="1"/>
  <c r="G41" i="140"/>
  <c r="F41"/>
  <c r="AJ7" i="160" s="1"/>
  <c r="G40" i="140"/>
  <c r="G42" s="1"/>
  <c r="F40"/>
  <c r="J50" s="1"/>
  <c r="F37"/>
  <c r="F36"/>
  <c r="F35"/>
  <c r="J42" s="1"/>
  <c r="F34"/>
  <c r="J41" s="1"/>
  <c r="F7"/>
  <c r="G44" i="139"/>
  <c r="AH10" i="160" s="1"/>
  <c r="F44" i="139"/>
  <c r="AG10" i="160" s="1"/>
  <c r="G41" i="139"/>
  <c r="F41"/>
  <c r="AJ10" i="160" s="1"/>
  <c r="G40" i="139"/>
  <c r="G42" s="1"/>
  <c r="F40"/>
  <c r="F42" s="1"/>
  <c r="F37"/>
  <c r="F36"/>
  <c r="F35"/>
  <c r="J42" s="1"/>
  <c r="F34"/>
  <c r="J41" s="1"/>
  <c r="F7"/>
  <c r="G44" i="138"/>
  <c r="AH48" i="160" s="1"/>
  <c r="F44" i="138"/>
  <c r="AG48" i="160" s="1"/>
  <c r="G41" i="138"/>
  <c r="F41"/>
  <c r="AJ48" i="160" s="1"/>
  <c r="G40" i="138"/>
  <c r="G42" s="1"/>
  <c r="F40"/>
  <c r="J50" s="1"/>
  <c r="F37"/>
  <c r="F36"/>
  <c r="F35"/>
  <c r="J42" s="1"/>
  <c r="F34"/>
  <c r="J41" s="1"/>
  <c r="F7"/>
  <c r="G44" i="137"/>
  <c r="AH31" i="160" s="1"/>
  <c r="F44" i="137"/>
  <c r="AG31" i="160" s="1"/>
  <c r="G41" i="137"/>
  <c r="F41"/>
  <c r="AJ31" i="160" s="1"/>
  <c r="G40" i="137"/>
  <c r="G42" s="1"/>
  <c r="F40"/>
  <c r="F42" s="1"/>
  <c r="F37"/>
  <c r="F36"/>
  <c r="F35"/>
  <c r="J42" s="1"/>
  <c r="F34"/>
  <c r="J41" s="1"/>
  <c r="F7"/>
  <c r="G44" i="136"/>
  <c r="AH11" i="160" s="1"/>
  <c r="F44" i="136"/>
  <c r="AG11" i="160" s="1"/>
  <c r="G41" i="136"/>
  <c r="F41"/>
  <c r="AJ11" i="160" s="1"/>
  <c r="G40" i="136"/>
  <c r="G42" s="1"/>
  <c r="F40"/>
  <c r="J50" s="1"/>
  <c r="F37"/>
  <c r="F36"/>
  <c r="F35"/>
  <c r="J42" s="1"/>
  <c r="F34"/>
  <c r="J41" s="1"/>
  <c r="F7"/>
  <c r="G44" i="135"/>
  <c r="AH15" i="160" s="1"/>
  <c r="F44" i="135"/>
  <c r="AG15" i="160" s="1"/>
  <c r="G41" i="135"/>
  <c r="F41"/>
  <c r="AJ15" i="160" s="1"/>
  <c r="G40" i="135"/>
  <c r="G42" s="1"/>
  <c r="F40"/>
  <c r="F42" s="1"/>
  <c r="F37"/>
  <c r="F36"/>
  <c r="F35"/>
  <c r="J42" s="1"/>
  <c r="F34"/>
  <c r="J41" s="1"/>
  <c r="F7"/>
  <c r="G44" i="133"/>
  <c r="AH37" i="160" s="1"/>
  <c r="F44" i="133"/>
  <c r="AG37" i="160" s="1"/>
  <c r="G41" i="133"/>
  <c r="F41"/>
  <c r="AJ37" i="160" s="1"/>
  <c r="G40" i="133"/>
  <c r="G42" s="1"/>
  <c r="F40"/>
  <c r="J50" s="1"/>
  <c r="F37"/>
  <c r="F36"/>
  <c r="F35"/>
  <c r="J42" s="1"/>
  <c r="F34"/>
  <c r="J41" s="1"/>
  <c r="F7"/>
  <c r="G44" i="134"/>
  <c r="AH20" i="160" s="1"/>
  <c r="F44" i="134"/>
  <c r="J54" s="1"/>
  <c r="G41"/>
  <c r="F41"/>
  <c r="AJ20" i="160" s="1"/>
  <c r="G40" i="134"/>
  <c r="G42" s="1"/>
  <c r="F40"/>
  <c r="J50" s="1"/>
  <c r="F37"/>
  <c r="F36"/>
  <c r="F35"/>
  <c r="J42" s="1"/>
  <c r="F34"/>
  <c r="J41" s="1"/>
  <c r="F7"/>
  <c r="G44" i="131"/>
  <c r="AH16" i="160" s="1"/>
  <c r="F44" i="131"/>
  <c r="AG16" i="160" s="1"/>
  <c r="G41" i="131"/>
  <c r="F41"/>
  <c r="AJ16" i="160" s="1"/>
  <c r="G40" i="131"/>
  <c r="G42" s="1"/>
  <c r="F40"/>
  <c r="F42" s="1"/>
  <c r="F37"/>
  <c r="F36"/>
  <c r="F35"/>
  <c r="J42" s="1"/>
  <c r="F34"/>
  <c r="J41" s="1"/>
  <c r="F7"/>
  <c r="G44" i="132"/>
  <c r="AH58" i="160" s="1"/>
  <c r="F44" i="132"/>
  <c r="AG58" i="160" s="1"/>
  <c r="G41" i="132"/>
  <c r="F41"/>
  <c r="AJ58" i="160" s="1"/>
  <c r="G40" i="132"/>
  <c r="G42" s="1"/>
  <c r="F40"/>
  <c r="J50" s="1"/>
  <c r="F37"/>
  <c r="F36"/>
  <c r="F35"/>
  <c r="J42" s="1"/>
  <c r="F34"/>
  <c r="J41" s="1"/>
  <c r="F7"/>
  <c r="G44" i="130"/>
  <c r="AH62" i="160" s="1"/>
  <c r="F44" i="130"/>
  <c r="AG62" i="160" s="1"/>
  <c r="G41" i="130"/>
  <c r="F41"/>
  <c r="AJ62" i="160" s="1"/>
  <c r="G40" i="130"/>
  <c r="G42" s="1"/>
  <c r="F40"/>
  <c r="J50" s="1"/>
  <c r="F37"/>
  <c r="F36"/>
  <c r="F35"/>
  <c r="J42" s="1"/>
  <c r="F34"/>
  <c r="J41" s="1"/>
  <c r="F7"/>
  <c r="G44" i="129"/>
  <c r="AH55" i="160" s="1"/>
  <c r="F44" i="129"/>
  <c r="J54" s="1"/>
  <c r="G41"/>
  <c r="F41"/>
  <c r="J51" s="1"/>
  <c r="G40"/>
  <c r="G42" s="1"/>
  <c r="F40"/>
  <c r="J50" s="1"/>
  <c r="F37"/>
  <c r="F36"/>
  <c r="F35"/>
  <c r="J42" s="1"/>
  <c r="F34"/>
  <c r="J41" s="1"/>
  <c r="F7"/>
  <c r="G44" i="128"/>
  <c r="AH61" i="160" s="1"/>
  <c r="F44" i="128"/>
  <c r="AG61" i="160" s="1"/>
  <c r="G41" i="128"/>
  <c r="F41"/>
  <c r="AJ61" i="160" s="1"/>
  <c r="G40" i="128"/>
  <c r="G42" s="1"/>
  <c r="F40"/>
  <c r="J50" s="1"/>
  <c r="F37"/>
  <c r="F36"/>
  <c r="F35"/>
  <c r="J42" s="1"/>
  <c r="F34"/>
  <c r="J41" s="1"/>
  <c r="F7"/>
  <c r="G44" i="127"/>
  <c r="AH52" i="160" s="1"/>
  <c r="F44" i="127"/>
  <c r="AG52" i="160" s="1"/>
  <c r="G41" i="127"/>
  <c r="F41"/>
  <c r="AJ52" i="160" s="1"/>
  <c r="G40" i="127"/>
  <c r="G42" s="1"/>
  <c r="F40"/>
  <c r="F42" s="1"/>
  <c r="F37"/>
  <c r="F36"/>
  <c r="F35"/>
  <c r="J42" s="1"/>
  <c r="F34"/>
  <c r="J41" s="1"/>
  <c r="F7"/>
  <c r="G44" i="126"/>
  <c r="AH42" i="160" s="1"/>
  <c r="F44" i="126"/>
  <c r="AG42" i="160" s="1"/>
  <c r="G41" i="126"/>
  <c r="F41"/>
  <c r="AJ42" i="160" s="1"/>
  <c r="G40" i="126"/>
  <c r="G42" s="1"/>
  <c r="F40"/>
  <c r="J50" s="1"/>
  <c r="F37"/>
  <c r="F36"/>
  <c r="F35"/>
  <c r="J42" s="1"/>
  <c r="F34"/>
  <c r="J41" s="1"/>
  <c r="F7"/>
  <c r="G44" i="125"/>
  <c r="AH8" i="160" s="1"/>
  <c r="F44" i="125"/>
  <c r="AG8" i="160" s="1"/>
  <c r="G41" i="125"/>
  <c r="F41"/>
  <c r="AJ8" i="160" s="1"/>
  <c r="G40" i="125"/>
  <c r="G42" s="1"/>
  <c r="F40"/>
  <c r="F42" s="1"/>
  <c r="F37"/>
  <c r="F36"/>
  <c r="F35"/>
  <c r="J42" s="1"/>
  <c r="F34"/>
  <c r="J41" s="1"/>
  <c r="F7"/>
  <c r="G44" i="124"/>
  <c r="AH67" i="160" s="1"/>
  <c r="F44" i="124"/>
  <c r="AG67" i="160" s="1"/>
  <c r="G41" i="124"/>
  <c r="F41"/>
  <c r="AJ67" i="160" s="1"/>
  <c r="G40" i="124"/>
  <c r="G42" s="1"/>
  <c r="F40"/>
  <c r="J50" s="1"/>
  <c r="F37"/>
  <c r="F36"/>
  <c r="F35"/>
  <c r="J42" s="1"/>
  <c r="F34"/>
  <c r="J41" s="1"/>
  <c r="F7"/>
  <c r="G44" i="123"/>
  <c r="AH26" i="160" s="1"/>
  <c r="F44" i="123"/>
  <c r="AG26" i="160" s="1"/>
  <c r="G41" i="123"/>
  <c r="F41"/>
  <c r="AJ26" i="160" s="1"/>
  <c r="G40" i="123"/>
  <c r="G42" s="1"/>
  <c r="F40"/>
  <c r="J50" s="1"/>
  <c r="F37"/>
  <c r="F36"/>
  <c r="F35"/>
  <c r="J42" s="1"/>
  <c r="F34"/>
  <c r="J41" s="1"/>
  <c r="F7"/>
  <c r="G44" i="122"/>
  <c r="AH19" i="160" s="1"/>
  <c r="F44" i="122"/>
  <c r="AG19" i="160" s="1"/>
  <c r="G41" i="122"/>
  <c r="F41"/>
  <c r="AJ19" i="160" s="1"/>
  <c r="G40" i="122"/>
  <c r="G42" s="1"/>
  <c r="F40"/>
  <c r="F42" s="1"/>
  <c r="F37"/>
  <c r="F36"/>
  <c r="F35"/>
  <c r="J42" s="1"/>
  <c r="F34"/>
  <c r="J41" s="1"/>
  <c r="F7"/>
  <c r="G44" i="121"/>
  <c r="AH29" i="160" s="1"/>
  <c r="F44" i="121"/>
  <c r="AG29" i="160" s="1"/>
  <c r="G41" i="121"/>
  <c r="F41"/>
  <c r="AJ29" i="160" s="1"/>
  <c r="G40" i="121"/>
  <c r="G42" s="1"/>
  <c r="F40"/>
  <c r="F42" s="1"/>
  <c r="F37"/>
  <c r="F36"/>
  <c r="F35"/>
  <c r="J42" s="1"/>
  <c r="F34"/>
  <c r="J41" s="1"/>
  <c r="F7"/>
  <c r="G44" i="120"/>
  <c r="AH17" i="160" s="1"/>
  <c r="F44" i="120"/>
  <c r="AG17" i="160" s="1"/>
  <c r="G41" i="120"/>
  <c r="F41"/>
  <c r="AJ17" i="160" s="1"/>
  <c r="G40" i="120"/>
  <c r="G42" s="1"/>
  <c r="F40"/>
  <c r="J50" s="1"/>
  <c r="F37"/>
  <c r="F36"/>
  <c r="F35"/>
  <c r="J42" s="1"/>
  <c r="F34"/>
  <c r="J41" s="1"/>
  <c r="F7"/>
  <c r="G44" i="119"/>
  <c r="AH14" i="160" s="1"/>
  <c r="F44" i="119"/>
  <c r="AG14" i="160" s="1"/>
  <c r="G41" i="119"/>
  <c r="F41"/>
  <c r="AJ14" i="160" s="1"/>
  <c r="G40" i="119"/>
  <c r="G42" s="1"/>
  <c r="F40"/>
  <c r="F42" s="1"/>
  <c r="F37"/>
  <c r="F36"/>
  <c r="F35"/>
  <c r="J42" s="1"/>
  <c r="F34"/>
  <c r="J41" s="1"/>
  <c r="F7"/>
  <c r="G44" i="118"/>
  <c r="AH33" i="160" s="1"/>
  <c r="F44" i="118"/>
  <c r="AG33" i="160" s="1"/>
  <c r="G41" i="118"/>
  <c r="F41"/>
  <c r="AJ33" i="160" s="1"/>
  <c r="G40" i="118"/>
  <c r="G42" s="1"/>
  <c r="F40"/>
  <c r="F42" s="1"/>
  <c r="F37"/>
  <c r="F36"/>
  <c r="F35"/>
  <c r="J42" s="1"/>
  <c r="F34"/>
  <c r="J41" s="1"/>
  <c r="F7"/>
  <c r="G44" i="117"/>
  <c r="AH51" i="160" s="1"/>
  <c r="F44" i="117"/>
  <c r="AG51" i="160" s="1"/>
  <c r="G41" i="117"/>
  <c r="F41"/>
  <c r="AJ51" i="160" s="1"/>
  <c r="G40" i="117"/>
  <c r="G42" s="1"/>
  <c r="F40"/>
  <c r="J50" s="1"/>
  <c r="F37"/>
  <c r="F36"/>
  <c r="F35"/>
  <c r="J42" s="1"/>
  <c r="F34"/>
  <c r="J41" s="1"/>
  <c r="F7"/>
  <c r="G44" i="162"/>
  <c r="AH65" i="160" s="1"/>
  <c r="F44" i="162"/>
  <c r="AG65" i="160" s="1"/>
  <c r="G41" i="162"/>
  <c r="F41"/>
  <c r="AJ65" i="160" s="1"/>
  <c r="G40" i="162"/>
  <c r="G42" s="1"/>
  <c r="F40"/>
  <c r="J50" s="1"/>
  <c r="F37"/>
  <c r="F36"/>
  <c r="P65" i="160" s="1"/>
  <c r="F35" i="162"/>
  <c r="J42" s="1"/>
  <c r="F34"/>
  <c r="J41" s="1"/>
  <c r="F7"/>
  <c r="G44" i="116"/>
  <c r="AH45" i="160" s="1"/>
  <c r="F44" i="116"/>
  <c r="AG45" i="160" s="1"/>
  <c r="G41" i="116"/>
  <c r="F41"/>
  <c r="AJ45" i="160" s="1"/>
  <c r="G40" i="116"/>
  <c r="G42" s="1"/>
  <c r="F40"/>
  <c r="J50" s="1"/>
  <c r="F37"/>
  <c r="F36"/>
  <c r="F35"/>
  <c r="J42" s="1"/>
  <c r="F34"/>
  <c r="J41" s="1"/>
  <c r="F7"/>
  <c r="G44" i="115"/>
  <c r="AH27" i="160" s="1"/>
  <c r="F44" i="115"/>
  <c r="AG27" i="160" s="1"/>
  <c r="G41" i="115"/>
  <c r="F41"/>
  <c r="AJ27" i="160" s="1"/>
  <c r="G40" i="115"/>
  <c r="G42" s="1"/>
  <c r="F40"/>
  <c r="J50" s="1"/>
  <c r="F37"/>
  <c r="T27" i="160" s="1"/>
  <c r="F36" i="115"/>
  <c r="F35"/>
  <c r="J42" s="1"/>
  <c r="F34"/>
  <c r="J41" s="1"/>
  <c r="F7"/>
  <c r="G44" i="114"/>
  <c r="AH66" i="160" s="1"/>
  <c r="F44" i="114"/>
  <c r="AG66" i="160" s="1"/>
  <c r="G41" i="114"/>
  <c r="F41"/>
  <c r="AJ66" i="160" s="1"/>
  <c r="G40" i="114"/>
  <c r="F40"/>
  <c r="J50" s="1"/>
  <c r="F37"/>
  <c r="F36"/>
  <c r="F35"/>
  <c r="J42" s="1"/>
  <c r="F34"/>
  <c r="J41" s="1"/>
  <c r="F7"/>
  <c r="G44" i="113"/>
  <c r="AH40" i="160" s="1"/>
  <c r="F44" i="113"/>
  <c r="AG40" i="160" s="1"/>
  <c r="G41" i="113"/>
  <c r="F41"/>
  <c r="AJ40" i="160" s="1"/>
  <c r="G40" i="113"/>
  <c r="G42" s="1"/>
  <c r="F40"/>
  <c r="J50" s="1"/>
  <c r="F37"/>
  <c r="F36"/>
  <c r="F35"/>
  <c r="J42" s="1"/>
  <c r="F34"/>
  <c r="J41" s="1"/>
  <c r="F7"/>
  <c r="G44" i="112"/>
  <c r="AH22" i="160" s="1"/>
  <c r="F44" i="112"/>
  <c r="AG22" i="160" s="1"/>
  <c r="G41" i="112"/>
  <c r="F41"/>
  <c r="AJ22" i="160" s="1"/>
  <c r="G40" i="112"/>
  <c r="G42" s="1"/>
  <c r="F40"/>
  <c r="J50" s="1"/>
  <c r="F37"/>
  <c r="F36"/>
  <c r="F35"/>
  <c r="J42" s="1"/>
  <c r="F34"/>
  <c r="J41" s="1"/>
  <c r="F7"/>
  <c r="G44" i="111"/>
  <c r="AH43" i="160" s="1"/>
  <c r="F44" i="111"/>
  <c r="AG43" i="160" s="1"/>
  <c r="G41" i="111"/>
  <c r="F41"/>
  <c r="AJ43" i="160" s="1"/>
  <c r="G40" i="111"/>
  <c r="G42" s="1"/>
  <c r="F40"/>
  <c r="J50" s="1"/>
  <c r="F37"/>
  <c r="F36"/>
  <c r="F35"/>
  <c r="J42" s="1"/>
  <c r="F34"/>
  <c r="J41" s="1"/>
  <c r="F7"/>
  <c r="G44" i="110"/>
  <c r="AH50" i="160" s="1"/>
  <c r="F44" i="110"/>
  <c r="AG50" i="160" s="1"/>
  <c r="G41" i="110"/>
  <c r="F41"/>
  <c r="AJ50" i="160" s="1"/>
  <c r="G40" i="110"/>
  <c r="G42" s="1"/>
  <c r="F40"/>
  <c r="J50" s="1"/>
  <c r="F37"/>
  <c r="F36"/>
  <c r="F35"/>
  <c r="J42" s="1"/>
  <c r="F34"/>
  <c r="J41" s="1"/>
  <c r="F7"/>
  <c r="G44" i="109"/>
  <c r="AH34" i="160" s="1"/>
  <c r="F44" i="109"/>
  <c r="AG34" i="160" s="1"/>
  <c r="G41" i="109"/>
  <c r="F41"/>
  <c r="AJ34" i="160" s="1"/>
  <c r="G40" i="109"/>
  <c r="G42" s="1"/>
  <c r="F40"/>
  <c r="J50" s="1"/>
  <c r="F37"/>
  <c r="F36"/>
  <c r="F35"/>
  <c r="J42" s="1"/>
  <c r="F34"/>
  <c r="J41" s="1"/>
  <c r="F7"/>
  <c r="G44" i="108"/>
  <c r="AH59" i="160" s="1"/>
  <c r="F44" i="108"/>
  <c r="AG59" i="160" s="1"/>
  <c r="G41" i="108"/>
  <c r="F41"/>
  <c r="AJ59" i="160" s="1"/>
  <c r="G40" i="108"/>
  <c r="G42" s="1"/>
  <c r="F40"/>
  <c r="J50" s="1"/>
  <c r="F37"/>
  <c r="F36"/>
  <c r="F35"/>
  <c r="J42" s="1"/>
  <c r="F34"/>
  <c r="J41" s="1"/>
  <c r="F7"/>
  <c r="G44" i="107"/>
  <c r="AH46" i="160" s="1"/>
  <c r="F44" i="107"/>
  <c r="AG46" i="160" s="1"/>
  <c r="G41" i="107"/>
  <c r="F41"/>
  <c r="AJ46" i="160" s="1"/>
  <c r="G40" i="107"/>
  <c r="G42" s="1"/>
  <c r="F40"/>
  <c r="J50" s="1"/>
  <c r="F37"/>
  <c r="F36"/>
  <c r="F35"/>
  <c r="J42" s="1"/>
  <c r="F34"/>
  <c r="J41" s="1"/>
  <c r="F7"/>
  <c r="G44" i="106"/>
  <c r="AH49" i="160" s="1"/>
  <c r="F44" i="106"/>
  <c r="AG49" i="160" s="1"/>
  <c r="G41" i="106"/>
  <c r="F41"/>
  <c r="AJ49" i="160" s="1"/>
  <c r="G40" i="106"/>
  <c r="G42" s="1"/>
  <c r="F37"/>
  <c r="F36"/>
  <c r="F35"/>
  <c r="J42" s="1"/>
  <c r="F34"/>
  <c r="J41" s="1"/>
  <c r="F7"/>
  <c r="G44" i="105"/>
  <c r="AH9" i="160" s="1"/>
  <c r="F44" i="105"/>
  <c r="AG9" i="160" s="1"/>
  <c r="G41" i="105"/>
  <c r="F41"/>
  <c r="AJ9" i="160" s="1"/>
  <c r="G40" i="105"/>
  <c r="G42" s="1"/>
  <c r="F40"/>
  <c r="J50" s="1"/>
  <c r="F37"/>
  <c r="F36"/>
  <c r="F35"/>
  <c r="J42" s="1"/>
  <c r="F34"/>
  <c r="J41" s="1"/>
  <c r="F7"/>
  <c r="G44" i="104"/>
  <c r="AH35" i="160" s="1"/>
  <c r="F44" i="104"/>
  <c r="AG35" i="160" s="1"/>
  <c r="G41" i="104"/>
  <c r="F41"/>
  <c r="AJ35" i="160" s="1"/>
  <c r="G40" i="104"/>
  <c r="G42" s="1"/>
  <c r="F40"/>
  <c r="J50" s="1"/>
  <c r="F37"/>
  <c r="F36"/>
  <c r="F35"/>
  <c r="J42" s="1"/>
  <c r="F34"/>
  <c r="J41" s="1"/>
  <c r="F7"/>
  <c r="G44" i="103"/>
  <c r="AH53" i="160" s="1"/>
  <c r="F44" i="103"/>
  <c r="AG53" i="160" s="1"/>
  <c r="G41" i="103"/>
  <c r="F41"/>
  <c r="AJ53" i="160" s="1"/>
  <c r="G40" i="103"/>
  <c r="G42" s="1"/>
  <c r="F40"/>
  <c r="J50" s="1"/>
  <c r="F37"/>
  <c r="F36"/>
  <c r="F35"/>
  <c r="J42" s="1"/>
  <c r="F34"/>
  <c r="J41" s="1"/>
  <c r="F7"/>
  <c r="G44" i="102"/>
  <c r="AH13" i="160" s="1"/>
  <c r="F44" i="102"/>
  <c r="AG13" i="160" s="1"/>
  <c r="G41" i="102"/>
  <c r="F41"/>
  <c r="AJ13" i="160" s="1"/>
  <c r="G40" i="102"/>
  <c r="G42" s="1"/>
  <c r="F40"/>
  <c r="J50" s="1"/>
  <c r="F37"/>
  <c r="F36"/>
  <c r="F35"/>
  <c r="J42" s="1"/>
  <c r="F34"/>
  <c r="J41" s="1"/>
  <c r="F7"/>
  <c r="G44" i="101"/>
  <c r="AH30" i="160" s="1"/>
  <c r="F44" i="101"/>
  <c r="AG30" i="160" s="1"/>
  <c r="G41" i="101"/>
  <c r="F41"/>
  <c r="AJ30" i="160" s="1"/>
  <c r="G40" i="101"/>
  <c r="G42" s="1"/>
  <c r="F40"/>
  <c r="J50" s="1"/>
  <c r="F37"/>
  <c r="F36"/>
  <c r="F35"/>
  <c r="J42" s="1"/>
  <c r="F34"/>
  <c r="J41" s="1"/>
  <c r="F7"/>
  <c r="G44" i="100"/>
  <c r="AH18" i="160" s="1"/>
  <c r="F44" i="100"/>
  <c r="AG18" i="160" s="1"/>
  <c r="G41" i="100"/>
  <c r="F41"/>
  <c r="AJ18" i="160" s="1"/>
  <c r="G40" i="100"/>
  <c r="G42" s="1"/>
  <c r="F40"/>
  <c r="J50" s="1"/>
  <c r="F37"/>
  <c r="F36"/>
  <c r="F35"/>
  <c r="J42" s="1"/>
  <c r="F34"/>
  <c r="J41" s="1"/>
  <c r="F7"/>
  <c r="G44" i="99"/>
  <c r="AH32" i="160" s="1"/>
  <c r="F44" i="99"/>
  <c r="AG32" i="160" s="1"/>
  <c r="G41" i="99"/>
  <c r="F41"/>
  <c r="AJ32" i="160" s="1"/>
  <c r="G40" i="99"/>
  <c r="G42" s="1"/>
  <c r="F40"/>
  <c r="J50" s="1"/>
  <c r="F37"/>
  <c r="F36"/>
  <c r="F35"/>
  <c r="J42" s="1"/>
  <c r="F34"/>
  <c r="J41" s="1"/>
  <c r="F7"/>
  <c r="G44" i="98"/>
  <c r="AH57" i="160" s="1"/>
  <c r="F44" i="98"/>
  <c r="AG57" i="160" s="1"/>
  <c r="G41" i="98"/>
  <c r="F41"/>
  <c r="AJ57" i="160" s="1"/>
  <c r="G40" i="98"/>
  <c r="G42" s="1"/>
  <c r="F40"/>
  <c r="J50" s="1"/>
  <c r="F37"/>
  <c r="F36"/>
  <c r="F35"/>
  <c r="J42" s="1"/>
  <c r="F34"/>
  <c r="J41" s="1"/>
  <c r="F7"/>
  <c r="G44" i="97"/>
  <c r="AH23" i="160" s="1"/>
  <c r="F44" i="97"/>
  <c r="AG23" i="160" s="1"/>
  <c r="G41" i="97"/>
  <c r="F41"/>
  <c r="AJ23" i="160" s="1"/>
  <c r="G40" i="97"/>
  <c r="G42" s="1"/>
  <c r="F40"/>
  <c r="J50" s="1"/>
  <c r="F37"/>
  <c r="F36"/>
  <c r="F35"/>
  <c r="J42" s="1"/>
  <c r="F34"/>
  <c r="J41" s="1"/>
  <c r="F7"/>
  <c r="G44" i="96"/>
  <c r="AH38" i="160" s="1"/>
  <c r="F44" i="96"/>
  <c r="AG38" i="160" s="1"/>
  <c r="G41" i="96"/>
  <c r="F41"/>
  <c r="AJ38" i="160" s="1"/>
  <c r="G40" i="96"/>
  <c r="G42" s="1"/>
  <c r="F40"/>
  <c r="J50" s="1"/>
  <c r="F37"/>
  <c r="F36"/>
  <c r="F35"/>
  <c r="J42" s="1"/>
  <c r="F34"/>
  <c r="J41" s="1"/>
  <c r="F7"/>
  <c r="G44" i="95"/>
  <c r="AH25" i="160" s="1"/>
  <c r="F44" i="95"/>
  <c r="AG25" i="160" s="1"/>
  <c r="G41" i="95"/>
  <c r="F41"/>
  <c r="AJ25" i="160" s="1"/>
  <c r="G40" i="95"/>
  <c r="G42" s="1"/>
  <c r="F40"/>
  <c r="J50" s="1"/>
  <c r="F37"/>
  <c r="F36"/>
  <c r="F35"/>
  <c r="J42" s="1"/>
  <c r="F34"/>
  <c r="J41" s="1"/>
  <c r="F7"/>
  <c r="G44" i="145"/>
  <c r="AH21" i="160" s="1"/>
  <c r="F44" i="145"/>
  <c r="AG21" i="160" s="1"/>
  <c r="G41" i="145"/>
  <c r="F41"/>
  <c r="AJ21" i="160" s="1"/>
  <c r="G40" i="145"/>
  <c r="G42" s="1"/>
  <c r="F40"/>
  <c r="J50" s="1"/>
  <c r="F37"/>
  <c r="F36"/>
  <c r="F35"/>
  <c r="J42" s="1"/>
  <c r="F34"/>
  <c r="J41" s="1"/>
  <c r="F7"/>
  <c r="G44" i="94"/>
  <c r="AH36" i="160" s="1"/>
  <c r="F44" i="94"/>
  <c r="AG36" i="160" s="1"/>
  <c r="G41" i="94"/>
  <c r="F41"/>
  <c r="AJ36" i="160" s="1"/>
  <c r="G40" i="94"/>
  <c r="G42" s="1"/>
  <c r="F40"/>
  <c r="J50" s="1"/>
  <c r="F37"/>
  <c r="F36"/>
  <c r="F35"/>
  <c r="J42" s="1"/>
  <c r="F34"/>
  <c r="J41" s="1"/>
  <c r="F7"/>
  <c r="G44" i="93"/>
  <c r="AH28" i="160" s="1"/>
  <c r="F44" i="93"/>
  <c r="AG28" i="160" s="1"/>
  <c r="G41" i="93"/>
  <c r="F41"/>
  <c r="AJ28" i="160" s="1"/>
  <c r="G40" i="93"/>
  <c r="G42" s="1"/>
  <c r="F40"/>
  <c r="J50" s="1"/>
  <c r="F37"/>
  <c r="F36"/>
  <c r="F35"/>
  <c r="J42" s="1"/>
  <c r="F34"/>
  <c r="J41" s="1"/>
  <c r="F7"/>
  <c r="G44" i="92"/>
  <c r="AH47" i="160" s="1"/>
  <c r="F44" i="92"/>
  <c r="AG47" i="160" s="1"/>
  <c r="G41" i="92"/>
  <c r="F41"/>
  <c r="AJ47" i="160" s="1"/>
  <c r="G40" i="92"/>
  <c r="G42" s="1"/>
  <c r="F40"/>
  <c r="J50" s="1"/>
  <c r="F37"/>
  <c r="F36"/>
  <c r="F35"/>
  <c r="J42" s="1"/>
  <c r="F34"/>
  <c r="J41" s="1"/>
  <c r="F7"/>
  <c r="G44" i="91"/>
  <c r="AH63" i="160" s="1"/>
  <c r="F44" i="91"/>
  <c r="AG63" i="160" s="1"/>
  <c r="G41" i="91"/>
  <c r="F41"/>
  <c r="AJ63" i="160" s="1"/>
  <c r="G40" i="91"/>
  <c r="G42" s="1"/>
  <c r="F40"/>
  <c r="J50" s="1"/>
  <c r="F37"/>
  <c r="F36"/>
  <c r="F35"/>
  <c r="J42" s="1"/>
  <c r="F34"/>
  <c r="J41" s="1"/>
  <c r="F7"/>
  <c r="G44" i="90"/>
  <c r="AH24" i="160" s="1"/>
  <c r="F44" i="90"/>
  <c r="AG24" i="160" s="1"/>
  <c r="G41" i="90"/>
  <c r="F41"/>
  <c r="AJ24" i="160" s="1"/>
  <c r="G40" i="90"/>
  <c r="G42" s="1"/>
  <c r="F40"/>
  <c r="J50" s="1"/>
  <c r="F37"/>
  <c r="F36"/>
  <c r="F35"/>
  <c r="J42" s="1"/>
  <c r="F34"/>
  <c r="J41" s="1"/>
  <c r="F7"/>
  <c r="G44" i="89"/>
  <c r="AH39" i="160" s="1"/>
  <c r="F44" i="89"/>
  <c r="AG39" i="160" s="1"/>
  <c r="G41" i="89"/>
  <c r="F41"/>
  <c r="AJ39" i="160" s="1"/>
  <c r="G40" i="89"/>
  <c r="G42" s="1"/>
  <c r="F40"/>
  <c r="J50" s="1"/>
  <c r="F37"/>
  <c r="F36"/>
  <c r="F35"/>
  <c r="J42" s="1"/>
  <c r="F34"/>
  <c r="J41" s="1"/>
  <c r="F7"/>
  <c r="G44" i="88"/>
  <c r="AH54" i="160" s="1"/>
  <c r="F44" i="88"/>
  <c r="AG54" i="160" s="1"/>
  <c r="G41" i="88"/>
  <c r="F41"/>
  <c r="AJ54" i="160" s="1"/>
  <c r="G40" i="88"/>
  <c r="F40"/>
  <c r="J50" s="1"/>
  <c r="F37"/>
  <c r="F36"/>
  <c r="F35"/>
  <c r="J42" s="1"/>
  <c r="F34"/>
  <c r="J41" s="1"/>
  <c r="F7"/>
  <c r="G44" i="87"/>
  <c r="AH56" i="160" s="1"/>
  <c r="F44" i="87"/>
  <c r="AG56" i="160" s="1"/>
  <c r="G41" i="87"/>
  <c r="F41"/>
  <c r="J51" s="1"/>
  <c r="G40"/>
  <c r="G42" s="1"/>
  <c r="F40"/>
  <c r="J50" s="1"/>
  <c r="F37"/>
  <c r="F36"/>
  <c r="F35"/>
  <c r="J42" s="1"/>
  <c r="F34"/>
  <c r="J41" s="1"/>
  <c r="F7"/>
  <c r="G44" i="86"/>
  <c r="AH12" i="160" s="1"/>
  <c r="F44" i="86"/>
  <c r="AG12" i="160" s="1"/>
  <c r="G41" i="86"/>
  <c r="F41"/>
  <c r="AJ12" i="160" s="1"/>
  <c r="G40" i="86"/>
  <c r="F40"/>
  <c r="J50" s="1"/>
  <c r="F37"/>
  <c r="F36"/>
  <c r="F35"/>
  <c r="J42" s="1"/>
  <c r="F34"/>
  <c r="J41" s="1"/>
  <c r="F7"/>
  <c r="F44" i="3"/>
  <c r="AG44" i="160" s="1"/>
  <c r="G44" i="3"/>
  <c r="AH44" i="160" s="1"/>
  <c r="F40" i="3"/>
  <c r="AI44" i="160" s="1"/>
  <c r="B33" i="107"/>
  <c r="B11" i="111"/>
  <c r="C11"/>
  <c r="B11" i="142"/>
  <c r="C11"/>
  <c r="B20" i="137"/>
  <c r="J45" s="1"/>
  <c r="B20" i="97"/>
  <c r="J45" s="1"/>
  <c r="C20"/>
  <c r="B13" i="140"/>
  <c r="T65" i="160"/>
  <c r="F37" i="3"/>
  <c r="F36"/>
  <c r="F35"/>
  <c r="J42" s="1"/>
  <c r="F34"/>
  <c r="J41" s="1"/>
  <c r="B31"/>
  <c r="J48" s="1"/>
  <c r="C31"/>
  <c r="J49" s="1"/>
  <c r="B16" i="100"/>
  <c r="B33" i="92"/>
  <c r="B14" i="128"/>
  <c r="B31" i="139"/>
  <c r="J48" s="1"/>
  <c r="C33" i="142"/>
  <c r="B33"/>
  <c r="C31"/>
  <c r="J49" s="1"/>
  <c r="B31"/>
  <c r="J48" s="1"/>
  <c r="C26"/>
  <c r="F9" s="1"/>
  <c r="B26"/>
  <c r="F10" s="1"/>
  <c r="F52" s="1"/>
  <c r="C25"/>
  <c r="J47" s="1"/>
  <c r="B25"/>
  <c r="J46" s="1"/>
  <c r="K24"/>
  <c r="J24"/>
  <c r="K23"/>
  <c r="J23"/>
  <c r="K22"/>
  <c r="J22"/>
  <c r="K21"/>
  <c r="J21"/>
  <c r="K20"/>
  <c r="J20"/>
  <c r="C20"/>
  <c r="B20"/>
  <c r="J45" s="1"/>
  <c r="K19"/>
  <c r="J19"/>
  <c r="C16"/>
  <c r="B16"/>
  <c r="C14"/>
  <c r="B14"/>
  <c r="C13"/>
  <c r="B13"/>
  <c r="B7"/>
  <c r="K24" i="143"/>
  <c r="J24"/>
  <c r="K23"/>
  <c r="J23"/>
  <c r="K22"/>
  <c r="J22"/>
  <c r="K21"/>
  <c r="J21"/>
  <c r="K20"/>
  <c r="J20"/>
  <c r="K24" i="141"/>
  <c r="J24"/>
  <c r="K23"/>
  <c r="J23"/>
  <c r="K22"/>
  <c r="J22"/>
  <c r="K21"/>
  <c r="J21"/>
  <c r="K20"/>
  <c r="J20"/>
  <c r="K24" i="140"/>
  <c r="J24"/>
  <c r="K23"/>
  <c r="J23"/>
  <c r="K22"/>
  <c r="J22"/>
  <c r="K21"/>
  <c r="J21"/>
  <c r="K24" i="139"/>
  <c r="J24"/>
  <c r="K23"/>
  <c r="J23"/>
  <c r="K22"/>
  <c r="J22"/>
  <c r="K21"/>
  <c r="J21"/>
  <c r="K20"/>
  <c r="J20"/>
  <c r="K24" i="138"/>
  <c r="J24"/>
  <c r="K23"/>
  <c r="J23"/>
  <c r="K22"/>
  <c r="J22"/>
  <c r="K24" i="137"/>
  <c r="J24"/>
  <c r="K23"/>
  <c r="J23"/>
  <c r="K22"/>
  <c r="J22"/>
  <c r="K21"/>
  <c r="J21"/>
  <c r="K20"/>
  <c r="J20"/>
  <c r="K19"/>
  <c r="J19"/>
  <c r="K24" i="136"/>
  <c r="J24"/>
  <c r="K23"/>
  <c r="J23"/>
  <c r="K22"/>
  <c r="J22"/>
  <c r="K21"/>
  <c r="J21"/>
  <c r="K20"/>
  <c r="J20"/>
  <c r="K24" i="135"/>
  <c r="J24"/>
  <c r="K23"/>
  <c r="J23"/>
  <c r="K22"/>
  <c r="J22"/>
  <c r="K21"/>
  <c r="J21"/>
  <c r="K24" i="133"/>
  <c r="J24"/>
  <c r="K23"/>
  <c r="J23"/>
  <c r="K22"/>
  <c r="J22"/>
  <c r="K21"/>
  <c r="J21"/>
  <c r="K20"/>
  <c r="J20"/>
  <c r="K19"/>
  <c r="J19"/>
  <c r="K24" i="134"/>
  <c r="J24"/>
  <c r="K23"/>
  <c r="J23"/>
  <c r="K22"/>
  <c r="J22"/>
  <c r="K21"/>
  <c r="J21"/>
  <c r="K20"/>
  <c r="J20"/>
  <c r="K24" i="131"/>
  <c r="J24"/>
  <c r="K23"/>
  <c r="J23"/>
  <c r="K22"/>
  <c r="J22"/>
  <c r="K21"/>
  <c r="J21"/>
  <c r="K20"/>
  <c r="J20"/>
  <c r="K19"/>
  <c r="J19"/>
  <c r="K24" i="132"/>
  <c r="J24"/>
  <c r="K23"/>
  <c r="J23"/>
  <c r="K22"/>
  <c r="J22"/>
  <c r="K21"/>
  <c r="J21"/>
  <c r="K24" i="130"/>
  <c r="J24"/>
  <c r="K23"/>
  <c r="J23"/>
  <c r="K22"/>
  <c r="J22"/>
  <c r="K21"/>
  <c r="J21"/>
  <c r="K20"/>
  <c r="J20"/>
  <c r="K24" i="129"/>
  <c r="J24"/>
  <c r="K23"/>
  <c r="J23"/>
  <c r="K22"/>
  <c r="J22"/>
  <c r="K21"/>
  <c r="J21"/>
  <c r="K20"/>
  <c r="J20"/>
  <c r="K24" i="128"/>
  <c r="J24"/>
  <c r="K23"/>
  <c r="J23"/>
  <c r="K22"/>
  <c r="J22"/>
  <c r="K21"/>
  <c r="J21"/>
  <c r="K24" i="127"/>
  <c r="J24"/>
  <c r="K23"/>
  <c r="J23"/>
  <c r="K22"/>
  <c r="J22"/>
  <c r="K21"/>
  <c r="J21"/>
  <c r="K20"/>
  <c r="J20"/>
  <c r="K19"/>
  <c r="J19"/>
  <c r="K24" i="126"/>
  <c r="J24"/>
  <c r="K23"/>
  <c r="J23"/>
  <c r="K22"/>
  <c r="J22"/>
  <c r="K21"/>
  <c r="J21"/>
  <c r="K24" i="125"/>
  <c r="J24"/>
  <c r="K23"/>
  <c r="J23"/>
  <c r="K22"/>
  <c r="J22"/>
  <c r="K21"/>
  <c r="J21"/>
  <c r="K20"/>
  <c r="J20"/>
  <c r="K19"/>
  <c r="J19"/>
  <c r="K24" i="124"/>
  <c r="J24"/>
  <c r="K23"/>
  <c r="J23"/>
  <c r="K22"/>
  <c r="J22"/>
  <c r="K21"/>
  <c r="J21"/>
  <c r="K20"/>
  <c r="J20"/>
  <c r="K24" i="123"/>
  <c r="J24"/>
  <c r="K23"/>
  <c r="J23"/>
  <c r="K22"/>
  <c r="J22"/>
  <c r="K21"/>
  <c r="J21"/>
  <c r="K20"/>
  <c r="J20"/>
  <c r="K24" i="122"/>
  <c r="J24"/>
  <c r="K23"/>
  <c r="J23"/>
  <c r="K22"/>
  <c r="J22"/>
  <c r="K21"/>
  <c r="J21"/>
  <c r="K20"/>
  <c r="J20"/>
  <c r="K24" i="121"/>
  <c r="J24"/>
  <c r="K23"/>
  <c r="J23"/>
  <c r="K22"/>
  <c r="J22"/>
  <c r="K24" i="120"/>
  <c r="J24"/>
  <c r="K23"/>
  <c r="J23"/>
  <c r="K22"/>
  <c r="J22"/>
  <c r="K21"/>
  <c r="J21"/>
  <c r="K20"/>
  <c r="J20"/>
  <c r="K19"/>
  <c r="J19"/>
  <c r="K18"/>
  <c r="J18"/>
  <c r="K24" i="119"/>
  <c r="J24"/>
  <c r="K23"/>
  <c r="J23"/>
  <c r="K22"/>
  <c r="J22"/>
  <c r="K24" i="118"/>
  <c r="J24"/>
  <c r="K23"/>
  <c r="J23"/>
  <c r="K22"/>
  <c r="J22"/>
  <c r="K21"/>
  <c r="J21"/>
  <c r="K24" i="117"/>
  <c r="J24"/>
  <c r="K23"/>
  <c r="J23"/>
  <c r="K22"/>
  <c r="J22"/>
  <c r="K21"/>
  <c r="J21"/>
  <c r="K20"/>
  <c r="J20"/>
  <c r="K24" i="162"/>
  <c r="J24"/>
  <c r="K23"/>
  <c r="J23"/>
  <c r="K22"/>
  <c r="J22"/>
  <c r="K21"/>
  <c r="J21"/>
  <c r="K24" i="116"/>
  <c r="J24"/>
  <c r="K23"/>
  <c r="J23"/>
  <c r="K22"/>
  <c r="J22"/>
  <c r="K21"/>
  <c r="J21"/>
  <c r="K20"/>
  <c r="J20"/>
  <c r="K24" i="115"/>
  <c r="J24"/>
  <c r="K23"/>
  <c r="J23"/>
  <c r="K22"/>
  <c r="J22"/>
  <c r="K21"/>
  <c r="J21"/>
  <c r="K24" i="114"/>
  <c r="J24"/>
  <c r="K23"/>
  <c r="J23"/>
  <c r="K22"/>
  <c r="J22"/>
  <c r="K21"/>
  <c r="J21"/>
  <c r="K20"/>
  <c r="J20"/>
  <c r="K24" i="113"/>
  <c r="J24"/>
  <c r="K23"/>
  <c r="J23"/>
  <c r="K24" i="112"/>
  <c r="J24"/>
  <c r="K23"/>
  <c r="J23"/>
  <c r="K22"/>
  <c r="J22"/>
  <c r="K21"/>
  <c r="J21"/>
  <c r="K20"/>
  <c r="J20"/>
  <c r="K19"/>
  <c r="J19"/>
  <c r="K24" i="111"/>
  <c r="J24"/>
  <c r="K23"/>
  <c r="J23"/>
  <c r="K24" i="110"/>
  <c r="J24"/>
  <c r="K23"/>
  <c r="J23"/>
  <c r="K22"/>
  <c r="J22"/>
  <c r="K21"/>
  <c r="J21"/>
  <c r="K24" i="109"/>
  <c r="J24"/>
  <c r="K23"/>
  <c r="J23"/>
  <c r="K22"/>
  <c r="J22"/>
  <c r="K21"/>
  <c r="J21"/>
  <c r="K20"/>
  <c r="J20"/>
  <c r="K24" i="108"/>
  <c r="J24"/>
  <c r="K23"/>
  <c r="J23"/>
  <c r="K22"/>
  <c r="J22"/>
  <c r="K21"/>
  <c r="J21"/>
  <c r="K24" i="107"/>
  <c r="J24"/>
  <c r="K23"/>
  <c r="J23"/>
  <c r="K22"/>
  <c r="J22"/>
  <c r="K24" i="106"/>
  <c r="J24"/>
  <c r="K23"/>
  <c r="J23"/>
  <c r="K22"/>
  <c r="J22"/>
  <c r="K21"/>
  <c r="J21"/>
  <c r="K24" i="105"/>
  <c r="J24"/>
  <c r="K23"/>
  <c r="J23"/>
  <c r="K22"/>
  <c r="J22"/>
  <c r="K21"/>
  <c r="J21"/>
  <c r="K24" i="104"/>
  <c r="J24"/>
  <c r="K23"/>
  <c r="J23"/>
  <c r="K22"/>
  <c r="J22"/>
  <c r="K21"/>
  <c r="J21"/>
  <c r="K24" i="103"/>
  <c r="J24"/>
  <c r="K23"/>
  <c r="J23"/>
  <c r="K22"/>
  <c r="J22"/>
  <c r="K24" i="102"/>
  <c r="J24"/>
  <c r="K23"/>
  <c r="J23"/>
  <c r="K22"/>
  <c r="J22"/>
  <c r="K21"/>
  <c r="J21"/>
  <c r="K20"/>
  <c r="J20"/>
  <c r="K24" i="101"/>
  <c r="J24"/>
  <c r="K23"/>
  <c r="J23"/>
  <c r="K22"/>
  <c r="J22"/>
  <c r="K21"/>
  <c r="J21"/>
  <c r="K24" i="100"/>
  <c r="J24"/>
  <c r="K24" i="99"/>
  <c r="J24"/>
  <c r="K23"/>
  <c r="J23"/>
  <c r="K22"/>
  <c r="J22"/>
  <c r="K21"/>
  <c r="J21"/>
  <c r="K24" i="98"/>
  <c r="J24"/>
  <c r="K23"/>
  <c r="J23"/>
  <c r="K22"/>
  <c r="J22"/>
  <c r="K21"/>
  <c r="J21"/>
  <c r="K24" i="97"/>
  <c r="J24"/>
  <c r="K23"/>
  <c r="J23"/>
  <c r="K22"/>
  <c r="J22"/>
  <c r="K21"/>
  <c r="J21"/>
  <c r="K20"/>
  <c r="J20"/>
  <c r="K24" i="96"/>
  <c r="J24"/>
  <c r="K23"/>
  <c r="J23"/>
  <c r="K22"/>
  <c r="J22"/>
  <c r="K24" i="95"/>
  <c r="J24"/>
  <c r="K23"/>
  <c r="J23"/>
  <c r="K22"/>
  <c r="J22"/>
  <c r="K21"/>
  <c r="J21"/>
  <c r="K24" i="145"/>
  <c r="J24"/>
  <c r="K23"/>
  <c r="J23"/>
  <c r="K22"/>
  <c r="J22"/>
  <c r="K21"/>
  <c r="J21"/>
  <c r="K20"/>
  <c r="J20"/>
  <c r="K24" i="94"/>
  <c r="J24"/>
  <c r="K23"/>
  <c r="J23"/>
  <c r="K22"/>
  <c r="J22"/>
  <c r="K21"/>
  <c r="J21"/>
  <c r="K24" i="93"/>
  <c r="J24"/>
  <c r="K23"/>
  <c r="J23"/>
  <c r="K22"/>
  <c r="J22"/>
  <c r="K21"/>
  <c r="J21"/>
  <c r="K20"/>
  <c r="J20"/>
  <c r="K19"/>
  <c r="J19"/>
  <c r="K24" i="92"/>
  <c r="J24"/>
  <c r="K23"/>
  <c r="J23"/>
  <c r="K22"/>
  <c r="J22"/>
  <c r="K24" i="91"/>
  <c r="J24"/>
  <c r="K23"/>
  <c r="J23"/>
  <c r="K24" i="90"/>
  <c r="J24"/>
  <c r="K23"/>
  <c r="J23"/>
  <c r="K22"/>
  <c r="J22"/>
  <c r="K21"/>
  <c r="J21"/>
  <c r="K24" i="89"/>
  <c r="J24"/>
  <c r="K23"/>
  <c r="J23"/>
  <c r="K22"/>
  <c r="J22"/>
  <c r="K21"/>
  <c r="J21"/>
  <c r="K24" i="88"/>
  <c r="J24"/>
  <c r="K23"/>
  <c r="J23"/>
  <c r="K22"/>
  <c r="J22"/>
  <c r="K24" i="87"/>
  <c r="J24"/>
  <c r="K23"/>
  <c r="J23"/>
  <c r="K22"/>
  <c r="J22"/>
  <c r="K21"/>
  <c r="J21"/>
  <c r="K24" i="86"/>
  <c r="J24"/>
  <c r="K23"/>
  <c r="J23"/>
  <c r="K22"/>
  <c r="J22"/>
  <c r="K21"/>
  <c r="J21"/>
  <c r="K24" i="3"/>
  <c r="J24"/>
  <c r="K23"/>
  <c r="J23"/>
  <c r="K22"/>
  <c r="J22"/>
  <c r="K21"/>
  <c r="J21"/>
  <c r="K20"/>
  <c r="J20"/>
  <c r="P27" i="160"/>
  <c r="G41" i="3"/>
  <c r="F41"/>
  <c r="AJ44" i="160" s="1"/>
  <c r="G40" i="3"/>
  <c r="G42" s="1"/>
  <c r="F7"/>
  <c r="C33"/>
  <c r="B33"/>
  <c r="C26"/>
  <c r="F9" s="1"/>
  <c r="B26"/>
  <c r="F10" s="1"/>
  <c r="F48" s="1"/>
  <c r="C25"/>
  <c r="J47" s="1"/>
  <c r="B25"/>
  <c r="J46" s="1"/>
  <c r="C20"/>
  <c r="B20"/>
  <c r="J45" s="1"/>
  <c r="C16"/>
  <c r="B16"/>
  <c r="C14"/>
  <c r="B14"/>
  <c r="C13"/>
  <c r="B13"/>
  <c r="C11"/>
  <c r="B11"/>
  <c r="J118" i="164" l="1"/>
  <c r="J154"/>
  <c r="J18"/>
  <c r="J79"/>
  <c r="G42" i="88"/>
  <c r="G42" i="86"/>
  <c r="F31" i="142"/>
  <c r="F31" i="3"/>
  <c r="J55" i="115"/>
  <c r="J55" i="136"/>
  <c r="K55" s="1"/>
  <c r="F13" i="3"/>
  <c r="J34" s="1"/>
  <c r="F12" i="142"/>
  <c r="J51" i="120"/>
  <c r="G52" i="142"/>
  <c r="J59" s="1"/>
  <c r="F12" i="3"/>
  <c r="F13" i="142"/>
  <c r="J34" s="1"/>
  <c r="J55" i="120"/>
  <c r="J54"/>
  <c r="J51" i="162"/>
  <c r="J55"/>
  <c r="J54"/>
  <c r="J51" i="89"/>
  <c r="J55"/>
  <c r="J54"/>
  <c r="J51" i="86"/>
  <c r="J55"/>
  <c r="J54"/>
  <c r="J51" i="105"/>
  <c r="J51" i="90"/>
  <c r="J55"/>
  <c r="J54"/>
  <c r="J51" i="95"/>
  <c r="J55"/>
  <c r="J54"/>
  <c r="J51" i="131"/>
  <c r="J50"/>
  <c r="J55"/>
  <c r="J54"/>
  <c r="J55" i="130"/>
  <c r="J51"/>
  <c r="J54"/>
  <c r="J51" i="116"/>
  <c r="J55"/>
  <c r="J54"/>
  <c r="J51" i="123"/>
  <c r="J55"/>
  <c r="K55" s="1"/>
  <c r="J54"/>
  <c r="J54" i="93"/>
  <c r="J51"/>
  <c r="J55"/>
  <c r="J51" i="108"/>
  <c r="J55"/>
  <c r="J54"/>
  <c r="J51" i="107"/>
  <c r="J55"/>
  <c r="J54"/>
  <c r="J51" i="118"/>
  <c r="J50"/>
  <c r="J55"/>
  <c r="J54"/>
  <c r="J51" i="101"/>
  <c r="J55"/>
  <c r="K55" s="1"/>
  <c r="J54"/>
  <c r="J51" i="94"/>
  <c r="J55"/>
  <c r="J54"/>
  <c r="J51" i="111"/>
  <c r="J55"/>
  <c r="K55" s="1"/>
  <c r="J54"/>
  <c r="J55" i="129"/>
  <c r="J55" i="87"/>
  <c r="K55" s="1"/>
  <c r="J54"/>
  <c r="J51" i="96"/>
  <c r="J55"/>
  <c r="J54"/>
  <c r="J51" i="106"/>
  <c r="J55"/>
  <c r="J54"/>
  <c r="J51" i="102"/>
  <c r="J55"/>
  <c r="J54"/>
  <c r="J51" i="126"/>
  <c r="J55"/>
  <c r="K55" s="1"/>
  <c r="J54"/>
  <c r="J51" i="136"/>
  <c r="J54"/>
  <c r="J51" i="133"/>
  <c r="J55"/>
  <c r="J54"/>
  <c r="J51" i="104"/>
  <c r="J55"/>
  <c r="K55" s="1"/>
  <c r="J54"/>
  <c r="J51" i="110"/>
  <c r="J55"/>
  <c r="J54"/>
  <c r="J51" i="128"/>
  <c r="J55"/>
  <c r="J54"/>
  <c r="J51" i="138"/>
  <c r="J55"/>
  <c r="J54"/>
  <c r="J51" i="134"/>
  <c r="J55"/>
  <c r="J54" i="139"/>
  <c r="J51"/>
  <c r="J50"/>
  <c r="J55"/>
  <c r="J51" i="98"/>
  <c r="J55"/>
  <c r="K55" s="1"/>
  <c r="J54"/>
  <c r="J51" i="127"/>
  <c r="J50"/>
  <c r="J55"/>
  <c r="J54"/>
  <c r="J55" i="143"/>
  <c r="J50"/>
  <c r="AG60" i="160"/>
  <c r="J51" i="145"/>
  <c r="J55"/>
  <c r="J54"/>
  <c r="G42" i="114"/>
  <c r="J51"/>
  <c r="J55"/>
  <c r="J54"/>
  <c r="J51" i="132"/>
  <c r="J55"/>
  <c r="J54"/>
  <c r="J55" i="105"/>
  <c r="K55" s="1"/>
  <c r="J54"/>
  <c r="J51" i="91"/>
  <c r="J55"/>
  <c r="J54"/>
  <c r="F52" i="3"/>
  <c r="G52"/>
  <c r="J50"/>
  <c r="J51" i="140"/>
  <c r="J55"/>
  <c r="J54"/>
  <c r="J51" i="121"/>
  <c r="J50"/>
  <c r="J55"/>
  <c r="K55" s="1"/>
  <c r="J54"/>
  <c r="J51" i="122"/>
  <c r="J50"/>
  <c r="J55"/>
  <c r="K55" s="1"/>
  <c r="J54"/>
  <c r="J51" i="125"/>
  <c r="J50"/>
  <c r="J55"/>
  <c r="J54"/>
  <c r="J51" i="109"/>
  <c r="J55"/>
  <c r="K55" s="1"/>
  <c r="J54"/>
  <c r="J51" i="135"/>
  <c r="J50"/>
  <c r="J55"/>
  <c r="K55" s="1"/>
  <c r="J54"/>
  <c r="J51" i="99"/>
  <c r="J55"/>
  <c r="J54"/>
  <c r="J51" i="117"/>
  <c r="J55"/>
  <c r="J54"/>
  <c r="J51" i="115"/>
  <c r="J54"/>
  <c r="J51" i="137"/>
  <c r="J50"/>
  <c r="J55"/>
  <c r="K55" s="1"/>
  <c r="J54"/>
  <c r="J51" i="119"/>
  <c r="J50"/>
  <c r="J55"/>
  <c r="J54"/>
  <c r="J51" i="100"/>
  <c r="J55"/>
  <c r="J54"/>
  <c r="J51" i="92"/>
  <c r="J55"/>
  <c r="J54"/>
  <c r="J51" i="124"/>
  <c r="J55"/>
  <c r="J54"/>
  <c r="J51" i="97"/>
  <c r="J55"/>
  <c r="K55" s="1"/>
  <c r="J54"/>
  <c r="J51" i="112"/>
  <c r="J55"/>
  <c r="J54"/>
  <c r="J51" i="88"/>
  <c r="J55"/>
  <c r="J54"/>
  <c r="J51" i="141"/>
  <c r="J50"/>
  <c r="J55"/>
  <c r="J54"/>
  <c r="J51" i="113"/>
  <c r="J55"/>
  <c r="K55" s="1"/>
  <c r="J54"/>
  <c r="J51" i="142"/>
  <c r="J55"/>
  <c r="J54"/>
  <c r="J51" i="103"/>
  <c r="J55"/>
  <c r="J54"/>
  <c r="L55" i="86"/>
  <c r="L55" i="92"/>
  <c r="L55" i="87"/>
  <c r="L55" i="88"/>
  <c r="K55" i="89"/>
  <c r="K55" i="90"/>
  <c r="K55" i="91"/>
  <c r="L55" i="143"/>
  <c r="L55" i="142"/>
  <c r="K55" i="141"/>
  <c r="K55" i="140"/>
  <c r="L55" i="138"/>
  <c r="L55" i="137"/>
  <c r="L55" i="136"/>
  <c r="L55" i="135"/>
  <c r="L55" i="141"/>
  <c r="L55" i="139"/>
  <c r="K55" i="138"/>
  <c r="L55" i="133"/>
  <c r="K55" i="134"/>
  <c r="L55" i="131"/>
  <c r="L55" i="132"/>
  <c r="K55" i="143"/>
  <c r="K55" i="129"/>
  <c r="K55" i="128"/>
  <c r="K55" i="125"/>
  <c r="L55" i="124"/>
  <c r="L55" i="123"/>
  <c r="L55" i="122"/>
  <c r="K55" i="120"/>
  <c r="K55" i="119"/>
  <c r="K55" i="118"/>
  <c r="L55" i="130"/>
  <c r="L55" i="129"/>
  <c r="L55" i="127"/>
  <c r="L55" i="126"/>
  <c r="L55" i="121"/>
  <c r="L55" i="120"/>
  <c r="L55" i="118"/>
  <c r="L55" i="117"/>
  <c r="L55" i="162"/>
  <c r="L55" i="116"/>
  <c r="L55" i="115"/>
  <c r="L55" i="114"/>
  <c r="L55" i="113"/>
  <c r="K55" i="110"/>
  <c r="L55" i="108"/>
  <c r="L55" i="107"/>
  <c r="L55" i="106"/>
  <c r="K55" i="103"/>
  <c r="K55" i="102"/>
  <c r="K55" i="100"/>
  <c r="K55" i="99"/>
  <c r="L55" i="140"/>
  <c r="L55" i="134"/>
  <c r="K55" i="132"/>
  <c r="L55" i="128"/>
  <c r="L55" i="125"/>
  <c r="K55" i="116"/>
  <c r="K55" i="115"/>
  <c r="K55" i="114"/>
  <c r="L55" i="112"/>
  <c r="L55" i="111"/>
  <c r="L55" i="109"/>
  <c r="L55" i="105"/>
  <c r="L55" i="102"/>
  <c r="L55" i="100"/>
  <c r="L55" i="98"/>
  <c r="L55" i="145"/>
  <c r="L55" i="94"/>
  <c r="L55" i="119"/>
  <c r="K55" i="117"/>
  <c r="L55" i="110"/>
  <c r="K55" i="108"/>
  <c r="K55" i="107"/>
  <c r="L55" i="104"/>
  <c r="L55" i="103"/>
  <c r="L55" i="101"/>
  <c r="L55" i="99"/>
  <c r="L55" i="97"/>
  <c r="L55" i="96"/>
  <c r="L55" i="95"/>
  <c r="K55" i="145"/>
  <c r="K55" i="94"/>
  <c r="L55" i="93"/>
  <c r="K55" i="86"/>
  <c r="K55" i="88"/>
  <c r="L55" i="89"/>
  <c r="L55" i="90"/>
  <c r="L55" i="91"/>
  <c r="K55" i="92"/>
  <c r="K55" i="162"/>
  <c r="K55" i="93"/>
  <c r="K55" i="106"/>
  <c r="K55" i="95"/>
  <c r="K55" i="96"/>
  <c r="K55" i="112"/>
  <c r="K55" i="124"/>
  <c r="K55" i="133"/>
  <c r="K55" i="127"/>
  <c r="K55" i="130"/>
  <c r="K55" i="131"/>
  <c r="K55" i="142"/>
  <c r="K55" i="139"/>
  <c r="L55" i="3"/>
  <c r="V44" i="160"/>
  <c r="J44" i="3"/>
  <c r="F42" i="87"/>
  <c r="AI56" i="160"/>
  <c r="AJ56"/>
  <c r="F42" i="90"/>
  <c r="AI24" i="160"/>
  <c r="F42" i="93"/>
  <c r="AI28" i="160"/>
  <c r="F42" i="95"/>
  <c r="AI25" i="160"/>
  <c r="F42" i="97"/>
  <c r="AI23" i="160"/>
  <c r="F42" i="99"/>
  <c r="AI32" i="160"/>
  <c r="F42" i="100"/>
  <c r="AI18" i="160"/>
  <c r="F42" i="102"/>
  <c r="AI13" i="160"/>
  <c r="F42" i="106"/>
  <c r="AI49" i="160"/>
  <c r="F42" i="108"/>
  <c r="AI59" i="160"/>
  <c r="F42" i="110"/>
  <c r="AI50" i="160"/>
  <c r="F42" i="112"/>
  <c r="AI22" i="160"/>
  <c r="F42" i="114"/>
  <c r="AI66" i="160"/>
  <c r="F42" i="116"/>
  <c r="AI45" i="160"/>
  <c r="G43" i="3"/>
  <c r="F47"/>
  <c r="J51"/>
  <c r="J55"/>
  <c r="K55" s="1"/>
  <c r="F42" i="86"/>
  <c r="AI12" i="160"/>
  <c r="F42" i="88"/>
  <c r="AI54" i="160"/>
  <c r="F42" i="89"/>
  <c r="AI39" i="160"/>
  <c r="F42" i="91"/>
  <c r="AI63" i="160"/>
  <c r="F42" i="92"/>
  <c r="AI47" i="160"/>
  <c r="F42" i="94"/>
  <c r="AI36" i="160"/>
  <c r="F42" i="145"/>
  <c r="AI21" i="160"/>
  <c r="F42" i="96"/>
  <c r="AI38" i="160"/>
  <c r="F42" i="98"/>
  <c r="AI57" i="160"/>
  <c r="F42" i="101"/>
  <c r="AI30" i="160"/>
  <c r="F42" i="103"/>
  <c r="AI53" i="160"/>
  <c r="F42" i="104"/>
  <c r="AI35" i="160"/>
  <c r="F42" i="105"/>
  <c r="AI9" i="160"/>
  <c r="F42" i="107"/>
  <c r="AI46" i="160"/>
  <c r="F42" i="109"/>
  <c r="AI34" i="160"/>
  <c r="F42" i="111"/>
  <c r="AI43" i="160"/>
  <c r="F42" i="113"/>
  <c r="AI40" i="160"/>
  <c r="F42" i="115"/>
  <c r="AI27" i="160"/>
  <c r="F42" i="162"/>
  <c r="AI65" i="160"/>
  <c r="F42" i="117"/>
  <c r="AI51" i="160"/>
  <c r="F43" i="3"/>
  <c r="J54"/>
  <c r="F42" i="124"/>
  <c r="AI67" i="160"/>
  <c r="AJ55"/>
  <c r="F42" i="132"/>
  <c r="AI58" i="160"/>
  <c r="F42" i="138"/>
  <c r="AI48" i="160"/>
  <c r="F42" i="140"/>
  <c r="AI7" i="160"/>
  <c r="F42" i="142"/>
  <c r="AI41" i="160"/>
  <c r="AI33"/>
  <c r="AI29"/>
  <c r="AI8"/>
  <c r="AI55"/>
  <c r="AI20"/>
  <c r="AI31"/>
  <c r="AI64"/>
  <c r="F42" i="120"/>
  <c r="AI17" i="160"/>
  <c r="F42" i="123"/>
  <c r="AI26" i="160"/>
  <c r="F42" i="126"/>
  <c r="AI42" i="160"/>
  <c r="F42" i="128"/>
  <c r="AI61" i="160"/>
  <c r="F42" i="130"/>
  <c r="AI62" i="160"/>
  <c r="F42" i="133"/>
  <c r="AI37" i="160"/>
  <c r="F42" i="136"/>
  <c r="AI11" i="160"/>
  <c r="AJ60"/>
  <c r="AG55"/>
  <c r="AG20"/>
  <c r="AI14"/>
  <c r="AI19"/>
  <c r="AI52"/>
  <c r="AI16"/>
  <c r="AI15"/>
  <c r="AI10"/>
  <c r="AI60"/>
  <c r="J33" i="142"/>
  <c r="F18"/>
  <c r="F28"/>
  <c r="J39" s="1"/>
  <c r="F32"/>
  <c r="F33" s="1"/>
  <c r="F43"/>
  <c r="J52" s="1"/>
  <c r="F47"/>
  <c r="J43" s="1"/>
  <c r="F11"/>
  <c r="F14" s="1"/>
  <c r="F17"/>
  <c r="F29"/>
  <c r="J40" s="1"/>
  <c r="G43"/>
  <c r="J53" s="1"/>
  <c r="F48"/>
  <c r="J44" s="1"/>
  <c r="F42" i="134"/>
  <c r="F42" i="129"/>
  <c r="O27" i="160"/>
  <c r="S27"/>
  <c r="O65"/>
  <c r="S65"/>
  <c r="F42" i="3"/>
  <c r="J12" i="132"/>
  <c r="J33" i="3"/>
  <c r="F18"/>
  <c r="F28"/>
  <c r="J39" s="1"/>
  <c r="F32"/>
  <c r="F33" s="1"/>
  <c r="F11"/>
  <c r="F14" s="1"/>
  <c r="F17"/>
  <c r="F29"/>
  <c r="J40" s="1"/>
  <c r="C33" i="162"/>
  <c r="B33"/>
  <c r="C31"/>
  <c r="J49" s="1"/>
  <c r="B31"/>
  <c r="J48" s="1"/>
  <c r="C26"/>
  <c r="F9" s="1"/>
  <c r="J114" i="164" s="1"/>
  <c r="B26" i="162"/>
  <c r="C25"/>
  <c r="J47" s="1"/>
  <c r="B25"/>
  <c r="J46" s="1"/>
  <c r="C20"/>
  <c r="B20"/>
  <c r="J45" s="1"/>
  <c r="C16"/>
  <c r="B16"/>
  <c r="C14"/>
  <c r="B14"/>
  <c r="C13"/>
  <c r="B13"/>
  <c r="C11"/>
  <c r="B11"/>
  <c r="B7"/>
  <c r="C31" i="125"/>
  <c r="J49" s="1"/>
  <c r="C26" i="107"/>
  <c r="F9" s="1"/>
  <c r="B26"/>
  <c r="F10" s="1"/>
  <c r="C25" i="104"/>
  <c r="J47" s="1"/>
  <c r="C26" i="99"/>
  <c r="F9" s="1"/>
  <c r="B11" i="91"/>
  <c r="C25" i="119"/>
  <c r="J47" s="1"/>
  <c r="J174" i="164" l="1"/>
  <c r="J106"/>
  <c r="G18"/>
  <c r="F18"/>
  <c r="H18"/>
  <c r="G118"/>
  <c r="H118"/>
  <c r="F118"/>
  <c r="F114"/>
  <c r="G114"/>
  <c r="H114"/>
  <c r="J17"/>
  <c r="J117"/>
  <c r="J6"/>
  <c r="J95"/>
  <c r="J130"/>
  <c r="F79"/>
  <c r="G79"/>
  <c r="H79"/>
  <c r="F154"/>
  <c r="H154"/>
  <c r="G154"/>
  <c r="K20" i="121"/>
  <c r="K19" i="124"/>
  <c r="J20" i="121"/>
  <c r="J19" i="124"/>
  <c r="K19" i="128"/>
  <c r="K19" i="117"/>
  <c r="J19" i="128"/>
  <c r="J19" i="117"/>
  <c r="K18" i="162"/>
  <c r="K19" i="88"/>
  <c r="J18" i="162"/>
  <c r="J19" i="88"/>
  <c r="K16" i="130"/>
  <c r="K18" i="91"/>
  <c r="K12" i="132"/>
  <c r="J16" i="130"/>
  <c r="J18" i="91"/>
  <c r="J13" i="112"/>
  <c r="J15" i="97"/>
  <c r="K13" i="112"/>
  <c r="K15" i="97"/>
  <c r="L51" i="3"/>
  <c r="AN41" i="160"/>
  <c r="K15" i="113"/>
  <c r="K16" i="103"/>
  <c r="J15" i="113"/>
  <c r="J16" i="103"/>
  <c r="G52" i="107"/>
  <c r="J59" s="1"/>
  <c r="F12"/>
  <c r="J33" s="1"/>
  <c r="F52"/>
  <c r="J58" s="1"/>
  <c r="F13"/>
  <c r="J34" s="1"/>
  <c r="F12" i="162"/>
  <c r="J33" s="1"/>
  <c r="G52"/>
  <c r="J59" s="1"/>
  <c r="G52" i="99"/>
  <c r="J59" s="1"/>
  <c r="F12"/>
  <c r="J35" i="142"/>
  <c r="AM41" i="160"/>
  <c r="J58" i="142"/>
  <c r="L54" i="141"/>
  <c r="K51"/>
  <c r="K51" i="133"/>
  <c r="K51" i="93"/>
  <c r="K51" i="162"/>
  <c r="K51" i="87"/>
  <c r="K51" i="86"/>
  <c r="K51" i="94"/>
  <c r="L51" i="97"/>
  <c r="L51" i="104"/>
  <c r="K51" i="113"/>
  <c r="L51" i="94"/>
  <c r="L51" i="103"/>
  <c r="L51" i="112"/>
  <c r="L51" i="126"/>
  <c r="K51" i="98"/>
  <c r="K51" i="102"/>
  <c r="L51" i="106"/>
  <c r="K51" i="110"/>
  <c r="L51" i="115"/>
  <c r="L51" i="119"/>
  <c r="L51" i="125"/>
  <c r="K51" i="118"/>
  <c r="L51" i="123"/>
  <c r="K51" i="128"/>
  <c r="L51" i="141"/>
  <c r="L51" i="133"/>
  <c r="K51" i="143"/>
  <c r="L51" i="138"/>
  <c r="L51" i="143"/>
  <c r="L54" i="142"/>
  <c r="K50" i="86"/>
  <c r="K51" i="130"/>
  <c r="K51" i="127"/>
  <c r="K51" i="121"/>
  <c r="K51" i="112"/>
  <c r="K51" i="97"/>
  <c r="K51" i="96"/>
  <c r="K51" i="95"/>
  <c r="K51" i="106"/>
  <c r="K51" i="92"/>
  <c r="L51" i="89"/>
  <c r="L51" i="92"/>
  <c r="K51" i="91"/>
  <c r="L51" i="95"/>
  <c r="L51" i="100"/>
  <c r="L51" i="109"/>
  <c r="K51" i="115"/>
  <c r="L51" i="99"/>
  <c r="K51" i="108"/>
  <c r="L51" i="118"/>
  <c r="K51" i="137"/>
  <c r="K51" i="100"/>
  <c r="K51" i="104"/>
  <c r="L51" i="108"/>
  <c r="L51" i="113"/>
  <c r="L51" i="162"/>
  <c r="K51" i="122"/>
  <c r="L51" i="128"/>
  <c r="K51" i="120"/>
  <c r="K51" i="125"/>
  <c r="K51" i="132"/>
  <c r="L51" i="131"/>
  <c r="L51" i="139"/>
  <c r="L51" i="136"/>
  <c r="L50" i="142"/>
  <c r="L50" i="141"/>
  <c r="L50" i="140"/>
  <c r="L50" i="136"/>
  <c r="L50" i="143"/>
  <c r="K50" i="142"/>
  <c r="L50" i="139"/>
  <c r="L50" i="135"/>
  <c r="L50" i="133"/>
  <c r="L50" i="134"/>
  <c r="L50" i="131"/>
  <c r="L50" i="132"/>
  <c r="L50" i="129"/>
  <c r="L50" i="128"/>
  <c r="L50" i="126"/>
  <c r="L50" i="125"/>
  <c r="L50" i="124"/>
  <c r="L50" i="120"/>
  <c r="L50" i="119"/>
  <c r="L50" i="130"/>
  <c r="L50" i="127"/>
  <c r="L50" i="123"/>
  <c r="L50" i="122"/>
  <c r="L50" i="121"/>
  <c r="L50" i="162"/>
  <c r="L50" i="111"/>
  <c r="L50" i="110"/>
  <c r="L50" i="109"/>
  <c r="L50" i="106"/>
  <c r="L50" i="105"/>
  <c r="L50" i="104"/>
  <c r="L50" i="103"/>
  <c r="L50" i="102"/>
  <c r="L50" i="101"/>
  <c r="L50" i="100"/>
  <c r="L50" i="99"/>
  <c r="L50" i="98"/>
  <c r="K50" i="97"/>
  <c r="L50" i="138"/>
  <c r="L50" i="137"/>
  <c r="K50" i="133"/>
  <c r="L50" i="118"/>
  <c r="L50" i="117"/>
  <c r="L50" i="112"/>
  <c r="L50" i="108"/>
  <c r="L50" i="107"/>
  <c r="K50" i="106"/>
  <c r="L50" i="116"/>
  <c r="L50" i="115"/>
  <c r="L50" i="114"/>
  <c r="L50" i="113"/>
  <c r="L50" i="97"/>
  <c r="L50" i="96"/>
  <c r="L50" i="95"/>
  <c r="L50" i="145"/>
  <c r="L50" i="94"/>
  <c r="L50" i="93"/>
  <c r="L50" i="92"/>
  <c r="L50" i="91"/>
  <c r="L50" i="87"/>
  <c r="L50" i="86"/>
  <c r="L50" i="90"/>
  <c r="L50" i="89"/>
  <c r="L50" i="88"/>
  <c r="K54" i="143"/>
  <c r="K54" i="139"/>
  <c r="K50"/>
  <c r="K54" i="138"/>
  <c r="K50" i="137"/>
  <c r="K50" i="135"/>
  <c r="K50" i="140"/>
  <c r="K50" i="132"/>
  <c r="K50" i="134"/>
  <c r="K54" i="123"/>
  <c r="K50" i="122"/>
  <c r="K50" i="128"/>
  <c r="K50" i="125"/>
  <c r="K50" i="119"/>
  <c r="K54" i="118"/>
  <c r="K50" i="117"/>
  <c r="K50" i="116"/>
  <c r="K54" i="115"/>
  <c r="K50" i="114"/>
  <c r="K54" i="113"/>
  <c r="K50" i="108"/>
  <c r="K54" i="107"/>
  <c r="K50" i="129"/>
  <c r="K54" i="128"/>
  <c r="K54" i="124"/>
  <c r="K50"/>
  <c r="K50" i="120"/>
  <c r="K54" i="111"/>
  <c r="K54" i="105"/>
  <c r="K50" i="103"/>
  <c r="K54" i="102"/>
  <c r="K50" i="99"/>
  <c r="K54" i="98"/>
  <c r="K54" i="145"/>
  <c r="K50" i="94"/>
  <c r="K54" i="119"/>
  <c r="K50" i="111"/>
  <c r="K54" i="110"/>
  <c r="K50" i="105"/>
  <c r="K50" i="104"/>
  <c r="K50" i="102"/>
  <c r="K54" i="101"/>
  <c r="K50" i="98"/>
  <c r="K54" i="97"/>
  <c r="L54" i="92"/>
  <c r="L54" i="91"/>
  <c r="K54" i="90"/>
  <c r="K50"/>
  <c r="K54" i="88"/>
  <c r="K50"/>
  <c r="L54" i="87"/>
  <c r="L54" i="86"/>
  <c r="L54" i="88"/>
  <c r="K54" i="87"/>
  <c r="K50"/>
  <c r="K54" i="86"/>
  <c r="L54" i="94"/>
  <c r="L54" i="95"/>
  <c r="L54" i="104"/>
  <c r="L54" i="107"/>
  <c r="L54" i="117"/>
  <c r="L54" i="112"/>
  <c r="L54" i="114"/>
  <c r="L54" i="116"/>
  <c r="L54" i="132"/>
  <c r="L54" i="97"/>
  <c r="L54" i="99"/>
  <c r="L54" i="101"/>
  <c r="L54" i="103"/>
  <c r="L54" i="106"/>
  <c r="L54" i="110"/>
  <c r="L54" i="162"/>
  <c r="L54" i="127"/>
  <c r="L54" i="118"/>
  <c r="L54" i="120"/>
  <c r="L54" i="125"/>
  <c r="L54" i="128"/>
  <c r="K54" i="133"/>
  <c r="L54" i="143"/>
  <c r="L54" i="134"/>
  <c r="L54" i="137"/>
  <c r="L54" i="139"/>
  <c r="L54" i="140"/>
  <c r="K50" i="143"/>
  <c r="K51" i="139"/>
  <c r="K50" i="138"/>
  <c r="K54" i="137"/>
  <c r="K54" i="135"/>
  <c r="K54" i="141"/>
  <c r="K51" i="136"/>
  <c r="K54" i="132"/>
  <c r="K50" i="141"/>
  <c r="K54" i="136"/>
  <c r="K50"/>
  <c r="K51" i="131"/>
  <c r="K54" i="130"/>
  <c r="K50"/>
  <c r="K54" i="127"/>
  <c r="K50"/>
  <c r="K50" i="123"/>
  <c r="K54" i="122"/>
  <c r="K54" i="121"/>
  <c r="K50"/>
  <c r="K54" i="129"/>
  <c r="K54" i="126"/>
  <c r="K51" i="124"/>
  <c r="K54" i="120"/>
  <c r="K50" i="118"/>
  <c r="K54" i="117"/>
  <c r="K54" i="116"/>
  <c r="K50" i="115"/>
  <c r="K54" i="114"/>
  <c r="K50" i="113"/>
  <c r="K54" i="112"/>
  <c r="K50"/>
  <c r="K54" i="108"/>
  <c r="K50" i="107"/>
  <c r="K54" i="104"/>
  <c r="K54" i="96"/>
  <c r="K50"/>
  <c r="K54" i="95"/>
  <c r="K50"/>
  <c r="K51" i="142"/>
  <c r="K54" i="140"/>
  <c r="K54" i="134"/>
  <c r="K54" i="131"/>
  <c r="K50"/>
  <c r="K50" i="126"/>
  <c r="K54" i="125"/>
  <c r="K54" i="162"/>
  <c r="K50"/>
  <c r="K50" i="110"/>
  <c r="K54" i="109"/>
  <c r="K50" i="101"/>
  <c r="K54" i="100"/>
  <c r="K50" i="145"/>
  <c r="K54" i="94"/>
  <c r="K54" i="93"/>
  <c r="K50"/>
  <c r="K50" i="109"/>
  <c r="K54" i="103"/>
  <c r="K50" i="100"/>
  <c r="K54" i="99"/>
  <c r="L51" i="91"/>
  <c r="L51" i="90"/>
  <c r="K54" i="89"/>
  <c r="K50"/>
  <c r="K51" i="88"/>
  <c r="K54" i="92"/>
  <c r="K50"/>
  <c r="K54" i="91"/>
  <c r="K50"/>
  <c r="L54" i="90"/>
  <c r="K51"/>
  <c r="L54" i="89"/>
  <c r="K51"/>
  <c r="L51" i="88"/>
  <c r="L51" i="87"/>
  <c r="L51" i="86"/>
  <c r="L54" i="93"/>
  <c r="L54" i="145"/>
  <c r="L54" i="96"/>
  <c r="K54" i="106"/>
  <c r="L54" i="108"/>
  <c r="L54" i="122"/>
  <c r="L54" i="113"/>
  <c r="L54" i="115"/>
  <c r="L54" i="123"/>
  <c r="K54" i="142"/>
  <c r="L54" i="98"/>
  <c r="L54" i="100"/>
  <c r="L54" i="102"/>
  <c r="L54" i="105"/>
  <c r="L54" i="109"/>
  <c r="L54" i="111"/>
  <c r="L54" i="121"/>
  <c r="L54" i="130"/>
  <c r="L54" i="119"/>
  <c r="L54" i="124"/>
  <c r="L54" i="126"/>
  <c r="L54" i="129"/>
  <c r="L54" i="135"/>
  <c r="L54" i="131"/>
  <c r="L54" i="133"/>
  <c r="L54" i="138"/>
  <c r="L54" i="136"/>
  <c r="L51" i="93"/>
  <c r="K51" i="145"/>
  <c r="L51" i="96"/>
  <c r="L51" i="98"/>
  <c r="L51" i="102"/>
  <c r="L51" i="105"/>
  <c r="L51" i="111"/>
  <c r="K51" i="114"/>
  <c r="K51" i="116"/>
  <c r="L51" i="145"/>
  <c r="L51" i="101"/>
  <c r="K51" i="107"/>
  <c r="L51" i="110"/>
  <c r="K51" i="117"/>
  <c r="L51" i="120"/>
  <c r="L51" i="129"/>
  <c r="K51" i="138"/>
  <c r="K51" i="99"/>
  <c r="K51" i="101"/>
  <c r="K51" i="103"/>
  <c r="K51" i="105"/>
  <c r="L51" i="107"/>
  <c r="K51" i="109"/>
  <c r="K51" i="111"/>
  <c r="L51" i="114"/>
  <c r="L51" i="116"/>
  <c r="L51" i="117"/>
  <c r="L51" i="121"/>
  <c r="K51" i="123"/>
  <c r="L51" i="127"/>
  <c r="L51" i="130"/>
  <c r="K51" i="119"/>
  <c r="L51" i="122"/>
  <c r="L51" i="124"/>
  <c r="K51" i="126"/>
  <c r="K51" i="129"/>
  <c r="L51" i="134"/>
  <c r="L51" i="132"/>
  <c r="K51" i="134"/>
  <c r="K51" i="135"/>
  <c r="L51" i="140"/>
  <c r="L51" i="135"/>
  <c r="L51" i="137"/>
  <c r="K51" i="140"/>
  <c r="L51" i="142"/>
  <c r="L54" i="3"/>
  <c r="L50"/>
  <c r="K51"/>
  <c r="K54"/>
  <c r="K50"/>
  <c r="F31" i="107"/>
  <c r="F47"/>
  <c r="J43" s="1"/>
  <c r="F11"/>
  <c r="F14" s="1"/>
  <c r="J32" s="1"/>
  <c r="F17"/>
  <c r="F28"/>
  <c r="J39" s="1"/>
  <c r="F43"/>
  <c r="J52" s="1"/>
  <c r="F31" i="162"/>
  <c r="F47"/>
  <c r="J43" s="1"/>
  <c r="F28"/>
  <c r="J39" s="1"/>
  <c r="F43"/>
  <c r="J52" s="1"/>
  <c r="F17"/>
  <c r="G51" i="3"/>
  <c r="F51"/>
  <c r="F31" i="99"/>
  <c r="F47"/>
  <c r="J43" s="1"/>
  <c r="F17"/>
  <c r="J33"/>
  <c r="F28"/>
  <c r="J39" s="1"/>
  <c r="F43"/>
  <c r="J52" s="1"/>
  <c r="F18" i="107"/>
  <c r="F32"/>
  <c r="G43"/>
  <c r="J53" s="1"/>
  <c r="AM46" i="160"/>
  <c r="F29" i="107"/>
  <c r="J40" s="1"/>
  <c r="F48"/>
  <c r="J44" s="1"/>
  <c r="F10" i="162"/>
  <c r="V41" i="160"/>
  <c r="AE41"/>
  <c r="AE44"/>
  <c r="J52" i="3"/>
  <c r="U44" i="160"/>
  <c r="J43" i="3"/>
  <c r="AF44" i="160"/>
  <c r="J53" i="3"/>
  <c r="AF41" i="160"/>
  <c r="U41"/>
  <c r="AN44"/>
  <c r="J59" i="3"/>
  <c r="AM44" i="160"/>
  <c r="J58" i="3"/>
  <c r="F19" i="142"/>
  <c r="G51"/>
  <c r="J57" s="1"/>
  <c r="F51"/>
  <c r="J56" s="1"/>
  <c r="J32"/>
  <c r="F30"/>
  <c r="J12" i="106"/>
  <c r="J12" i="101"/>
  <c r="K12" i="106"/>
  <c r="K12" i="101"/>
  <c r="AC65" i="160"/>
  <c r="AD65"/>
  <c r="J35" i="3"/>
  <c r="J9" i="132"/>
  <c r="J9" i="138"/>
  <c r="J11" i="113"/>
  <c r="J11" i="108"/>
  <c r="K9" i="132"/>
  <c r="K9" i="138"/>
  <c r="K11" i="113"/>
  <c r="K11" i="108"/>
  <c r="J8" i="129"/>
  <c r="J8" i="126"/>
  <c r="J10" i="110"/>
  <c r="K8" i="129"/>
  <c r="K8" i="126"/>
  <c r="K10" i="110"/>
  <c r="L65" i="160"/>
  <c r="J65"/>
  <c r="K65"/>
  <c r="N65"/>
  <c r="B65"/>
  <c r="J12" i="100"/>
  <c r="F19" i="3"/>
  <c r="J32"/>
  <c r="F30"/>
  <c r="J18" i="116" l="1"/>
  <c r="J19" i="136"/>
  <c r="F95" i="164"/>
  <c r="H95"/>
  <c r="G95"/>
  <c r="G117"/>
  <c r="F117"/>
  <c r="H117"/>
  <c r="F174"/>
  <c r="G174"/>
  <c r="H174"/>
  <c r="F130"/>
  <c r="G130"/>
  <c r="H130"/>
  <c r="F6"/>
  <c r="G6"/>
  <c r="H6"/>
  <c r="F17"/>
  <c r="H17"/>
  <c r="G17"/>
  <c r="G106"/>
  <c r="F106"/>
  <c r="H106"/>
  <c r="F51" i="107"/>
  <c r="J56" s="1"/>
  <c r="K20" i="162"/>
  <c r="K20" i="87"/>
  <c r="J20" i="162"/>
  <c r="J20" i="87"/>
  <c r="J16" i="124"/>
  <c r="J20" i="107"/>
  <c r="K18" i="110"/>
  <c r="K19" i="91"/>
  <c r="J17" i="96"/>
  <c r="J17" i="123"/>
  <c r="J18" i="110"/>
  <c r="J19" i="91"/>
  <c r="K18" i="92"/>
  <c r="K17" i="138"/>
  <c r="J18" i="92"/>
  <c r="J17" i="138"/>
  <c r="J17" i="162"/>
  <c r="J16" i="3"/>
  <c r="G51" i="107"/>
  <c r="J57" s="1"/>
  <c r="F33"/>
  <c r="K15" i="118"/>
  <c r="K16" i="111"/>
  <c r="J14" i="110"/>
  <c r="J15" i="106"/>
  <c r="J15" i="118"/>
  <c r="J16" i="111"/>
  <c r="F30" i="107"/>
  <c r="F13" i="162"/>
  <c r="J34" s="1"/>
  <c r="J35" s="1"/>
  <c r="F52"/>
  <c r="J58" s="1"/>
  <c r="J12" i="117"/>
  <c r="J35" i="107"/>
  <c r="F19"/>
  <c r="AL46" i="160"/>
  <c r="AK41"/>
  <c r="F18" i="162"/>
  <c r="K10" i="95" s="1"/>
  <c r="F32" i="162"/>
  <c r="F33" s="1"/>
  <c r="F29"/>
  <c r="J40" s="1"/>
  <c r="F48"/>
  <c r="J44" s="1"/>
  <c r="G43"/>
  <c r="J53" s="1"/>
  <c r="AN46" i="160"/>
  <c r="AE32"/>
  <c r="U32"/>
  <c r="AK44"/>
  <c r="J56" i="3"/>
  <c r="AE65" i="160"/>
  <c r="U65"/>
  <c r="AE46"/>
  <c r="AK46"/>
  <c r="AL41"/>
  <c r="V46"/>
  <c r="AF46"/>
  <c r="AL44"/>
  <c r="J57" i="3"/>
  <c r="U46" i="160"/>
  <c r="C65"/>
  <c r="D65" s="1"/>
  <c r="F11" i="162"/>
  <c r="F14" s="1"/>
  <c r="J32" s="1"/>
  <c r="J13" i="94"/>
  <c r="J12" i="104"/>
  <c r="K13" i="94"/>
  <c r="K12" i="104"/>
  <c r="J11" i="131"/>
  <c r="J12" i="91"/>
  <c r="K9" i="103"/>
  <c r="K11" i="95"/>
  <c r="J9" i="103"/>
  <c r="J11" i="95"/>
  <c r="J10" i="143"/>
  <c r="J11" i="130"/>
  <c r="K10" i="143"/>
  <c r="J10" i="139"/>
  <c r="J10" i="120"/>
  <c r="J12" i="98"/>
  <c r="J10" i="95"/>
  <c r="J8" i="140"/>
  <c r="J8" i="86"/>
  <c r="K8" i="134"/>
  <c r="K10" i="127"/>
  <c r="J8" i="134"/>
  <c r="J10" i="127"/>
  <c r="K9" i="88"/>
  <c r="K9" i="108"/>
  <c r="J9" i="88"/>
  <c r="J9" i="108"/>
  <c r="M65" i="160"/>
  <c r="K9" i="141"/>
  <c r="K9" i="121"/>
  <c r="J9" i="141"/>
  <c r="J9" i="121"/>
  <c r="Q65" i="160"/>
  <c r="B38" i="84"/>
  <c r="W65" i="160"/>
  <c r="C38" i="84"/>
  <c r="Y65" i="160"/>
  <c r="F65"/>
  <c r="K16" i="124" l="1"/>
  <c r="K20" i="107"/>
  <c r="K12" i="98"/>
  <c r="K11" i="130"/>
  <c r="G65" i="160"/>
  <c r="H65" s="1"/>
  <c r="K17" i="162"/>
  <c r="K16" i="3"/>
  <c r="E65" i="160"/>
  <c r="AM65"/>
  <c r="R65"/>
  <c r="G51" i="162"/>
  <c r="J57" s="1"/>
  <c r="F51"/>
  <c r="J56" s="1"/>
  <c r="F30"/>
  <c r="F19"/>
  <c r="AA65" i="160" s="1"/>
  <c r="K12" i="100"/>
  <c r="AN65" i="160"/>
  <c r="AF65"/>
  <c r="V65"/>
  <c r="I65"/>
  <c r="B33" i="112"/>
  <c r="T60" i="160"/>
  <c r="P60"/>
  <c r="S60"/>
  <c r="O60"/>
  <c r="C33" i="143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B7"/>
  <c r="T41" i="160"/>
  <c r="P41"/>
  <c r="S41"/>
  <c r="O41"/>
  <c r="AD41"/>
  <c r="AC41"/>
  <c r="C41"/>
  <c r="L41"/>
  <c r="K41"/>
  <c r="J41"/>
  <c r="T64"/>
  <c r="P64"/>
  <c r="S64"/>
  <c r="O64"/>
  <c r="C33" i="141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7" i="160"/>
  <c r="P7"/>
  <c r="S7"/>
  <c r="O7"/>
  <c r="C33" i="140"/>
  <c r="B33"/>
  <c r="C31"/>
  <c r="J49" s="1"/>
  <c r="B31"/>
  <c r="J48" s="1"/>
  <c r="C26"/>
  <c r="B26"/>
  <c r="F10" s="1"/>
  <c r="C25"/>
  <c r="J47" s="1"/>
  <c r="B25"/>
  <c r="J46" s="1"/>
  <c r="C20"/>
  <c r="B20"/>
  <c r="J45" s="1"/>
  <c r="C16"/>
  <c r="B16"/>
  <c r="C14"/>
  <c r="B14"/>
  <c r="C13"/>
  <c r="C11"/>
  <c r="B11"/>
  <c r="B7"/>
  <c r="T10" i="160"/>
  <c r="P10"/>
  <c r="S10"/>
  <c r="O10"/>
  <c r="C33" i="139"/>
  <c r="B33"/>
  <c r="C31"/>
  <c r="J49" s="1"/>
  <c r="AC10" i="160"/>
  <c r="C26" i="139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8" i="160"/>
  <c r="P48"/>
  <c r="S48"/>
  <c r="O48"/>
  <c r="C33" i="13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1" i="160"/>
  <c r="P31"/>
  <c r="S31"/>
  <c r="O31"/>
  <c r="C33" i="137"/>
  <c r="B33"/>
  <c r="C31"/>
  <c r="J49" s="1"/>
  <c r="B31"/>
  <c r="J48" s="1"/>
  <c r="C26"/>
  <c r="F9" s="1"/>
  <c r="B26"/>
  <c r="F10" s="1"/>
  <c r="C25"/>
  <c r="J47" s="1"/>
  <c r="B25"/>
  <c r="J46" s="1"/>
  <c r="C20"/>
  <c r="C16"/>
  <c r="B16"/>
  <c r="C14"/>
  <c r="B14"/>
  <c r="C13"/>
  <c r="B13"/>
  <c r="C11"/>
  <c r="B11"/>
  <c r="B7"/>
  <c r="T11" i="160"/>
  <c r="P11"/>
  <c r="S11"/>
  <c r="O11"/>
  <c r="C33" i="136"/>
  <c r="B33"/>
  <c r="C31"/>
  <c r="J49" s="1"/>
  <c r="B31"/>
  <c r="J48" s="1"/>
  <c r="C26"/>
  <c r="F9" s="1"/>
  <c r="J123" i="164" s="1"/>
  <c r="B26" i="13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5" i="160"/>
  <c r="P15"/>
  <c r="S15"/>
  <c r="O15"/>
  <c r="C33" i="135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0" i="160"/>
  <c r="P20"/>
  <c r="S20"/>
  <c r="O20"/>
  <c r="C33" i="134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7" i="160"/>
  <c r="P37"/>
  <c r="S37"/>
  <c r="O37"/>
  <c r="C33" i="133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37" i="160"/>
  <c r="B7" i="133"/>
  <c r="T58" i="160"/>
  <c r="P58"/>
  <c r="S58"/>
  <c r="O58"/>
  <c r="C33" i="132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6" i="160"/>
  <c r="P16"/>
  <c r="S16"/>
  <c r="O16"/>
  <c r="C33" i="131"/>
  <c r="B33"/>
  <c r="C31"/>
  <c r="J49" s="1"/>
  <c r="B31"/>
  <c r="J48" s="1"/>
  <c r="C26"/>
  <c r="F9" s="1"/>
  <c r="J32" i="164" s="1"/>
  <c r="B26" i="131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62" i="160"/>
  <c r="P62"/>
  <c r="S62"/>
  <c r="O62"/>
  <c r="C33" i="130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5" i="160"/>
  <c r="P55"/>
  <c r="S55"/>
  <c r="O55"/>
  <c r="C33" i="129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61" i="160"/>
  <c r="P61"/>
  <c r="S61"/>
  <c r="O61"/>
  <c r="C33" i="12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C13"/>
  <c r="B13"/>
  <c r="C11"/>
  <c r="B11"/>
  <c r="B7"/>
  <c r="T52" i="160"/>
  <c r="P52"/>
  <c r="S52"/>
  <c r="O52"/>
  <c r="C33" i="127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2" i="160"/>
  <c r="P42"/>
  <c r="S42"/>
  <c r="O42"/>
  <c r="C33" i="126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8" i="160"/>
  <c r="P8"/>
  <c r="S8"/>
  <c r="O8"/>
  <c r="C33" i="125"/>
  <c r="B33"/>
  <c r="AD8" i="160"/>
  <c r="B31" i="125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67" i="160"/>
  <c r="P67"/>
  <c r="S67"/>
  <c r="O67"/>
  <c r="C33" i="124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6" i="160"/>
  <c r="P26"/>
  <c r="S26"/>
  <c r="O26"/>
  <c r="C33" i="123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9" i="160"/>
  <c r="P19"/>
  <c r="S19"/>
  <c r="O19"/>
  <c r="C33" i="122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9" i="160"/>
  <c r="P29"/>
  <c r="S29"/>
  <c r="O29"/>
  <c r="C33" i="121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7" i="160"/>
  <c r="P17"/>
  <c r="S17"/>
  <c r="O17"/>
  <c r="C33" i="120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4" i="160"/>
  <c r="P14"/>
  <c r="S14"/>
  <c r="O14"/>
  <c r="C33" i="119"/>
  <c r="B33"/>
  <c r="C31"/>
  <c r="J49" s="1"/>
  <c r="B31"/>
  <c r="J48" s="1"/>
  <c r="C26"/>
  <c r="F9" s="1"/>
  <c r="B26"/>
  <c r="F10" s="1"/>
  <c r="L14" i="160"/>
  <c r="B25" i="119"/>
  <c r="J46" s="1"/>
  <c r="C20"/>
  <c r="B20"/>
  <c r="J45" s="1"/>
  <c r="C16"/>
  <c r="B16"/>
  <c r="C14"/>
  <c r="B14"/>
  <c r="C13"/>
  <c r="B13"/>
  <c r="C11"/>
  <c r="B11"/>
  <c r="B14" i="160"/>
  <c r="B7" i="119"/>
  <c r="T33" i="160"/>
  <c r="P33"/>
  <c r="S33"/>
  <c r="O33"/>
  <c r="C33" i="11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1" i="160"/>
  <c r="P51"/>
  <c r="S51"/>
  <c r="O51"/>
  <c r="C33" i="117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5" i="160"/>
  <c r="P45"/>
  <c r="S45"/>
  <c r="O45"/>
  <c r="C33" i="116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C33" i="115"/>
  <c r="B33"/>
  <c r="C31"/>
  <c r="J49" s="1"/>
  <c r="B31"/>
  <c r="J48" s="1"/>
  <c r="C26"/>
  <c r="F9" s="1"/>
  <c r="B26"/>
  <c r="C25"/>
  <c r="J47" s="1"/>
  <c r="B25"/>
  <c r="J46" s="1"/>
  <c r="C20"/>
  <c r="B20"/>
  <c r="J45" s="1"/>
  <c r="C16"/>
  <c r="B16"/>
  <c r="C14"/>
  <c r="B14"/>
  <c r="C13"/>
  <c r="B13"/>
  <c r="B27" i="160"/>
  <c r="B7" i="115"/>
  <c r="T66" i="160"/>
  <c r="P66"/>
  <c r="S66"/>
  <c r="O66"/>
  <c r="C33" i="114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0" i="160"/>
  <c r="P40"/>
  <c r="S40"/>
  <c r="O40"/>
  <c r="C33" i="113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2" i="160"/>
  <c r="P22"/>
  <c r="S22"/>
  <c r="O22"/>
  <c r="C33" i="112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3" i="160"/>
  <c r="P43"/>
  <c r="S43"/>
  <c r="O43"/>
  <c r="C33" i="111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B7"/>
  <c r="T50" i="160"/>
  <c r="P50"/>
  <c r="S50"/>
  <c r="O50"/>
  <c r="C33" i="110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4" i="160"/>
  <c r="P34"/>
  <c r="S34"/>
  <c r="O34"/>
  <c r="C33" i="109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9" i="160"/>
  <c r="P59"/>
  <c r="S59"/>
  <c r="O59"/>
  <c r="C33" i="10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6" i="160"/>
  <c r="P46"/>
  <c r="S46"/>
  <c r="O46"/>
  <c r="C33" i="107"/>
  <c r="C31"/>
  <c r="J49" s="1"/>
  <c r="B31"/>
  <c r="J48" s="1"/>
  <c r="C46" i="160"/>
  <c r="C25" i="107"/>
  <c r="J47" s="1"/>
  <c r="B25"/>
  <c r="J46" s="1"/>
  <c r="C20"/>
  <c r="B20"/>
  <c r="J45" s="1"/>
  <c r="C16"/>
  <c r="B16"/>
  <c r="C14"/>
  <c r="B14"/>
  <c r="C13"/>
  <c r="B13"/>
  <c r="C11"/>
  <c r="B11"/>
  <c r="B7"/>
  <c r="T49" i="160"/>
  <c r="P49"/>
  <c r="S49"/>
  <c r="O49"/>
  <c r="C33" i="106"/>
  <c r="B33"/>
  <c r="C31"/>
  <c r="J49" s="1"/>
  <c r="B31"/>
  <c r="J48" s="1"/>
  <c r="C26"/>
  <c r="F9" s="1"/>
  <c r="B26"/>
  <c r="F10" s="1"/>
  <c r="F13" s="1"/>
  <c r="C25"/>
  <c r="J47" s="1"/>
  <c r="B25"/>
  <c r="J46" s="1"/>
  <c r="C20"/>
  <c r="B20"/>
  <c r="J45" s="1"/>
  <c r="C16"/>
  <c r="B16"/>
  <c r="C14"/>
  <c r="B14"/>
  <c r="C13"/>
  <c r="B13"/>
  <c r="C11"/>
  <c r="B11"/>
  <c r="B7"/>
  <c r="T9" i="160"/>
  <c r="P9"/>
  <c r="S9"/>
  <c r="O9"/>
  <c r="C33" i="105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5" i="160"/>
  <c r="P35"/>
  <c r="S35"/>
  <c r="O35"/>
  <c r="C33" i="104"/>
  <c r="B33"/>
  <c r="C31"/>
  <c r="J49" s="1"/>
  <c r="B31"/>
  <c r="J48" s="1"/>
  <c r="C26"/>
  <c r="F9" s="1"/>
  <c r="B26"/>
  <c r="F10" s="1"/>
  <c r="L35" i="160"/>
  <c r="B25" i="104"/>
  <c r="J46" s="1"/>
  <c r="C20"/>
  <c r="B20"/>
  <c r="J45" s="1"/>
  <c r="C16"/>
  <c r="B16"/>
  <c r="C14"/>
  <c r="B14"/>
  <c r="C13"/>
  <c r="B13"/>
  <c r="C11"/>
  <c r="B11"/>
  <c r="B7"/>
  <c r="T53" i="160"/>
  <c r="P53"/>
  <c r="S53"/>
  <c r="O53"/>
  <c r="C33" i="103"/>
  <c r="B33"/>
  <c r="C31"/>
  <c r="J49" s="1"/>
  <c r="B31"/>
  <c r="J48" s="1"/>
  <c r="C26"/>
  <c r="F9" s="1"/>
  <c r="B26"/>
  <c r="F10" s="1"/>
  <c r="C25"/>
  <c r="J47" s="1"/>
  <c r="B25"/>
  <c r="J46" s="1"/>
  <c r="C20"/>
  <c r="J45"/>
  <c r="C16"/>
  <c r="B16"/>
  <c r="C14"/>
  <c r="B14"/>
  <c r="C13"/>
  <c r="B13"/>
  <c r="C11"/>
  <c r="B11"/>
  <c r="B7"/>
  <c r="T13" i="160"/>
  <c r="P13"/>
  <c r="S13"/>
  <c r="O13"/>
  <c r="C33" i="102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0" i="160"/>
  <c r="P30"/>
  <c r="S30"/>
  <c r="O30"/>
  <c r="C33" i="101"/>
  <c r="B33"/>
  <c r="C31"/>
  <c r="J49" s="1"/>
  <c r="B31"/>
  <c r="J48" s="1"/>
  <c r="C26"/>
  <c r="F9" s="1"/>
  <c r="B26"/>
  <c r="F10" s="1"/>
  <c r="C25"/>
  <c r="J47" s="1"/>
  <c r="B25"/>
  <c r="J46" s="1"/>
  <c r="J45"/>
  <c r="C16"/>
  <c r="B16"/>
  <c r="C14"/>
  <c r="B14"/>
  <c r="C13"/>
  <c r="B13"/>
  <c r="C11"/>
  <c r="B11"/>
  <c r="B7"/>
  <c r="T18" i="160"/>
  <c r="P18"/>
  <c r="S18"/>
  <c r="O18"/>
  <c r="C33" i="100"/>
  <c r="B33"/>
  <c r="C31"/>
  <c r="J49" s="1"/>
  <c r="B31"/>
  <c r="J48" s="1"/>
  <c r="C26"/>
  <c r="B26"/>
  <c r="F10" s="1"/>
  <c r="C25"/>
  <c r="J47" s="1"/>
  <c r="B25"/>
  <c r="J46" s="1"/>
  <c r="C20"/>
  <c r="B20"/>
  <c r="J45" s="1"/>
  <c r="C16"/>
  <c r="C14"/>
  <c r="B14"/>
  <c r="C13"/>
  <c r="B13"/>
  <c r="C11"/>
  <c r="B11"/>
  <c r="B7"/>
  <c r="T32" i="160"/>
  <c r="P32"/>
  <c r="S32"/>
  <c r="O32"/>
  <c r="C33" i="99"/>
  <c r="B33"/>
  <c r="C31"/>
  <c r="J49" s="1"/>
  <c r="B31"/>
  <c r="J48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7" i="160"/>
  <c r="P57"/>
  <c r="S57"/>
  <c r="O57"/>
  <c r="C33" i="9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3" i="160"/>
  <c r="P23"/>
  <c r="S23"/>
  <c r="O23"/>
  <c r="C33" i="97"/>
  <c r="B33"/>
  <c r="C31"/>
  <c r="J49" s="1"/>
  <c r="B31"/>
  <c r="J48" s="1"/>
  <c r="C26"/>
  <c r="F9" s="1"/>
  <c r="B26"/>
  <c r="F10" s="1"/>
  <c r="C25"/>
  <c r="J47" s="1"/>
  <c r="B25"/>
  <c r="J46" s="1"/>
  <c r="C16"/>
  <c r="B16"/>
  <c r="C14"/>
  <c r="B14"/>
  <c r="C13"/>
  <c r="B13"/>
  <c r="C11"/>
  <c r="B11"/>
  <c r="B7"/>
  <c r="T38" i="160"/>
  <c r="P38"/>
  <c r="C33" i="96"/>
  <c r="B33"/>
  <c r="C31"/>
  <c r="J49" s="1"/>
  <c r="B31"/>
  <c r="J48" s="1"/>
  <c r="C26"/>
  <c r="F9" s="1"/>
  <c r="B26"/>
  <c r="C25"/>
  <c r="J47" s="1"/>
  <c r="B25"/>
  <c r="J46" s="1"/>
  <c r="C20"/>
  <c r="B20"/>
  <c r="J45" s="1"/>
  <c r="C16"/>
  <c r="B16"/>
  <c r="C14"/>
  <c r="B14"/>
  <c r="C13"/>
  <c r="B13"/>
  <c r="C11"/>
  <c r="B11"/>
  <c r="B7"/>
  <c r="T25" i="160"/>
  <c r="P25"/>
  <c r="S25"/>
  <c r="O25"/>
  <c r="C33" i="95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1" i="160"/>
  <c r="P21"/>
  <c r="S21"/>
  <c r="O21"/>
  <c r="C33" i="145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21" i="160"/>
  <c r="B7" i="145"/>
  <c r="T36" i="160"/>
  <c r="P36"/>
  <c r="S36"/>
  <c r="O36"/>
  <c r="C33" i="94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28" i="160"/>
  <c r="P28"/>
  <c r="S28"/>
  <c r="O28"/>
  <c r="C33" i="93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7" i="160"/>
  <c r="P47"/>
  <c r="S47"/>
  <c r="O47"/>
  <c r="C33" i="92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63" i="160"/>
  <c r="P63"/>
  <c r="S63"/>
  <c r="O63"/>
  <c r="C33" i="91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7"/>
  <c r="T24" i="160"/>
  <c r="P24"/>
  <c r="S24"/>
  <c r="O24"/>
  <c r="C33" i="90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39" i="160"/>
  <c r="P39"/>
  <c r="S39"/>
  <c r="O39"/>
  <c r="C33" i="89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4" i="160"/>
  <c r="P54"/>
  <c r="S54"/>
  <c r="O54"/>
  <c r="C33" i="88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56" i="160"/>
  <c r="P56"/>
  <c r="S56"/>
  <c r="O56"/>
  <c r="C33" i="87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12" i="160"/>
  <c r="P12"/>
  <c r="S12"/>
  <c r="O12"/>
  <c r="C33" i="86"/>
  <c r="B33"/>
  <c r="C31"/>
  <c r="J49" s="1"/>
  <c r="B31"/>
  <c r="J48" s="1"/>
  <c r="C26"/>
  <c r="F9" s="1"/>
  <c r="B26"/>
  <c r="F10" s="1"/>
  <c r="C25"/>
  <c r="J47" s="1"/>
  <c r="B25"/>
  <c r="J46" s="1"/>
  <c r="C20"/>
  <c r="B20"/>
  <c r="J45" s="1"/>
  <c r="C16"/>
  <c r="B16"/>
  <c r="C14"/>
  <c r="B14"/>
  <c r="C13"/>
  <c r="B13"/>
  <c r="C11"/>
  <c r="B11"/>
  <c r="B7"/>
  <c r="T44" i="160"/>
  <c r="P44"/>
  <c r="S44"/>
  <c r="O44"/>
  <c r="AD44"/>
  <c r="AC44"/>
  <c r="C44"/>
  <c r="L44"/>
  <c r="K44"/>
  <c r="J44"/>
  <c r="B7" i="3"/>
  <c r="B56" i="149"/>
  <c r="J50" i="164" l="1"/>
  <c r="J69"/>
  <c r="J149"/>
  <c r="J148"/>
  <c r="J185"/>
  <c r="J190"/>
  <c r="J197"/>
  <c r="J196"/>
  <c r="J89"/>
  <c r="J108"/>
  <c r="J206"/>
  <c r="J58"/>
  <c r="J141"/>
  <c r="J132"/>
  <c r="J200"/>
  <c r="J137"/>
  <c r="J13"/>
  <c r="J175"/>
  <c r="J5"/>
  <c r="J133"/>
  <c r="J72"/>
  <c r="J134"/>
  <c r="J87"/>
  <c r="J120"/>
  <c r="J198"/>
  <c r="J60"/>
  <c r="J186"/>
  <c r="J80"/>
  <c r="J102"/>
  <c r="J101"/>
  <c r="J182"/>
  <c r="J93"/>
  <c r="J143"/>
  <c r="J75"/>
  <c r="J164"/>
  <c r="J202"/>
  <c r="J127"/>
  <c r="J188"/>
  <c r="J168"/>
  <c r="J36"/>
  <c r="J116"/>
  <c r="J37"/>
  <c r="J140"/>
  <c r="J35"/>
  <c r="J172"/>
  <c r="J25"/>
  <c r="J113"/>
  <c r="J189"/>
  <c r="J14"/>
  <c r="J44"/>
  <c r="J21"/>
  <c r="J171"/>
  <c r="J62"/>
  <c r="J126"/>
  <c r="J170"/>
  <c r="J85"/>
  <c r="J147"/>
  <c r="J208"/>
  <c r="J26"/>
  <c r="J183"/>
  <c r="J20"/>
  <c r="J47"/>
  <c r="J193"/>
  <c r="J103"/>
  <c r="J125"/>
  <c r="J187"/>
  <c r="J100"/>
  <c r="J38"/>
  <c r="J119"/>
  <c r="J49"/>
  <c r="J169"/>
  <c r="J165"/>
  <c r="J166"/>
  <c r="J56"/>
  <c r="J64"/>
  <c r="F32"/>
  <c r="G32"/>
  <c r="H32"/>
  <c r="J40"/>
  <c r="J41"/>
  <c r="G123"/>
  <c r="F123"/>
  <c r="H123"/>
  <c r="J70"/>
  <c r="J131"/>
  <c r="J77"/>
  <c r="J194"/>
  <c r="J12"/>
  <c r="J66"/>
  <c r="J161"/>
  <c r="J124"/>
  <c r="J28"/>
  <c r="J181"/>
  <c r="J94"/>
  <c r="J209"/>
  <c r="J7"/>
  <c r="J199"/>
  <c r="J34"/>
  <c r="J136"/>
  <c r="J74"/>
  <c r="J27"/>
  <c r="J153"/>
  <c r="J96"/>
  <c r="J176"/>
  <c r="J39"/>
  <c r="J145"/>
  <c r="J90"/>
  <c r="J109"/>
  <c r="J191"/>
  <c r="J210"/>
  <c r="J173"/>
  <c r="J192"/>
  <c r="J8"/>
  <c r="J54"/>
  <c r="J16"/>
  <c r="J142"/>
  <c r="J51"/>
  <c r="J122"/>
  <c r="J65"/>
  <c r="J19"/>
  <c r="J203"/>
  <c r="J152"/>
  <c r="J204"/>
  <c r="J57"/>
  <c r="J129"/>
  <c r="J24"/>
  <c r="J71"/>
  <c r="J163"/>
  <c r="J83"/>
  <c r="J177"/>
  <c r="J110"/>
  <c r="J151"/>
  <c r="J59"/>
  <c r="J46"/>
  <c r="J53"/>
  <c r="J150"/>
  <c r="J162"/>
  <c r="J42"/>
  <c r="J112"/>
  <c r="J68"/>
  <c r="J160"/>
  <c r="J29"/>
  <c r="J63"/>
  <c r="J30"/>
  <c r="J97"/>
  <c r="J76"/>
  <c r="J11"/>
  <c r="J167"/>
  <c r="J15"/>
  <c r="J156"/>
  <c r="J78"/>
  <c r="J55"/>
  <c r="J31"/>
  <c r="J23"/>
  <c r="J139"/>
  <c r="J48"/>
  <c r="J111"/>
  <c r="J61"/>
  <c r="J138"/>
  <c r="J9"/>
  <c r="J99"/>
  <c r="J158"/>
  <c r="J67"/>
  <c r="J128"/>
  <c r="J159"/>
  <c r="J104"/>
  <c r="J105"/>
  <c r="J22"/>
  <c r="J82"/>
  <c r="J92"/>
  <c r="J45"/>
  <c r="J135"/>
  <c r="J157"/>
  <c r="J10"/>
  <c r="J84"/>
  <c r="J144"/>
  <c r="J178"/>
  <c r="J180"/>
  <c r="J98"/>
  <c r="J115"/>
  <c r="J179"/>
  <c r="J195"/>
  <c r="J81"/>
  <c r="J52"/>
  <c r="J146"/>
  <c r="J107"/>
  <c r="J73"/>
  <c r="J207"/>
  <c r="J86"/>
  <c r="B17" i="160"/>
  <c r="B56"/>
  <c r="F52" i="88"/>
  <c r="F13"/>
  <c r="J34" s="1"/>
  <c r="F52" i="90"/>
  <c r="J58" s="1"/>
  <c r="F13"/>
  <c r="J34" s="1"/>
  <c r="F52" i="94"/>
  <c r="J58" s="1"/>
  <c r="F13"/>
  <c r="J34" s="1"/>
  <c r="G52" i="97"/>
  <c r="F12"/>
  <c r="F52" i="98"/>
  <c r="J58" s="1"/>
  <c r="F13"/>
  <c r="F52" i="100"/>
  <c r="J58" s="1"/>
  <c r="F13"/>
  <c r="F52" i="101"/>
  <c r="J58" s="1"/>
  <c r="F13"/>
  <c r="G52" i="102"/>
  <c r="J59" s="1"/>
  <c r="F12"/>
  <c r="G52" i="104"/>
  <c r="J59" s="1"/>
  <c r="F12"/>
  <c r="J33" s="1"/>
  <c r="G52" i="108"/>
  <c r="J59" s="1"/>
  <c r="F12"/>
  <c r="F52" i="109"/>
  <c r="J58" s="1"/>
  <c r="F13"/>
  <c r="J34" s="1"/>
  <c r="G52" i="112"/>
  <c r="J59" s="1"/>
  <c r="F12"/>
  <c r="J33" s="1"/>
  <c r="G52" i="113"/>
  <c r="J59" s="1"/>
  <c r="F12"/>
  <c r="J33" s="1"/>
  <c r="G52" i="116"/>
  <c r="J59" s="1"/>
  <c r="F12"/>
  <c r="J33" s="1"/>
  <c r="G52" i="118"/>
  <c r="J59" s="1"/>
  <c r="F12"/>
  <c r="F52" i="121"/>
  <c r="J58" s="1"/>
  <c r="F13"/>
  <c r="G52" i="122"/>
  <c r="J59" s="1"/>
  <c r="F12"/>
  <c r="J33" s="1"/>
  <c r="F52" i="123"/>
  <c r="J58" s="1"/>
  <c r="F13"/>
  <c r="J34" s="1"/>
  <c r="G52" i="124"/>
  <c r="F12"/>
  <c r="F52" i="125"/>
  <c r="J58" s="1"/>
  <c r="F13"/>
  <c r="J34" s="1"/>
  <c r="F52" i="127"/>
  <c r="J58" s="1"/>
  <c r="F13"/>
  <c r="G52" i="129"/>
  <c r="J59" s="1"/>
  <c r="F12"/>
  <c r="G52" i="131"/>
  <c r="J59" s="1"/>
  <c r="F12"/>
  <c r="J33" s="1"/>
  <c r="F52" i="135"/>
  <c r="J58" s="1"/>
  <c r="F13"/>
  <c r="G52" i="136"/>
  <c r="J59" s="1"/>
  <c r="F12"/>
  <c r="G52" i="137"/>
  <c r="J59" s="1"/>
  <c r="F12"/>
  <c r="F52" i="138"/>
  <c r="J58" s="1"/>
  <c r="F13"/>
  <c r="J34" s="1"/>
  <c r="G52" i="139"/>
  <c r="J59" s="1"/>
  <c r="F12"/>
  <c r="J33" s="1"/>
  <c r="G52" i="143"/>
  <c r="J59" s="1"/>
  <c r="F12"/>
  <c r="G52" i="88"/>
  <c r="F12"/>
  <c r="J33" s="1"/>
  <c r="G52" i="90"/>
  <c r="J59" s="1"/>
  <c r="F12"/>
  <c r="G52" i="94"/>
  <c r="J59" s="1"/>
  <c r="F12"/>
  <c r="G52" i="96"/>
  <c r="J59" s="1"/>
  <c r="F12"/>
  <c r="F52" i="97"/>
  <c r="F13"/>
  <c r="J34" s="1"/>
  <c r="G52" i="98"/>
  <c r="J59" s="1"/>
  <c r="F12"/>
  <c r="G52" i="101"/>
  <c r="J59" s="1"/>
  <c r="F12"/>
  <c r="J33" s="1"/>
  <c r="F52" i="102"/>
  <c r="J58" s="1"/>
  <c r="F13"/>
  <c r="J34" s="1"/>
  <c r="F52" i="104"/>
  <c r="J58" s="1"/>
  <c r="F13"/>
  <c r="J34" s="1"/>
  <c r="F52" i="108"/>
  <c r="J58" s="1"/>
  <c r="F13"/>
  <c r="J34" s="1"/>
  <c r="G52" i="109"/>
  <c r="J59" s="1"/>
  <c r="F12"/>
  <c r="F52" i="112"/>
  <c r="F13"/>
  <c r="J34" s="1"/>
  <c r="F52" i="113"/>
  <c r="F13"/>
  <c r="J34" s="1"/>
  <c r="G52" i="115"/>
  <c r="J59" s="1"/>
  <c r="F12"/>
  <c r="J33" s="1"/>
  <c r="F52" i="116"/>
  <c r="J58" s="1"/>
  <c r="F13"/>
  <c r="J34" s="1"/>
  <c r="F52" i="118"/>
  <c r="J58" s="1"/>
  <c r="F13"/>
  <c r="G52" i="121"/>
  <c r="J59" s="1"/>
  <c r="F12"/>
  <c r="J33" s="1"/>
  <c r="F52" i="122"/>
  <c r="J58" s="1"/>
  <c r="F13"/>
  <c r="J34" s="1"/>
  <c r="G52" i="123"/>
  <c r="J59" s="1"/>
  <c r="F12"/>
  <c r="J33" s="1"/>
  <c r="F52" i="124"/>
  <c r="F13"/>
  <c r="J34" s="1"/>
  <c r="G52" i="125"/>
  <c r="J59" s="1"/>
  <c r="F12"/>
  <c r="G52" i="127"/>
  <c r="J59" s="1"/>
  <c r="F12"/>
  <c r="J33" s="1"/>
  <c r="F52" i="129"/>
  <c r="J58" s="1"/>
  <c r="F13"/>
  <c r="J34" s="1"/>
  <c r="F52" i="131"/>
  <c r="J58" s="1"/>
  <c r="F13"/>
  <c r="J34" s="1"/>
  <c r="G52" i="135"/>
  <c r="J59" s="1"/>
  <c r="F12"/>
  <c r="F52" i="136"/>
  <c r="J58" s="1"/>
  <c r="F13"/>
  <c r="J34" s="1"/>
  <c r="F52" i="137"/>
  <c r="J58" s="1"/>
  <c r="F13"/>
  <c r="G52" i="138"/>
  <c r="J59" s="1"/>
  <c r="F12"/>
  <c r="J33" s="1"/>
  <c r="F13" i="139"/>
  <c r="F52"/>
  <c r="J58" s="1"/>
  <c r="F52" i="140"/>
  <c r="J58" s="1"/>
  <c r="F13"/>
  <c r="J34" s="1"/>
  <c r="F52" i="143"/>
  <c r="J58" s="1"/>
  <c r="F13"/>
  <c r="F52" i="114"/>
  <c r="J58" s="1"/>
  <c r="F13"/>
  <c r="G52"/>
  <c r="J59" s="1"/>
  <c r="F12"/>
  <c r="J33" s="1"/>
  <c r="F52" i="110"/>
  <c r="J58" s="1"/>
  <c r="F13"/>
  <c r="G52"/>
  <c r="J59" s="1"/>
  <c r="F12"/>
  <c r="J33" s="1"/>
  <c r="F13" i="120"/>
  <c r="J34" s="1"/>
  <c r="F52"/>
  <c r="J58" s="1"/>
  <c r="F12"/>
  <c r="J33" s="1"/>
  <c r="J35" s="1"/>
  <c r="G52"/>
  <c r="J59" s="1"/>
  <c r="F52" i="103"/>
  <c r="F13"/>
  <c r="G52"/>
  <c r="J59" s="1"/>
  <c r="F12"/>
  <c r="J33" s="1"/>
  <c r="F52" i="130"/>
  <c r="J58" s="1"/>
  <c r="F13"/>
  <c r="J34" s="1"/>
  <c r="G52"/>
  <c r="J59" s="1"/>
  <c r="F12"/>
  <c r="J33" s="1"/>
  <c r="F52" i="141"/>
  <c r="F13"/>
  <c r="J34" s="1"/>
  <c r="G52"/>
  <c r="J59" s="1"/>
  <c r="F12"/>
  <c r="J33" s="1"/>
  <c r="F52" i="117"/>
  <c r="J58" s="1"/>
  <c r="F13"/>
  <c r="J34" s="1"/>
  <c r="G52"/>
  <c r="J59" s="1"/>
  <c r="F12"/>
  <c r="F52" i="132"/>
  <c r="J58" s="1"/>
  <c r="F13"/>
  <c r="J34" s="1"/>
  <c r="G52"/>
  <c r="J59" s="1"/>
  <c r="F12"/>
  <c r="J33" s="1"/>
  <c r="F13" i="89"/>
  <c r="J34" s="1"/>
  <c r="F52"/>
  <c r="J58" s="1"/>
  <c r="F12"/>
  <c r="J33" s="1"/>
  <c r="J35" s="1"/>
  <c r="G52"/>
  <c r="J59" s="1"/>
  <c r="F52" i="87"/>
  <c r="J58" s="1"/>
  <c r="F13"/>
  <c r="J34" s="1"/>
  <c r="G52"/>
  <c r="J59" s="1"/>
  <c r="F12"/>
  <c r="J33" s="1"/>
  <c r="F52" i="111"/>
  <c r="J58" s="1"/>
  <c r="F13"/>
  <c r="G52"/>
  <c r="J59" s="1"/>
  <c r="F12"/>
  <c r="J33" s="1"/>
  <c r="F52" i="99"/>
  <c r="J58" s="1"/>
  <c r="F13"/>
  <c r="F52" i="95"/>
  <c r="J58" s="1"/>
  <c r="F13"/>
  <c r="G52"/>
  <c r="J59" s="1"/>
  <c r="F12"/>
  <c r="J33" s="1"/>
  <c r="F52" i="119"/>
  <c r="J58" s="1"/>
  <c r="F13"/>
  <c r="J34" s="1"/>
  <c r="G52"/>
  <c r="J59" s="1"/>
  <c r="F12"/>
  <c r="F52" i="91"/>
  <c r="J58" s="1"/>
  <c r="F13"/>
  <c r="J34" s="1"/>
  <c r="G52"/>
  <c r="J59" s="1"/>
  <c r="F12"/>
  <c r="J33" s="1"/>
  <c r="F52" i="126"/>
  <c r="J58" s="1"/>
  <c r="F13"/>
  <c r="J34" s="1"/>
  <c r="G52"/>
  <c r="J59" s="1"/>
  <c r="F12"/>
  <c r="G52" i="106"/>
  <c r="J59" s="1"/>
  <c r="F12"/>
  <c r="J33" s="1"/>
  <c r="F52" i="134"/>
  <c r="J58" s="1"/>
  <c r="F13"/>
  <c r="J34" s="1"/>
  <c r="G52"/>
  <c r="J59" s="1"/>
  <c r="F12"/>
  <c r="J33" s="1"/>
  <c r="F52" i="133"/>
  <c r="J58" s="1"/>
  <c r="F13"/>
  <c r="G52"/>
  <c r="J59" s="1"/>
  <c r="F12"/>
  <c r="F52" i="145"/>
  <c r="J58" s="1"/>
  <c r="F13"/>
  <c r="J34" s="1"/>
  <c r="G52"/>
  <c r="J59" s="1"/>
  <c r="F12"/>
  <c r="F21" i="160" s="1"/>
  <c r="F52" i="128"/>
  <c r="J58" s="1"/>
  <c r="F13"/>
  <c r="G52"/>
  <c r="J59" s="1"/>
  <c r="F12"/>
  <c r="J33" s="1"/>
  <c r="F52" i="92"/>
  <c r="J58" s="1"/>
  <c r="F13"/>
  <c r="J34" s="1"/>
  <c r="G52"/>
  <c r="J59" s="1"/>
  <c r="F12"/>
  <c r="J33" s="1"/>
  <c r="F13" i="86"/>
  <c r="J34" s="1"/>
  <c r="F52"/>
  <c r="J58" s="1"/>
  <c r="F12"/>
  <c r="J33" s="1"/>
  <c r="J35" s="1"/>
  <c r="G52"/>
  <c r="J59" s="1"/>
  <c r="F52" i="105"/>
  <c r="J58" s="1"/>
  <c r="F13"/>
  <c r="J34" s="1"/>
  <c r="G52"/>
  <c r="J59" s="1"/>
  <c r="F12"/>
  <c r="J33" s="1"/>
  <c r="F52" i="93"/>
  <c r="J58" s="1"/>
  <c r="F13"/>
  <c r="J34" s="1"/>
  <c r="G52"/>
  <c r="J59" s="1"/>
  <c r="F12"/>
  <c r="J33" s="1"/>
  <c r="F52" i="106"/>
  <c r="J58" s="1"/>
  <c r="G43"/>
  <c r="J53" s="1"/>
  <c r="F31" i="86"/>
  <c r="N12" i="160" s="1"/>
  <c r="F47" i="86"/>
  <c r="J43" s="1"/>
  <c r="F11"/>
  <c r="F14" s="1"/>
  <c r="J32" s="1"/>
  <c r="F17"/>
  <c r="F28"/>
  <c r="J39" s="1"/>
  <c r="F43"/>
  <c r="J52" s="1"/>
  <c r="F31" i="87"/>
  <c r="N56" i="160" s="1"/>
  <c r="F47" i="87"/>
  <c r="J43" s="1"/>
  <c r="F28"/>
  <c r="J39" s="1"/>
  <c r="F43"/>
  <c r="J52" s="1"/>
  <c r="F11"/>
  <c r="F14" s="1"/>
  <c r="F17"/>
  <c r="J59" i="88"/>
  <c r="F18"/>
  <c r="F32"/>
  <c r="G43"/>
  <c r="J53" s="1"/>
  <c r="F29"/>
  <c r="J40" s="1"/>
  <c r="F48"/>
  <c r="J44" s="1"/>
  <c r="F31" i="89"/>
  <c r="F47"/>
  <c r="J43" s="1"/>
  <c r="F11"/>
  <c r="F14" s="1"/>
  <c r="J32" s="1"/>
  <c r="F28"/>
  <c r="J39" s="1"/>
  <c r="F43"/>
  <c r="J52" s="1"/>
  <c r="F17"/>
  <c r="J21" i="103" s="1"/>
  <c r="F48" i="90"/>
  <c r="J44" s="1"/>
  <c r="F29"/>
  <c r="J40" s="1"/>
  <c r="G43"/>
  <c r="J53" s="1"/>
  <c r="F18"/>
  <c r="K19" i="145" s="1"/>
  <c r="F32" i="90"/>
  <c r="G43" i="91"/>
  <c r="J53" s="1"/>
  <c r="F29"/>
  <c r="J40" s="1"/>
  <c r="F18"/>
  <c r="K20" i="128" s="1"/>
  <c r="F32" i="91"/>
  <c r="F48"/>
  <c r="J44" s="1"/>
  <c r="F31" i="92"/>
  <c r="F28"/>
  <c r="J39" s="1"/>
  <c r="F47"/>
  <c r="J43" s="1"/>
  <c r="F11"/>
  <c r="F14" s="1"/>
  <c r="F17"/>
  <c r="F43"/>
  <c r="J52" s="1"/>
  <c r="F31" i="93"/>
  <c r="F28"/>
  <c r="J39" s="1"/>
  <c r="F43"/>
  <c r="J52" s="1"/>
  <c r="F47"/>
  <c r="J43" s="1"/>
  <c r="F11"/>
  <c r="F14" s="1"/>
  <c r="F17"/>
  <c r="J20" i="132" s="1"/>
  <c r="G43" i="94"/>
  <c r="J53" s="1"/>
  <c r="F48"/>
  <c r="J44" s="1"/>
  <c r="F29"/>
  <c r="J40" s="1"/>
  <c r="F18"/>
  <c r="F32"/>
  <c r="F18" i="145"/>
  <c r="K20" i="90" s="1"/>
  <c r="F32" i="145"/>
  <c r="G43"/>
  <c r="J53" s="1"/>
  <c r="AM21" i="160"/>
  <c r="F29" i="145"/>
  <c r="J40" s="1"/>
  <c r="F48"/>
  <c r="J44" s="1"/>
  <c r="F31" i="95"/>
  <c r="F28"/>
  <c r="J39" s="1"/>
  <c r="F43"/>
  <c r="J52" s="1"/>
  <c r="F47"/>
  <c r="J43" s="1"/>
  <c r="F11"/>
  <c r="F14" s="1"/>
  <c r="F17"/>
  <c r="J19" i="122" s="1"/>
  <c r="F10" i="96"/>
  <c r="F31" i="97"/>
  <c r="J33"/>
  <c r="F28"/>
  <c r="J39" s="1"/>
  <c r="F43"/>
  <c r="J52" s="1"/>
  <c r="F47"/>
  <c r="J43" s="1"/>
  <c r="F11"/>
  <c r="F14" s="1"/>
  <c r="F17"/>
  <c r="F18" i="98"/>
  <c r="K17" i="93" s="1"/>
  <c r="F32" i="98"/>
  <c r="G43"/>
  <c r="J53" s="1"/>
  <c r="J34"/>
  <c r="F29"/>
  <c r="J40" s="1"/>
  <c r="F48"/>
  <c r="J44" s="1"/>
  <c r="J34" i="100"/>
  <c r="F29"/>
  <c r="J40" s="1"/>
  <c r="F48"/>
  <c r="J44" s="1"/>
  <c r="F18"/>
  <c r="F32"/>
  <c r="G43"/>
  <c r="J53" s="1"/>
  <c r="F31" i="101"/>
  <c r="N30" i="160" s="1"/>
  <c r="F47" i="101"/>
  <c r="J43" s="1"/>
  <c r="F11"/>
  <c r="F14" s="1"/>
  <c r="F28"/>
  <c r="J39" s="1"/>
  <c r="F43"/>
  <c r="J52" s="1"/>
  <c r="F17"/>
  <c r="J21" i="121" s="1"/>
  <c r="AM13" i="160"/>
  <c r="F29" i="102"/>
  <c r="J40" s="1"/>
  <c r="F48"/>
  <c r="J44" s="1"/>
  <c r="F18"/>
  <c r="F32"/>
  <c r="G43"/>
  <c r="J53" s="1"/>
  <c r="F31" i="103"/>
  <c r="F47"/>
  <c r="J43" s="1"/>
  <c r="F11"/>
  <c r="F14" s="1"/>
  <c r="F17"/>
  <c r="F28"/>
  <c r="J39" s="1"/>
  <c r="F43"/>
  <c r="J52" s="1"/>
  <c r="F18" i="104"/>
  <c r="K18" i="125" s="1"/>
  <c r="F32" i="104"/>
  <c r="F29"/>
  <c r="J40" s="1"/>
  <c r="F48"/>
  <c r="J44" s="1"/>
  <c r="G43"/>
  <c r="J53" s="1"/>
  <c r="F31" i="105"/>
  <c r="N9" i="160" s="1"/>
  <c r="F47" i="105"/>
  <c r="J43" s="1"/>
  <c r="F11"/>
  <c r="F14" s="1"/>
  <c r="F28"/>
  <c r="J39" s="1"/>
  <c r="F43"/>
  <c r="J52" s="1"/>
  <c r="F17"/>
  <c r="J18" i="112" s="1"/>
  <c r="J34" i="106"/>
  <c r="F29"/>
  <c r="J40" s="1"/>
  <c r="F48"/>
  <c r="J44" s="1"/>
  <c r="F18"/>
  <c r="K19" i="116" s="1"/>
  <c r="F32" i="106"/>
  <c r="AM59" i="160"/>
  <c r="F29" i="108"/>
  <c r="J40" s="1"/>
  <c r="F48"/>
  <c r="J44" s="1"/>
  <c r="F18"/>
  <c r="F32"/>
  <c r="G43"/>
  <c r="J53" s="1"/>
  <c r="F31" i="109"/>
  <c r="F47"/>
  <c r="J43" s="1"/>
  <c r="F11"/>
  <c r="F14" s="1"/>
  <c r="F17"/>
  <c r="J20" i="118" s="1"/>
  <c r="J33" i="109"/>
  <c r="F28"/>
  <c r="J39" s="1"/>
  <c r="F43"/>
  <c r="J52" s="1"/>
  <c r="J34" i="110"/>
  <c r="F29"/>
  <c r="J40" s="1"/>
  <c r="F48"/>
  <c r="J44" s="1"/>
  <c r="F18"/>
  <c r="K22" i="111" s="1"/>
  <c r="F32" i="110"/>
  <c r="G43"/>
  <c r="J53" s="1"/>
  <c r="F31" i="111"/>
  <c r="N43" i="160" s="1"/>
  <c r="F47" i="111"/>
  <c r="J43" s="1"/>
  <c r="F11"/>
  <c r="F14" s="1"/>
  <c r="F17"/>
  <c r="J20" i="110" s="1"/>
  <c r="F28" i="111"/>
  <c r="J39" s="1"/>
  <c r="F43"/>
  <c r="J52" s="1"/>
  <c r="F18" i="112"/>
  <c r="F29"/>
  <c r="J40" s="1"/>
  <c r="F48"/>
  <c r="J44" s="1"/>
  <c r="F32"/>
  <c r="G43"/>
  <c r="J53" s="1"/>
  <c r="F18" i="113"/>
  <c r="F32"/>
  <c r="G43"/>
  <c r="J53" s="1"/>
  <c r="F29"/>
  <c r="J40" s="1"/>
  <c r="F48"/>
  <c r="J44" s="1"/>
  <c r="F31" i="114"/>
  <c r="F47"/>
  <c r="J43" s="1"/>
  <c r="F11"/>
  <c r="F14" s="1"/>
  <c r="F28"/>
  <c r="J39" s="1"/>
  <c r="F43"/>
  <c r="J52" s="1"/>
  <c r="F17"/>
  <c r="F31" i="115"/>
  <c r="F47"/>
  <c r="J43" s="1"/>
  <c r="F28"/>
  <c r="J39" s="1"/>
  <c r="F43"/>
  <c r="J52" s="1"/>
  <c r="F17"/>
  <c r="F29" i="116"/>
  <c r="J40" s="1"/>
  <c r="G43"/>
  <c r="J53" s="1"/>
  <c r="F18"/>
  <c r="F32"/>
  <c r="F48"/>
  <c r="J44" s="1"/>
  <c r="F31" i="117"/>
  <c r="N51" i="160" s="1"/>
  <c r="J33" i="117"/>
  <c r="F28"/>
  <c r="J39" s="1"/>
  <c r="F43"/>
  <c r="J52" s="1"/>
  <c r="F47"/>
  <c r="J43" s="1"/>
  <c r="F11"/>
  <c r="F14" s="1"/>
  <c r="F17"/>
  <c r="F48" i="118"/>
  <c r="J44" s="1"/>
  <c r="F29"/>
  <c r="J40" s="1"/>
  <c r="G43"/>
  <c r="J53" s="1"/>
  <c r="J34"/>
  <c r="F18"/>
  <c r="F32"/>
  <c r="F18" i="119"/>
  <c r="F32"/>
  <c r="G43"/>
  <c r="J53" s="1"/>
  <c r="AM14" i="160"/>
  <c r="F29" i="119"/>
  <c r="J40" s="1"/>
  <c r="F48"/>
  <c r="J44" s="1"/>
  <c r="F29" i="120"/>
  <c r="J40" s="1"/>
  <c r="F48"/>
  <c r="J44" s="1"/>
  <c r="F18"/>
  <c r="F32"/>
  <c r="G43"/>
  <c r="J53" s="1"/>
  <c r="F31" i="121"/>
  <c r="N29" i="160" s="1"/>
  <c r="F28" i="121"/>
  <c r="J39" s="1"/>
  <c r="F43"/>
  <c r="J52" s="1"/>
  <c r="F17"/>
  <c r="F47"/>
  <c r="J43" s="1"/>
  <c r="F11"/>
  <c r="F14" s="1"/>
  <c r="F29" i="122"/>
  <c r="J40" s="1"/>
  <c r="F18"/>
  <c r="F32"/>
  <c r="G43"/>
  <c r="J53" s="1"/>
  <c r="F48"/>
  <c r="J44" s="1"/>
  <c r="F31" i="123"/>
  <c r="N26" i="160" s="1"/>
  <c r="F28" i="123"/>
  <c r="J39" s="1"/>
  <c r="F43"/>
  <c r="J52" s="1"/>
  <c r="F47"/>
  <c r="J43" s="1"/>
  <c r="F11"/>
  <c r="F14" s="1"/>
  <c r="F17"/>
  <c r="J59" i="124"/>
  <c r="F18"/>
  <c r="K19" i="3" s="1"/>
  <c r="F32" i="124"/>
  <c r="G43"/>
  <c r="J53" s="1"/>
  <c r="F29"/>
  <c r="J40" s="1"/>
  <c r="F48"/>
  <c r="J44" s="1"/>
  <c r="F31" i="125"/>
  <c r="F47"/>
  <c r="J43" s="1"/>
  <c r="F17"/>
  <c r="J33"/>
  <c r="F28"/>
  <c r="J39" s="1"/>
  <c r="F43"/>
  <c r="J52" s="1"/>
  <c r="F11"/>
  <c r="F14" s="1"/>
  <c r="F29" i="126"/>
  <c r="J40" s="1"/>
  <c r="F48"/>
  <c r="J44" s="1"/>
  <c r="F18"/>
  <c r="K17" i="120" s="1"/>
  <c r="F32" i="126"/>
  <c r="G43"/>
  <c r="J53" s="1"/>
  <c r="F31" i="127"/>
  <c r="N52" i="160" s="1"/>
  <c r="F47" i="127"/>
  <c r="J43" s="1"/>
  <c r="F11"/>
  <c r="F14" s="1"/>
  <c r="F17"/>
  <c r="F28"/>
  <c r="J39" s="1"/>
  <c r="F43"/>
  <c r="J52" s="1"/>
  <c r="F31" i="128"/>
  <c r="F28"/>
  <c r="J39" s="1"/>
  <c r="F43"/>
  <c r="J52" s="1"/>
  <c r="F47"/>
  <c r="J43" s="1"/>
  <c r="F11"/>
  <c r="F14" s="1"/>
  <c r="F17"/>
  <c r="F18" i="129"/>
  <c r="K20" i="135" s="1"/>
  <c r="G43" i="129"/>
  <c r="J53" s="1"/>
  <c r="F32"/>
  <c r="F29"/>
  <c r="J40" s="1"/>
  <c r="F48"/>
  <c r="J44" s="1"/>
  <c r="F31" i="130"/>
  <c r="N62" i="160" s="1"/>
  <c r="F47" i="130"/>
  <c r="J43" s="1"/>
  <c r="F11"/>
  <c r="F14" s="1"/>
  <c r="F17"/>
  <c r="J18" i="127" s="1"/>
  <c r="F28" i="130"/>
  <c r="J39" s="1"/>
  <c r="F43"/>
  <c r="J52" s="1"/>
  <c r="F18" i="131"/>
  <c r="K18" i="122" s="1"/>
  <c r="F32" i="131"/>
  <c r="G43"/>
  <c r="J53" s="1"/>
  <c r="F29"/>
  <c r="J40" s="1"/>
  <c r="F48"/>
  <c r="J44" s="1"/>
  <c r="F31" i="132"/>
  <c r="F28"/>
  <c r="J39" s="1"/>
  <c r="F43"/>
  <c r="J52" s="1"/>
  <c r="F47"/>
  <c r="J43" s="1"/>
  <c r="F11"/>
  <c r="F14" s="1"/>
  <c r="F17"/>
  <c r="F31" i="133"/>
  <c r="J33"/>
  <c r="F28"/>
  <c r="J39" s="1"/>
  <c r="F43"/>
  <c r="J52" s="1"/>
  <c r="F47"/>
  <c r="J43" s="1"/>
  <c r="F11"/>
  <c r="F14" s="1"/>
  <c r="F17"/>
  <c r="J20" i="86" s="1"/>
  <c r="F32" i="134"/>
  <c r="F29"/>
  <c r="J40" s="1"/>
  <c r="F48"/>
  <c r="J44" s="1"/>
  <c r="F18"/>
  <c r="K19" i="139" s="1"/>
  <c r="G43" i="134"/>
  <c r="J53" s="1"/>
  <c r="F31" i="135"/>
  <c r="F47"/>
  <c r="J43" s="1"/>
  <c r="F11"/>
  <c r="F14" s="1"/>
  <c r="F17"/>
  <c r="J19" i="129" s="1"/>
  <c r="J33" i="135"/>
  <c r="F28"/>
  <c r="J39" s="1"/>
  <c r="F43"/>
  <c r="J52" s="1"/>
  <c r="AM11" i="160"/>
  <c r="F29" i="136"/>
  <c r="J40" s="1"/>
  <c r="F48"/>
  <c r="J44" s="1"/>
  <c r="F18"/>
  <c r="F32"/>
  <c r="G43"/>
  <c r="J53" s="1"/>
  <c r="AM31" i="160"/>
  <c r="F48" i="137"/>
  <c r="J44" s="1"/>
  <c r="F29"/>
  <c r="J40" s="1"/>
  <c r="G43"/>
  <c r="J53" s="1"/>
  <c r="J34"/>
  <c r="F18"/>
  <c r="F32"/>
  <c r="F31" i="138"/>
  <c r="N48" i="160" s="1"/>
  <c r="F47" i="138"/>
  <c r="J43" s="1"/>
  <c r="F11"/>
  <c r="F14" s="1"/>
  <c r="F17"/>
  <c r="J13" i="101" s="1"/>
  <c r="F28" i="138"/>
  <c r="J39" s="1"/>
  <c r="F43"/>
  <c r="J52" s="1"/>
  <c r="F18" i="139"/>
  <c r="K19" i="134" s="1"/>
  <c r="J34" i="139"/>
  <c r="F29"/>
  <c r="J40" s="1"/>
  <c r="F48"/>
  <c r="J44" s="1"/>
  <c r="F32"/>
  <c r="G43"/>
  <c r="J53" s="1"/>
  <c r="F18" i="140"/>
  <c r="F32"/>
  <c r="G43"/>
  <c r="J53" s="1"/>
  <c r="AM7" i="160"/>
  <c r="F29" i="140"/>
  <c r="J40" s="1"/>
  <c r="F48"/>
  <c r="J44" s="1"/>
  <c r="F31" i="141"/>
  <c r="F28"/>
  <c r="J39" s="1"/>
  <c r="F43"/>
  <c r="J52" s="1"/>
  <c r="F47"/>
  <c r="J43" s="1"/>
  <c r="F11"/>
  <c r="F14" s="1"/>
  <c r="F17"/>
  <c r="F18" i="143"/>
  <c r="J34"/>
  <c r="F29"/>
  <c r="J40" s="1"/>
  <c r="F48"/>
  <c r="J44" s="1"/>
  <c r="F32"/>
  <c r="G43"/>
  <c r="J53" s="1"/>
  <c r="AK65" i="160"/>
  <c r="AL65"/>
  <c r="F18" i="86"/>
  <c r="F32"/>
  <c r="F33" s="1"/>
  <c r="G43"/>
  <c r="J53" s="1"/>
  <c r="F29"/>
  <c r="J40" s="1"/>
  <c r="F48"/>
  <c r="J44" s="1"/>
  <c r="F18" i="87"/>
  <c r="F29"/>
  <c r="J40" s="1"/>
  <c r="F48"/>
  <c r="J44" s="1"/>
  <c r="F32"/>
  <c r="F33" s="1"/>
  <c r="G43"/>
  <c r="J53" s="1"/>
  <c r="F31" i="88"/>
  <c r="F47"/>
  <c r="J43" s="1"/>
  <c r="F11"/>
  <c r="F14" s="1"/>
  <c r="F17"/>
  <c r="F28"/>
  <c r="J39" s="1"/>
  <c r="F43"/>
  <c r="J52" s="1"/>
  <c r="F18" i="89"/>
  <c r="F32"/>
  <c r="F29"/>
  <c r="J40" s="1"/>
  <c r="F48"/>
  <c r="J44" s="1"/>
  <c r="AM39" i="160"/>
  <c r="G43" i="89"/>
  <c r="J53" s="1"/>
  <c r="F31" i="90"/>
  <c r="J33"/>
  <c r="F28"/>
  <c r="J39" s="1"/>
  <c r="F43"/>
  <c r="J52" s="1"/>
  <c r="F17"/>
  <c r="J19" i="145" s="1"/>
  <c r="F47" i="90"/>
  <c r="J43" s="1"/>
  <c r="F11"/>
  <c r="F14" s="1"/>
  <c r="F31" i="91"/>
  <c r="N63" i="160" s="1"/>
  <c r="F28" i="91"/>
  <c r="J39" s="1"/>
  <c r="F43"/>
  <c r="J52" s="1"/>
  <c r="F17"/>
  <c r="J20" i="128" s="1"/>
  <c r="F47" i="91"/>
  <c r="J43" s="1"/>
  <c r="F11"/>
  <c r="F14" s="1"/>
  <c r="F32" i="92"/>
  <c r="G43"/>
  <c r="J53" s="1"/>
  <c r="F18"/>
  <c r="AM47" i="160"/>
  <c r="F29" i="92"/>
  <c r="J40" s="1"/>
  <c r="F48"/>
  <c r="J44" s="1"/>
  <c r="F29" i="93"/>
  <c r="J40" s="1"/>
  <c r="F48"/>
  <c r="J44" s="1"/>
  <c r="F18"/>
  <c r="K20" i="132" s="1"/>
  <c r="F32" i="93"/>
  <c r="G43"/>
  <c r="J53" s="1"/>
  <c r="F31" i="94"/>
  <c r="J33"/>
  <c r="F28"/>
  <c r="J39" s="1"/>
  <c r="F43"/>
  <c r="J52" s="1"/>
  <c r="F11"/>
  <c r="F14" s="1"/>
  <c r="F47"/>
  <c r="J43" s="1"/>
  <c r="F17"/>
  <c r="F31" i="145"/>
  <c r="N21" i="160" s="1"/>
  <c r="F47" i="145"/>
  <c r="J43" s="1"/>
  <c r="F11"/>
  <c r="F14" s="1"/>
  <c r="F17"/>
  <c r="F28"/>
  <c r="J39" s="1"/>
  <c r="F43"/>
  <c r="J52" s="1"/>
  <c r="J34" i="95"/>
  <c r="F29"/>
  <c r="J40" s="1"/>
  <c r="F48"/>
  <c r="J44" s="1"/>
  <c r="F18"/>
  <c r="K19" i="122" s="1"/>
  <c r="F32" i="95"/>
  <c r="F33" s="1"/>
  <c r="G43"/>
  <c r="J53" s="1"/>
  <c r="F31" i="96"/>
  <c r="N38" i="160" s="1"/>
  <c r="F47" i="96"/>
  <c r="J43" s="1"/>
  <c r="F11"/>
  <c r="F14" s="1"/>
  <c r="F17"/>
  <c r="J33"/>
  <c r="F28"/>
  <c r="J39" s="1"/>
  <c r="F43"/>
  <c r="J52" s="1"/>
  <c r="J59" i="97"/>
  <c r="F29"/>
  <c r="J40" s="1"/>
  <c r="F48"/>
  <c r="J44" s="1"/>
  <c r="F18"/>
  <c r="F32"/>
  <c r="F33" s="1"/>
  <c r="G43"/>
  <c r="J53" s="1"/>
  <c r="F31" i="98"/>
  <c r="N57" i="160" s="1"/>
  <c r="F47" i="98"/>
  <c r="J43" s="1"/>
  <c r="F11"/>
  <c r="F14" s="1"/>
  <c r="F17"/>
  <c r="J17" i="93" s="1"/>
  <c r="J33" i="98"/>
  <c r="F28"/>
  <c r="J39" s="1"/>
  <c r="F43"/>
  <c r="J52" s="1"/>
  <c r="F48" i="99"/>
  <c r="J44" s="1"/>
  <c r="F29"/>
  <c r="J40" s="1"/>
  <c r="G43"/>
  <c r="J53" s="1"/>
  <c r="J34"/>
  <c r="J35" s="1"/>
  <c r="F18"/>
  <c r="K19" i="136" s="1"/>
  <c r="F32" i="99"/>
  <c r="F33" s="1"/>
  <c r="F11"/>
  <c r="F14" s="1"/>
  <c r="F9" i="100"/>
  <c r="J34" i="101"/>
  <c r="F29"/>
  <c r="J40" s="1"/>
  <c r="F18"/>
  <c r="K21" i="121" s="1"/>
  <c r="F32" i="101"/>
  <c r="G43"/>
  <c r="J53" s="1"/>
  <c r="F48"/>
  <c r="J44" s="1"/>
  <c r="F31" i="102"/>
  <c r="J33"/>
  <c r="F28"/>
  <c r="J39" s="1"/>
  <c r="F43"/>
  <c r="J52" s="1"/>
  <c r="F47"/>
  <c r="J43" s="1"/>
  <c r="F11"/>
  <c r="F14" s="1"/>
  <c r="F17"/>
  <c r="F18" i="103"/>
  <c r="F32"/>
  <c r="F33" s="1"/>
  <c r="G43"/>
  <c r="J53" s="1"/>
  <c r="J34"/>
  <c r="F29"/>
  <c r="J40" s="1"/>
  <c r="F48"/>
  <c r="J44" s="1"/>
  <c r="F31" i="104"/>
  <c r="N35" i="160" s="1"/>
  <c r="F47" i="104"/>
  <c r="J43" s="1"/>
  <c r="F11"/>
  <c r="F14" s="1"/>
  <c r="F28"/>
  <c r="J39" s="1"/>
  <c r="F43"/>
  <c r="J52" s="1"/>
  <c r="F17"/>
  <c r="F18" i="105"/>
  <c r="F32"/>
  <c r="F29"/>
  <c r="J40" s="1"/>
  <c r="F48"/>
  <c r="J44" s="1"/>
  <c r="G43"/>
  <c r="J53" s="1"/>
  <c r="F31" i="106"/>
  <c r="N49" i="160" s="1"/>
  <c r="F28" i="106"/>
  <c r="J39" s="1"/>
  <c r="F43"/>
  <c r="J52" s="1"/>
  <c r="F47"/>
  <c r="J43" s="1"/>
  <c r="F11"/>
  <c r="F17"/>
  <c r="J19" i="116" s="1"/>
  <c r="F31" i="108"/>
  <c r="J33"/>
  <c r="F28"/>
  <c r="J39" s="1"/>
  <c r="F43"/>
  <c r="J52" s="1"/>
  <c r="F47"/>
  <c r="J43" s="1"/>
  <c r="F11"/>
  <c r="F14" s="1"/>
  <c r="F17"/>
  <c r="F18" i="109"/>
  <c r="F32"/>
  <c r="F33" s="1"/>
  <c r="G43"/>
  <c r="J53" s="1"/>
  <c r="F29"/>
  <c r="J40" s="1"/>
  <c r="F48"/>
  <c r="J44" s="1"/>
  <c r="F31" i="110"/>
  <c r="N50" i="160" s="1"/>
  <c r="F28" i="110"/>
  <c r="J39" s="1"/>
  <c r="F43"/>
  <c r="J52" s="1"/>
  <c r="F47"/>
  <c r="J43" s="1"/>
  <c r="F11"/>
  <c r="F14" s="1"/>
  <c r="F17"/>
  <c r="F18" i="111"/>
  <c r="K20" i="110" s="1"/>
  <c r="F32" i="111"/>
  <c r="F33" s="1"/>
  <c r="G43"/>
  <c r="J53" s="1"/>
  <c r="J34"/>
  <c r="F29"/>
  <c r="J40" s="1"/>
  <c r="F48"/>
  <c r="J44" s="1"/>
  <c r="F31" i="112"/>
  <c r="N22" i="160" s="1"/>
  <c r="F47" i="112"/>
  <c r="J43" s="1"/>
  <c r="F28"/>
  <c r="J39" s="1"/>
  <c r="F43"/>
  <c r="J52" s="1"/>
  <c r="F11"/>
  <c r="F14" s="1"/>
  <c r="F17"/>
  <c r="F31" i="113"/>
  <c r="N40" i="160" s="1"/>
  <c r="F47" i="113"/>
  <c r="J43" s="1"/>
  <c r="F11"/>
  <c r="F14" s="1"/>
  <c r="F17"/>
  <c r="J19" i="114" s="1"/>
  <c r="F28" i="113"/>
  <c r="J39" s="1"/>
  <c r="F43"/>
  <c r="J52" s="1"/>
  <c r="F29" i="114"/>
  <c r="J40" s="1"/>
  <c r="G43"/>
  <c r="J53" s="1"/>
  <c r="J34"/>
  <c r="F18"/>
  <c r="F32"/>
  <c r="F48"/>
  <c r="J44" s="1"/>
  <c r="F10" i="115"/>
  <c r="F31" i="116"/>
  <c r="N45" i="160" s="1"/>
  <c r="F47" i="116"/>
  <c r="J43" s="1"/>
  <c r="F11"/>
  <c r="F14" s="1"/>
  <c r="F28"/>
  <c r="J39" s="1"/>
  <c r="F43"/>
  <c r="J52" s="1"/>
  <c r="F17"/>
  <c r="J20" i="106" s="1"/>
  <c r="F29" i="117"/>
  <c r="J40" s="1"/>
  <c r="F48"/>
  <c r="J44" s="1"/>
  <c r="F18"/>
  <c r="F32"/>
  <c r="G43"/>
  <c r="J53" s="1"/>
  <c r="F31" i="118"/>
  <c r="J33"/>
  <c r="J35" s="1"/>
  <c r="F28"/>
  <c r="J39" s="1"/>
  <c r="F43"/>
  <c r="J52" s="1"/>
  <c r="F11"/>
  <c r="F14" s="1"/>
  <c r="F47"/>
  <c r="J43" s="1"/>
  <c r="F17"/>
  <c r="F31" i="119"/>
  <c r="F47"/>
  <c r="J43" s="1"/>
  <c r="F11"/>
  <c r="F14" s="1"/>
  <c r="F17"/>
  <c r="J33"/>
  <c r="F28"/>
  <c r="J39" s="1"/>
  <c r="F43"/>
  <c r="J52" s="1"/>
  <c r="F31" i="120"/>
  <c r="N17" i="160" s="1"/>
  <c r="F28" i="120"/>
  <c r="J39" s="1"/>
  <c r="F43"/>
  <c r="J52" s="1"/>
  <c r="F47"/>
  <c r="J43" s="1"/>
  <c r="F11"/>
  <c r="F14" s="1"/>
  <c r="J32" s="1"/>
  <c r="F17"/>
  <c r="J20" i="126" s="1"/>
  <c r="J34" i="121"/>
  <c r="AM29" i="160"/>
  <c r="G43" i="121"/>
  <c r="J53" s="1"/>
  <c r="F18"/>
  <c r="F32"/>
  <c r="F29"/>
  <c r="J40" s="1"/>
  <c r="F48"/>
  <c r="J44" s="1"/>
  <c r="F31" i="122"/>
  <c r="N19" i="160" s="1"/>
  <c r="F47" i="122"/>
  <c r="J43" s="1"/>
  <c r="F11"/>
  <c r="F14" s="1"/>
  <c r="F28"/>
  <c r="J39" s="1"/>
  <c r="F43"/>
  <c r="J52" s="1"/>
  <c r="F17"/>
  <c r="AM26" i="160"/>
  <c r="F29" i="123"/>
  <c r="J40" s="1"/>
  <c r="F48"/>
  <c r="J44" s="1"/>
  <c r="F18"/>
  <c r="F32"/>
  <c r="G43"/>
  <c r="J53" s="1"/>
  <c r="F31" i="124"/>
  <c r="F47"/>
  <c r="J43" s="1"/>
  <c r="F11"/>
  <c r="F14" s="1"/>
  <c r="F17"/>
  <c r="J33"/>
  <c r="F28"/>
  <c r="J39" s="1"/>
  <c r="F43"/>
  <c r="J52" s="1"/>
  <c r="G43" i="125"/>
  <c r="J53" s="1"/>
  <c r="F48"/>
  <c r="J44" s="1"/>
  <c r="F29"/>
  <c r="J40" s="1"/>
  <c r="F18"/>
  <c r="F32"/>
  <c r="F31" i="126"/>
  <c r="N42" i="160" s="1"/>
  <c r="J33" i="126"/>
  <c r="F28"/>
  <c r="J39" s="1"/>
  <c r="F43"/>
  <c r="J52" s="1"/>
  <c r="F47"/>
  <c r="J43" s="1"/>
  <c r="F11"/>
  <c r="F14" s="1"/>
  <c r="F17"/>
  <c r="J17" i="120" s="1"/>
  <c r="F18" i="127"/>
  <c r="F32"/>
  <c r="F33" s="1"/>
  <c r="G43"/>
  <c r="J53" s="1"/>
  <c r="AM52" i="160"/>
  <c r="J34" i="127"/>
  <c r="F29"/>
  <c r="J40" s="1"/>
  <c r="F48"/>
  <c r="J44" s="1"/>
  <c r="AM61" i="160"/>
  <c r="J34" i="128"/>
  <c r="F29"/>
  <c r="J40" s="1"/>
  <c r="F48"/>
  <c r="J44" s="1"/>
  <c r="F18"/>
  <c r="F32"/>
  <c r="G43"/>
  <c r="J53" s="1"/>
  <c r="F31" i="129"/>
  <c r="F47"/>
  <c r="J43" s="1"/>
  <c r="F28"/>
  <c r="J39" s="1"/>
  <c r="F43"/>
  <c r="J52" s="1"/>
  <c r="J33"/>
  <c r="F11"/>
  <c r="F14" s="1"/>
  <c r="F17"/>
  <c r="J20" i="135" s="1"/>
  <c r="F18" i="130"/>
  <c r="K18" i="127" s="1"/>
  <c r="F32" i="130"/>
  <c r="F33" s="1"/>
  <c r="G43"/>
  <c r="J53" s="1"/>
  <c r="AM62" i="160"/>
  <c r="F29" i="130"/>
  <c r="J40" s="1"/>
  <c r="F48"/>
  <c r="J44" s="1"/>
  <c r="F31" i="131"/>
  <c r="F47"/>
  <c r="J43" s="1"/>
  <c r="F11"/>
  <c r="F14" s="1"/>
  <c r="F17"/>
  <c r="F28"/>
  <c r="J39" s="1"/>
  <c r="F43"/>
  <c r="J52" s="1"/>
  <c r="AM58" i="160"/>
  <c r="F29" i="132"/>
  <c r="J40" s="1"/>
  <c r="F48"/>
  <c r="J44" s="1"/>
  <c r="F18"/>
  <c r="K18" i="93" s="1"/>
  <c r="F32" i="132"/>
  <c r="G43"/>
  <c r="J53" s="1"/>
  <c r="AM37" i="160"/>
  <c r="J34" i="133"/>
  <c r="F29"/>
  <c r="J40" s="1"/>
  <c r="F48"/>
  <c r="J44" s="1"/>
  <c r="F18"/>
  <c r="K20" i="86" s="1"/>
  <c r="F32" i="133"/>
  <c r="G43"/>
  <c r="J53" s="1"/>
  <c r="F31" i="134"/>
  <c r="F47"/>
  <c r="J43" s="1"/>
  <c r="F28"/>
  <c r="J39" s="1"/>
  <c r="F43"/>
  <c r="J52" s="1"/>
  <c r="F11"/>
  <c r="F14" s="1"/>
  <c r="F17"/>
  <c r="F18" i="135"/>
  <c r="K19" i="129" s="1"/>
  <c r="F32" i="135"/>
  <c r="F33" s="1"/>
  <c r="G43"/>
  <c r="J53" s="1"/>
  <c r="J34"/>
  <c r="F29"/>
  <c r="J40" s="1"/>
  <c r="F48"/>
  <c r="J44" s="1"/>
  <c r="F31" i="136"/>
  <c r="N11" i="160" s="1"/>
  <c r="J33" i="136"/>
  <c r="F28"/>
  <c r="J39" s="1"/>
  <c r="F43"/>
  <c r="J52" s="1"/>
  <c r="F47"/>
  <c r="J43" s="1"/>
  <c r="F11"/>
  <c r="F14" s="1"/>
  <c r="F17"/>
  <c r="F31" i="137"/>
  <c r="N31" i="160" s="1"/>
  <c r="J33" i="137"/>
  <c r="J35" s="1"/>
  <c r="F28"/>
  <c r="J39" s="1"/>
  <c r="F43"/>
  <c r="J52" s="1"/>
  <c r="F11"/>
  <c r="F14" s="1"/>
  <c r="F47"/>
  <c r="J43" s="1"/>
  <c r="F17"/>
  <c r="F18" i="138"/>
  <c r="F32"/>
  <c r="G43"/>
  <c r="J53" s="1"/>
  <c r="F29"/>
  <c r="J40" s="1"/>
  <c r="F48"/>
  <c r="J44" s="1"/>
  <c r="F31" i="139"/>
  <c r="N10" i="160" s="1"/>
  <c r="F43" i="139"/>
  <c r="J52" s="1"/>
  <c r="F47"/>
  <c r="J43" s="1"/>
  <c r="F28"/>
  <c r="J39" s="1"/>
  <c r="F11"/>
  <c r="F14" s="1"/>
  <c r="F17"/>
  <c r="J19" i="134" s="1"/>
  <c r="F9" i="140"/>
  <c r="F29" i="141"/>
  <c r="J40" s="1"/>
  <c r="F48"/>
  <c r="J44" s="1"/>
  <c r="F18"/>
  <c r="F32"/>
  <c r="F33" s="1"/>
  <c r="G43"/>
  <c r="J53" s="1"/>
  <c r="F31" i="143"/>
  <c r="N60" i="160" s="1"/>
  <c r="F43" i="143"/>
  <c r="J52" s="1"/>
  <c r="J33"/>
  <c r="J35" s="1"/>
  <c r="F47"/>
  <c r="J43" s="1"/>
  <c r="F28"/>
  <c r="J39" s="1"/>
  <c r="F11"/>
  <c r="F14" s="1"/>
  <c r="F17"/>
  <c r="AC12" i="160"/>
  <c r="AC56"/>
  <c r="AD54"/>
  <c r="AC39"/>
  <c r="AD24"/>
  <c r="AD63"/>
  <c r="AC47"/>
  <c r="AC28"/>
  <c r="AD36"/>
  <c r="AD21"/>
  <c r="AC25"/>
  <c r="AD38"/>
  <c r="AC23"/>
  <c r="AD32"/>
  <c r="AD18"/>
  <c r="AC30"/>
  <c r="AD13"/>
  <c r="AC53"/>
  <c r="AD35"/>
  <c r="AC9"/>
  <c r="AD49"/>
  <c r="AD46"/>
  <c r="AC59"/>
  <c r="AD34"/>
  <c r="AC50"/>
  <c r="AD43"/>
  <c r="AC22"/>
  <c r="AC40"/>
  <c r="AD66"/>
  <c r="AD27"/>
  <c r="AC45"/>
  <c r="AC33"/>
  <c r="AC14"/>
  <c r="AC17"/>
  <c r="AD29"/>
  <c r="AC19"/>
  <c r="AD26"/>
  <c r="AC67"/>
  <c r="AC42"/>
  <c r="AD52"/>
  <c r="AD61"/>
  <c r="AC55"/>
  <c r="AD62"/>
  <c r="AC16"/>
  <c r="AD58"/>
  <c r="AD37"/>
  <c r="AC20"/>
  <c r="AD15"/>
  <c r="AC11"/>
  <c r="AC31"/>
  <c r="AD48"/>
  <c r="AC7"/>
  <c r="AD64"/>
  <c r="AC60"/>
  <c r="AD12"/>
  <c r="AD56"/>
  <c r="AC54"/>
  <c r="AD39"/>
  <c r="AC24"/>
  <c r="AC63"/>
  <c r="AD47"/>
  <c r="AD28"/>
  <c r="AC36"/>
  <c r="AC21"/>
  <c r="AD25"/>
  <c r="AC38"/>
  <c r="AD23"/>
  <c r="AC32"/>
  <c r="AC18"/>
  <c r="AD30"/>
  <c r="AC13"/>
  <c r="AD53"/>
  <c r="AC35"/>
  <c r="AD9"/>
  <c r="AC49"/>
  <c r="AC46"/>
  <c r="AD59"/>
  <c r="AC34"/>
  <c r="AD50"/>
  <c r="AC43"/>
  <c r="AD22"/>
  <c r="AD40"/>
  <c r="AC66"/>
  <c r="AC27"/>
  <c r="AD45"/>
  <c r="AD33"/>
  <c r="AD14"/>
  <c r="AD17"/>
  <c r="AC29"/>
  <c r="AD19"/>
  <c r="AC26"/>
  <c r="AD67"/>
  <c r="AC8"/>
  <c r="AD42"/>
  <c r="AC52"/>
  <c r="AC61"/>
  <c r="AD55"/>
  <c r="AC62"/>
  <c r="AD16"/>
  <c r="AC58"/>
  <c r="AC37"/>
  <c r="AD20"/>
  <c r="AC15"/>
  <c r="AD11"/>
  <c r="AD31"/>
  <c r="AC48"/>
  <c r="AD10"/>
  <c r="AD7"/>
  <c r="AC64"/>
  <c r="AD60"/>
  <c r="AD51"/>
  <c r="AC51"/>
  <c r="AD57"/>
  <c r="AC57"/>
  <c r="L27"/>
  <c r="J27"/>
  <c r="K27"/>
  <c r="J12"/>
  <c r="J56"/>
  <c r="K56"/>
  <c r="L54"/>
  <c r="J39"/>
  <c r="K39"/>
  <c r="C39"/>
  <c r="L24"/>
  <c r="N24"/>
  <c r="L63"/>
  <c r="J47"/>
  <c r="K47"/>
  <c r="C47"/>
  <c r="L28"/>
  <c r="J36"/>
  <c r="K36"/>
  <c r="J21"/>
  <c r="K21"/>
  <c r="C21"/>
  <c r="D21" s="1"/>
  <c r="L25"/>
  <c r="N25"/>
  <c r="J38"/>
  <c r="K38"/>
  <c r="O38"/>
  <c r="L41" i="141" s="1"/>
  <c r="L23" i="160"/>
  <c r="N23"/>
  <c r="J11" i="120"/>
  <c r="J57" i="160"/>
  <c r="K57"/>
  <c r="L32"/>
  <c r="J18"/>
  <c r="K18"/>
  <c r="L30"/>
  <c r="J13" i="138"/>
  <c r="J13" i="160"/>
  <c r="K13"/>
  <c r="C13"/>
  <c r="L53"/>
  <c r="J35"/>
  <c r="K35"/>
  <c r="C35"/>
  <c r="L9"/>
  <c r="J49"/>
  <c r="K49"/>
  <c r="L46"/>
  <c r="L59"/>
  <c r="N59"/>
  <c r="J13" i="129"/>
  <c r="J34" i="160"/>
  <c r="K34"/>
  <c r="C34"/>
  <c r="L50"/>
  <c r="J43"/>
  <c r="K43"/>
  <c r="L22"/>
  <c r="L40"/>
  <c r="J66"/>
  <c r="K66"/>
  <c r="C66"/>
  <c r="L45"/>
  <c r="J51"/>
  <c r="K51"/>
  <c r="C51"/>
  <c r="L33"/>
  <c r="L17"/>
  <c r="J29"/>
  <c r="K29"/>
  <c r="L19"/>
  <c r="J26"/>
  <c r="K26"/>
  <c r="C26"/>
  <c r="L67"/>
  <c r="J8"/>
  <c r="K8"/>
  <c r="C8"/>
  <c r="L42"/>
  <c r="J52"/>
  <c r="K52"/>
  <c r="C52"/>
  <c r="L61"/>
  <c r="J55"/>
  <c r="K55"/>
  <c r="C55"/>
  <c r="L62"/>
  <c r="J14" i="113"/>
  <c r="J16" i="160"/>
  <c r="K16"/>
  <c r="L58"/>
  <c r="L37"/>
  <c r="N37"/>
  <c r="J20"/>
  <c r="K20"/>
  <c r="C20"/>
  <c r="L15"/>
  <c r="B15"/>
  <c r="J11"/>
  <c r="K11"/>
  <c r="C11"/>
  <c r="L31"/>
  <c r="J48"/>
  <c r="K48"/>
  <c r="C48"/>
  <c r="L10"/>
  <c r="L7"/>
  <c r="J64"/>
  <c r="K64"/>
  <c r="L60"/>
  <c r="K12"/>
  <c r="C12"/>
  <c r="L12"/>
  <c r="L56"/>
  <c r="J54"/>
  <c r="K54"/>
  <c r="L39"/>
  <c r="N39"/>
  <c r="J24"/>
  <c r="K24"/>
  <c r="C24"/>
  <c r="J63"/>
  <c r="K63"/>
  <c r="C63"/>
  <c r="L47"/>
  <c r="N47"/>
  <c r="J28"/>
  <c r="K28"/>
  <c r="L36"/>
  <c r="L21"/>
  <c r="J25"/>
  <c r="K25"/>
  <c r="C25"/>
  <c r="L38"/>
  <c r="S38"/>
  <c r="L42" i="141" s="1"/>
  <c r="J23" i="160"/>
  <c r="K23"/>
  <c r="C23"/>
  <c r="L57"/>
  <c r="J32"/>
  <c r="K32"/>
  <c r="C32"/>
  <c r="L18"/>
  <c r="J30"/>
  <c r="K30"/>
  <c r="L13"/>
  <c r="B13"/>
  <c r="J53"/>
  <c r="K53"/>
  <c r="C53"/>
  <c r="J9"/>
  <c r="K9"/>
  <c r="C9"/>
  <c r="L49"/>
  <c r="J46"/>
  <c r="K46"/>
  <c r="J59"/>
  <c r="K59"/>
  <c r="C59"/>
  <c r="L34"/>
  <c r="E34"/>
  <c r="J11" i="137"/>
  <c r="J50" i="160"/>
  <c r="K50"/>
  <c r="C50"/>
  <c r="L43"/>
  <c r="J22"/>
  <c r="K22"/>
  <c r="J40"/>
  <c r="K40"/>
  <c r="C40"/>
  <c r="L66"/>
  <c r="E66"/>
  <c r="J13" i="89"/>
  <c r="J45" i="160"/>
  <c r="K45"/>
  <c r="L51"/>
  <c r="J33"/>
  <c r="K33"/>
  <c r="J14"/>
  <c r="K14"/>
  <c r="J17"/>
  <c r="K17"/>
  <c r="C17"/>
  <c r="L29"/>
  <c r="J19"/>
  <c r="K19"/>
  <c r="C19"/>
  <c r="L26"/>
  <c r="J67"/>
  <c r="K67"/>
  <c r="L8"/>
  <c r="J42"/>
  <c r="K42"/>
  <c r="C42"/>
  <c r="L52"/>
  <c r="J61"/>
  <c r="K61"/>
  <c r="L55"/>
  <c r="J62"/>
  <c r="K62"/>
  <c r="L16"/>
  <c r="J58"/>
  <c r="K58"/>
  <c r="J37"/>
  <c r="K37"/>
  <c r="L20"/>
  <c r="N20"/>
  <c r="J15"/>
  <c r="K15"/>
  <c r="C15"/>
  <c r="L11"/>
  <c r="J31"/>
  <c r="K31"/>
  <c r="L48"/>
  <c r="E48"/>
  <c r="J10"/>
  <c r="K10"/>
  <c r="J7"/>
  <c r="K7"/>
  <c r="L64"/>
  <c r="J60"/>
  <c r="K60"/>
  <c r="N36"/>
  <c r="C36"/>
  <c r="C49"/>
  <c r="C61"/>
  <c r="N14"/>
  <c r="C14"/>
  <c r="D14" s="1"/>
  <c r="C56"/>
  <c r="C45"/>
  <c r="N67"/>
  <c r="C67"/>
  <c r="N64"/>
  <c r="C64"/>
  <c r="N33"/>
  <c r="J12" i="136"/>
  <c r="C33" i="160"/>
  <c r="N16"/>
  <c r="C16"/>
  <c r="J13" i="121"/>
  <c r="C43" i="160"/>
  <c r="N58"/>
  <c r="C58"/>
  <c r="C18"/>
  <c r="N54"/>
  <c r="C29"/>
  <c r="C57"/>
  <c r="B12"/>
  <c r="B54"/>
  <c r="B24"/>
  <c r="B28"/>
  <c r="B38"/>
  <c r="B53"/>
  <c r="B9"/>
  <c r="B59"/>
  <c r="B50"/>
  <c r="B22"/>
  <c r="B66"/>
  <c r="B45"/>
  <c r="B33"/>
  <c r="B19"/>
  <c r="B67"/>
  <c r="B42"/>
  <c r="B61"/>
  <c r="B62"/>
  <c r="B20"/>
  <c r="B11"/>
  <c r="B31"/>
  <c r="B41"/>
  <c r="D41" s="1"/>
  <c r="B44"/>
  <c r="D44" s="1"/>
  <c r="B39"/>
  <c r="B63"/>
  <c r="B47"/>
  <c r="B36"/>
  <c r="B25"/>
  <c r="B23"/>
  <c r="B57"/>
  <c r="B32"/>
  <c r="B30"/>
  <c r="B35"/>
  <c r="B49"/>
  <c r="B46"/>
  <c r="D46" s="1"/>
  <c r="B34"/>
  <c r="B43"/>
  <c r="B40"/>
  <c r="B51"/>
  <c r="B29"/>
  <c r="B26"/>
  <c r="B8"/>
  <c r="B52"/>
  <c r="B55"/>
  <c r="B16"/>
  <c r="B58"/>
  <c r="B48"/>
  <c r="B10"/>
  <c r="B64"/>
  <c r="B60"/>
  <c r="N28"/>
  <c r="N8"/>
  <c r="N55"/>
  <c r="N41"/>
  <c r="N44"/>
  <c r="N32"/>
  <c r="N53"/>
  <c r="N46"/>
  <c r="N34"/>
  <c r="N66"/>
  <c r="R41"/>
  <c r="G41"/>
  <c r="M46"/>
  <c r="Q41"/>
  <c r="F44"/>
  <c r="F46"/>
  <c r="M60"/>
  <c r="F41"/>
  <c r="M41"/>
  <c r="E41"/>
  <c r="M64"/>
  <c r="F48"/>
  <c r="W48"/>
  <c r="F31"/>
  <c r="F11"/>
  <c r="F55"/>
  <c r="E55"/>
  <c r="N61"/>
  <c r="E52"/>
  <c r="M42"/>
  <c r="F8"/>
  <c r="F67"/>
  <c r="M67"/>
  <c r="E51"/>
  <c r="W51"/>
  <c r="F40"/>
  <c r="M34"/>
  <c r="M59"/>
  <c r="W59"/>
  <c r="Y46"/>
  <c r="R46"/>
  <c r="E46"/>
  <c r="G46"/>
  <c r="W46"/>
  <c r="Q46"/>
  <c r="M35"/>
  <c r="W35"/>
  <c r="M53"/>
  <c r="W30"/>
  <c r="F32"/>
  <c r="M32"/>
  <c r="W32"/>
  <c r="M23"/>
  <c r="W23"/>
  <c r="E38"/>
  <c r="F25"/>
  <c r="W25"/>
  <c r="F28"/>
  <c r="M28"/>
  <c r="F24"/>
  <c r="Y44"/>
  <c r="M44"/>
  <c r="R44"/>
  <c r="E44"/>
  <c r="G44"/>
  <c r="W44"/>
  <c r="Q44"/>
  <c r="J21" i="91" l="1"/>
  <c r="J19" i="102"/>
  <c r="J155" i="164"/>
  <c r="J205"/>
  <c r="J43"/>
  <c r="J91"/>
  <c r="J121"/>
  <c r="J19" i="86"/>
  <c r="J21" i="138"/>
  <c r="J16" i="120"/>
  <c r="J19" i="139"/>
  <c r="K17" i="127"/>
  <c r="K18" i="142"/>
  <c r="J19" i="94"/>
  <c r="J22" i="111"/>
  <c r="K18" i="115"/>
  <c r="K20" i="118"/>
  <c r="K19" i="135"/>
  <c r="K18" i="112"/>
  <c r="J88" i="164"/>
  <c r="J201"/>
  <c r="J33"/>
  <c r="J184"/>
  <c r="J17" i="131"/>
  <c r="J19" i="123"/>
  <c r="K17" i="133"/>
  <c r="K21" i="103"/>
  <c r="K17" i="137"/>
  <c r="K18" i="133"/>
  <c r="K21" i="91"/>
  <c r="K19" i="102"/>
  <c r="K19" i="86"/>
  <c r="K21" i="138"/>
  <c r="K18" i="134"/>
  <c r="K20" i="126"/>
  <c r="K19" i="132"/>
  <c r="K19" i="114"/>
  <c r="K18" i="105"/>
  <c r="K19" i="97"/>
  <c r="J19" i="118"/>
  <c r="J21" i="107"/>
  <c r="J17" i="137"/>
  <c r="J18" i="133"/>
  <c r="F73" i="164"/>
  <c r="G73"/>
  <c r="H73"/>
  <c r="F146"/>
  <c r="G146"/>
  <c r="H146"/>
  <c r="G81"/>
  <c r="F81"/>
  <c r="H81"/>
  <c r="F179"/>
  <c r="H179"/>
  <c r="G179"/>
  <c r="G98"/>
  <c r="H98"/>
  <c r="F98"/>
  <c r="G178"/>
  <c r="H178"/>
  <c r="F178"/>
  <c r="G84"/>
  <c r="H84"/>
  <c r="F84"/>
  <c r="F157"/>
  <c r="G157"/>
  <c r="H157"/>
  <c r="F45"/>
  <c r="G45"/>
  <c r="H45"/>
  <c r="F82"/>
  <c r="G82"/>
  <c r="H82"/>
  <c r="F105"/>
  <c r="G105"/>
  <c r="H105"/>
  <c r="F159"/>
  <c r="G159"/>
  <c r="H159"/>
  <c r="F67"/>
  <c r="G67"/>
  <c r="H67"/>
  <c r="G99"/>
  <c r="H99"/>
  <c r="F99"/>
  <c r="F138"/>
  <c r="G138"/>
  <c r="H138"/>
  <c r="G111"/>
  <c r="H111"/>
  <c r="F111"/>
  <c r="F139"/>
  <c r="G139"/>
  <c r="H139"/>
  <c r="F31"/>
  <c r="G31"/>
  <c r="H31"/>
  <c r="F78"/>
  <c r="G78"/>
  <c r="H78"/>
  <c r="G15"/>
  <c r="F15"/>
  <c r="H15"/>
  <c r="F11"/>
  <c r="G11"/>
  <c r="H11"/>
  <c r="F97"/>
  <c r="G97"/>
  <c r="H97"/>
  <c r="F63"/>
  <c r="G63"/>
  <c r="H63"/>
  <c r="G160"/>
  <c r="F160"/>
  <c r="H160"/>
  <c r="F112"/>
  <c r="G112"/>
  <c r="H112"/>
  <c r="G162"/>
  <c r="F162"/>
  <c r="H162"/>
  <c r="G53"/>
  <c r="H53"/>
  <c r="F53"/>
  <c r="G59"/>
  <c r="H59"/>
  <c r="F59"/>
  <c r="F110"/>
  <c r="G110"/>
  <c r="H110"/>
  <c r="G83"/>
  <c r="H83"/>
  <c r="F83"/>
  <c r="G71"/>
  <c r="H71"/>
  <c r="F71"/>
  <c r="F129"/>
  <c r="H129"/>
  <c r="G129"/>
  <c r="G204"/>
  <c r="F204"/>
  <c r="H204"/>
  <c r="F203"/>
  <c r="H203"/>
  <c r="G203"/>
  <c r="G65"/>
  <c r="F65"/>
  <c r="H65"/>
  <c r="F51"/>
  <c r="G51"/>
  <c r="H51"/>
  <c r="F16"/>
  <c r="H16"/>
  <c r="G16"/>
  <c r="G8"/>
  <c r="H8"/>
  <c r="F8"/>
  <c r="F173"/>
  <c r="H173"/>
  <c r="G173"/>
  <c r="G191"/>
  <c r="F191"/>
  <c r="H191"/>
  <c r="F90"/>
  <c r="G90"/>
  <c r="H90"/>
  <c r="G39"/>
  <c r="F39"/>
  <c r="H39"/>
  <c r="F96"/>
  <c r="G96"/>
  <c r="H96"/>
  <c r="G27"/>
  <c r="F27"/>
  <c r="H27"/>
  <c r="F136"/>
  <c r="H136"/>
  <c r="G136"/>
  <c r="F199"/>
  <c r="H199"/>
  <c r="G199"/>
  <c r="F209"/>
  <c r="G209"/>
  <c r="H209"/>
  <c r="G181"/>
  <c r="F181"/>
  <c r="H181"/>
  <c r="G124"/>
  <c r="F124"/>
  <c r="H124"/>
  <c r="F66"/>
  <c r="G66"/>
  <c r="H66"/>
  <c r="G194"/>
  <c r="F194"/>
  <c r="H194"/>
  <c r="F131"/>
  <c r="G131"/>
  <c r="H131"/>
  <c r="F40"/>
  <c r="G40"/>
  <c r="H40"/>
  <c r="F64"/>
  <c r="G64"/>
  <c r="H64"/>
  <c r="F166"/>
  <c r="G166"/>
  <c r="H166"/>
  <c r="F169"/>
  <c r="G169"/>
  <c r="H169"/>
  <c r="G119"/>
  <c r="H119"/>
  <c r="F119"/>
  <c r="G100"/>
  <c r="H100"/>
  <c r="F100"/>
  <c r="G125"/>
  <c r="F125"/>
  <c r="H125"/>
  <c r="G193"/>
  <c r="H193"/>
  <c r="F193"/>
  <c r="G20"/>
  <c r="H20"/>
  <c r="F20"/>
  <c r="F26"/>
  <c r="G26"/>
  <c r="H26"/>
  <c r="G147"/>
  <c r="H147"/>
  <c r="F147"/>
  <c r="F170"/>
  <c r="G170"/>
  <c r="H170"/>
  <c r="F62"/>
  <c r="G62"/>
  <c r="H62"/>
  <c r="G21"/>
  <c r="H21"/>
  <c r="F21"/>
  <c r="F14"/>
  <c r="G14"/>
  <c r="H14"/>
  <c r="G113"/>
  <c r="H113"/>
  <c r="F113"/>
  <c r="F172"/>
  <c r="H172"/>
  <c r="G172"/>
  <c r="G140"/>
  <c r="F140"/>
  <c r="H140"/>
  <c r="F116"/>
  <c r="H116"/>
  <c r="G116"/>
  <c r="G168"/>
  <c r="H168"/>
  <c r="F168"/>
  <c r="F127"/>
  <c r="G127"/>
  <c r="H127"/>
  <c r="G164"/>
  <c r="H164"/>
  <c r="F164"/>
  <c r="F143"/>
  <c r="H143"/>
  <c r="G143"/>
  <c r="G182"/>
  <c r="H182"/>
  <c r="F182"/>
  <c r="F102"/>
  <c r="G102"/>
  <c r="H102"/>
  <c r="G186"/>
  <c r="H186"/>
  <c r="F186"/>
  <c r="F198"/>
  <c r="G198"/>
  <c r="H198"/>
  <c r="G87"/>
  <c r="F87"/>
  <c r="H87"/>
  <c r="F72"/>
  <c r="H72"/>
  <c r="G72"/>
  <c r="G5"/>
  <c r="H5"/>
  <c r="F5"/>
  <c r="F13"/>
  <c r="H13"/>
  <c r="G13"/>
  <c r="F200"/>
  <c r="H200"/>
  <c r="G200"/>
  <c r="G141"/>
  <c r="H141"/>
  <c r="F141"/>
  <c r="F206"/>
  <c r="H206"/>
  <c r="G206"/>
  <c r="F89"/>
  <c r="G89"/>
  <c r="H89"/>
  <c r="F197"/>
  <c r="G197"/>
  <c r="H197"/>
  <c r="G185"/>
  <c r="F185"/>
  <c r="H185"/>
  <c r="F149"/>
  <c r="H149"/>
  <c r="G149"/>
  <c r="G50"/>
  <c r="H50"/>
  <c r="F50"/>
  <c r="K18" i="117"/>
  <c r="K19" i="130"/>
  <c r="J19" i="119"/>
  <c r="J19" i="3"/>
  <c r="J18" i="114"/>
  <c r="J19" i="141"/>
  <c r="J17" i="122"/>
  <c r="J18" i="125"/>
  <c r="K20" i="111"/>
  <c r="K20" i="94"/>
  <c r="J18" i="105"/>
  <c r="J19" i="97"/>
  <c r="K19" i="118"/>
  <c r="K21" i="107"/>
  <c r="J18" i="117"/>
  <c r="J19" i="130"/>
  <c r="J17" i="127"/>
  <c r="J18" i="142"/>
  <c r="J23" i="100"/>
  <c r="J21" i="119"/>
  <c r="K18" i="114"/>
  <c r="K19" i="141"/>
  <c r="K19" i="140"/>
  <c r="K20"/>
  <c r="K20" i="115"/>
  <c r="J20" i="111"/>
  <c r="J20" i="94"/>
  <c r="F207" i="164"/>
  <c r="G207"/>
  <c r="H207"/>
  <c r="G107"/>
  <c r="H107"/>
  <c r="F107"/>
  <c r="F52"/>
  <c r="G52"/>
  <c r="H52"/>
  <c r="F195"/>
  <c r="G195"/>
  <c r="H195"/>
  <c r="F115"/>
  <c r="G115"/>
  <c r="H115"/>
  <c r="G180"/>
  <c r="H180"/>
  <c r="F180"/>
  <c r="G144"/>
  <c r="F144"/>
  <c r="H144"/>
  <c r="G10"/>
  <c r="F10"/>
  <c r="H10"/>
  <c r="F135"/>
  <c r="G135"/>
  <c r="H135"/>
  <c r="G92"/>
  <c r="H92"/>
  <c r="F92"/>
  <c r="G22"/>
  <c r="H22"/>
  <c r="F22"/>
  <c r="G104"/>
  <c r="F104"/>
  <c r="H104"/>
  <c r="F128"/>
  <c r="G128"/>
  <c r="H128"/>
  <c r="G158"/>
  <c r="F158"/>
  <c r="H158"/>
  <c r="G9"/>
  <c r="F9"/>
  <c r="H9"/>
  <c r="F61"/>
  <c r="G61"/>
  <c r="H61"/>
  <c r="G48"/>
  <c r="F48"/>
  <c r="H48"/>
  <c r="G23"/>
  <c r="F23"/>
  <c r="H23"/>
  <c r="G55"/>
  <c r="F55"/>
  <c r="H55"/>
  <c r="G156"/>
  <c r="F156"/>
  <c r="H156"/>
  <c r="G167"/>
  <c r="H167"/>
  <c r="F167"/>
  <c r="F76"/>
  <c r="G76"/>
  <c r="H76"/>
  <c r="G30"/>
  <c r="F30"/>
  <c r="H30"/>
  <c r="F29"/>
  <c r="G29"/>
  <c r="H29"/>
  <c r="G68"/>
  <c r="H68"/>
  <c r="F68"/>
  <c r="F42"/>
  <c r="G42"/>
  <c r="H42"/>
  <c r="F150"/>
  <c r="H150"/>
  <c r="G150"/>
  <c r="F46"/>
  <c r="G46"/>
  <c r="H46"/>
  <c r="F151"/>
  <c r="H151"/>
  <c r="G151"/>
  <c r="G177"/>
  <c r="F177"/>
  <c r="H177"/>
  <c r="F163"/>
  <c r="H163"/>
  <c r="G163"/>
  <c r="G24"/>
  <c r="F24"/>
  <c r="H24"/>
  <c r="F57"/>
  <c r="G57"/>
  <c r="H57"/>
  <c r="G152"/>
  <c r="H152"/>
  <c r="F152"/>
  <c r="F19"/>
  <c r="G19"/>
  <c r="H19"/>
  <c r="F122"/>
  <c r="G122"/>
  <c r="H122"/>
  <c r="F142"/>
  <c r="G142"/>
  <c r="H142"/>
  <c r="G54"/>
  <c r="F54"/>
  <c r="H54"/>
  <c r="F192"/>
  <c r="G192"/>
  <c r="H192"/>
  <c r="G210"/>
  <c r="H210"/>
  <c r="F210"/>
  <c r="G109"/>
  <c r="H109"/>
  <c r="F109"/>
  <c r="G145"/>
  <c r="H145"/>
  <c r="F145"/>
  <c r="F176"/>
  <c r="H176"/>
  <c r="G176"/>
  <c r="G153"/>
  <c r="H153"/>
  <c r="F153"/>
  <c r="F74"/>
  <c r="H74"/>
  <c r="G74"/>
  <c r="G34"/>
  <c r="H34"/>
  <c r="F34"/>
  <c r="F7"/>
  <c r="G7"/>
  <c r="H7"/>
  <c r="F94"/>
  <c r="G94"/>
  <c r="H94"/>
  <c r="G28"/>
  <c r="H28"/>
  <c r="F28"/>
  <c r="F161"/>
  <c r="G161"/>
  <c r="H161"/>
  <c r="G12"/>
  <c r="F12"/>
  <c r="H12"/>
  <c r="G77"/>
  <c r="F77"/>
  <c r="H77"/>
  <c r="F70"/>
  <c r="G70"/>
  <c r="H70"/>
  <c r="G41"/>
  <c r="H41"/>
  <c r="F41"/>
  <c r="G56"/>
  <c r="H56"/>
  <c r="F56"/>
  <c r="G165"/>
  <c r="H165"/>
  <c r="F165"/>
  <c r="F49"/>
  <c r="G49"/>
  <c r="H49"/>
  <c r="F38"/>
  <c r="G38"/>
  <c r="H38"/>
  <c r="F187"/>
  <c r="G187"/>
  <c r="H187"/>
  <c r="F103"/>
  <c r="G103"/>
  <c r="H103"/>
  <c r="G47"/>
  <c r="F47"/>
  <c r="H47"/>
  <c r="F183"/>
  <c r="G183"/>
  <c r="H183"/>
  <c r="G208"/>
  <c r="F208"/>
  <c r="H208"/>
  <c r="G85"/>
  <c r="F85"/>
  <c r="H85"/>
  <c r="F126"/>
  <c r="G126"/>
  <c r="H126"/>
  <c r="G171"/>
  <c r="F171"/>
  <c r="H171"/>
  <c r="F44"/>
  <c r="H44"/>
  <c r="G44"/>
  <c r="G189"/>
  <c r="F189"/>
  <c r="H189"/>
  <c r="G25"/>
  <c r="F25"/>
  <c r="H25"/>
  <c r="F35"/>
  <c r="G35"/>
  <c r="H35"/>
  <c r="G37"/>
  <c r="H37"/>
  <c r="F37"/>
  <c r="F36"/>
  <c r="G36"/>
  <c r="H36"/>
  <c r="F188"/>
  <c r="H188"/>
  <c r="G188"/>
  <c r="G202"/>
  <c r="F202"/>
  <c r="H202"/>
  <c r="G75"/>
  <c r="H75"/>
  <c r="F75"/>
  <c r="F93"/>
  <c r="G93"/>
  <c r="H93"/>
  <c r="G101"/>
  <c r="F101"/>
  <c r="H101"/>
  <c r="F80"/>
  <c r="G80"/>
  <c r="H80"/>
  <c r="F60"/>
  <c r="G60"/>
  <c r="H60"/>
  <c r="F120"/>
  <c r="H120"/>
  <c r="G120"/>
  <c r="F134"/>
  <c r="G134"/>
  <c r="H134"/>
  <c r="G133"/>
  <c r="F133"/>
  <c r="H133"/>
  <c r="F175"/>
  <c r="G175"/>
  <c r="H175"/>
  <c r="G137"/>
  <c r="F137"/>
  <c r="H137"/>
  <c r="F132"/>
  <c r="G132"/>
  <c r="H132"/>
  <c r="G58"/>
  <c r="F58"/>
  <c r="H58"/>
  <c r="F108"/>
  <c r="G108"/>
  <c r="H108"/>
  <c r="F196"/>
  <c r="G196"/>
  <c r="H196"/>
  <c r="F190"/>
  <c r="G190"/>
  <c r="H190"/>
  <c r="G148"/>
  <c r="H148"/>
  <c r="F148"/>
  <c r="F69"/>
  <c r="G69"/>
  <c r="H69"/>
  <c r="K16" i="114"/>
  <c r="K20" i="108"/>
  <c r="J16" i="114"/>
  <c r="J20" i="108"/>
  <c r="J21" i="113"/>
  <c r="J18" i="93"/>
  <c r="K22" i="113"/>
  <c r="K19" i="108"/>
  <c r="J22" i="113"/>
  <c r="J19" i="108"/>
  <c r="J19" i="98"/>
  <c r="J19" i="132"/>
  <c r="K18" i="128"/>
  <c r="K20" i="98"/>
  <c r="J18" i="128"/>
  <c r="J20" i="98"/>
  <c r="K15" i="112"/>
  <c r="K20" i="101"/>
  <c r="K18" i="3"/>
  <c r="K18" i="97"/>
  <c r="J15" i="112"/>
  <c r="J18" i="97"/>
  <c r="J20" i="101"/>
  <c r="J18" i="3"/>
  <c r="K18" i="102"/>
  <c r="K20" i="105"/>
  <c r="J20"/>
  <c r="J18" i="102"/>
  <c r="J12" i="92"/>
  <c r="J19" i="135"/>
  <c r="K19" i="121"/>
  <c r="K21" i="88"/>
  <c r="J19" i="121"/>
  <c r="J21" i="88"/>
  <c r="K22" i="100"/>
  <c r="K21"/>
  <c r="K19" i="115"/>
  <c r="K21" i="111"/>
  <c r="J18" i="124"/>
  <c r="J19" i="115"/>
  <c r="J21" i="111"/>
  <c r="K17" i="142"/>
  <c r="K22" i="91"/>
  <c r="J17" i="142"/>
  <c r="J22" i="91"/>
  <c r="K17" i="126"/>
  <c r="K16" i="120"/>
  <c r="M17" i="160"/>
  <c r="K17" i="112"/>
  <c r="K19" i="143"/>
  <c r="J17" i="112"/>
  <c r="J19" i="143"/>
  <c r="K19" i="87"/>
  <c r="K19" i="109"/>
  <c r="J19" i="87"/>
  <c r="J19" i="109"/>
  <c r="K21" i="92"/>
  <c r="K19" i="110"/>
  <c r="J19" i="111"/>
  <c r="J19" i="110"/>
  <c r="J21" i="92"/>
  <c r="E47" i="160"/>
  <c r="D56"/>
  <c r="AM60"/>
  <c r="K18" i="129"/>
  <c r="K18" i="95"/>
  <c r="K20" i="104"/>
  <c r="J18" i="129"/>
  <c r="J18" i="95"/>
  <c r="J20" i="104"/>
  <c r="K19"/>
  <c r="K18" i="131"/>
  <c r="K20" i="95"/>
  <c r="J19" i="104"/>
  <c r="J20" i="95"/>
  <c r="J18" i="131"/>
  <c r="AM35" i="160"/>
  <c r="J17" i="135"/>
  <c r="J20" i="90"/>
  <c r="K17" i="143"/>
  <c r="K19" i="126"/>
  <c r="J17" i="143"/>
  <c r="J19" i="126"/>
  <c r="K17" i="116"/>
  <c r="K18" i="123"/>
  <c r="K20" i="99"/>
  <c r="J18" i="123"/>
  <c r="J20" i="99"/>
  <c r="K18" i="136"/>
  <c r="K21" i="96"/>
  <c r="J18" i="136"/>
  <c r="J21" i="96"/>
  <c r="K19" i="99"/>
  <c r="K20" i="106"/>
  <c r="K16" i="131"/>
  <c r="K19" i="101"/>
  <c r="J16" i="131"/>
  <c r="J19" i="101"/>
  <c r="K17" i="123"/>
  <c r="K18" i="116"/>
  <c r="F33" i="138"/>
  <c r="K18" i="137"/>
  <c r="K19" i="95"/>
  <c r="J18" i="137"/>
  <c r="J19" i="95"/>
  <c r="K18" i="101"/>
  <c r="K19" i="138"/>
  <c r="K20" i="89"/>
  <c r="J18" i="101"/>
  <c r="J19" i="138"/>
  <c r="J20" i="89"/>
  <c r="J16" i="137"/>
  <c r="J17" i="133"/>
  <c r="K20" i="100"/>
  <c r="K19" i="119"/>
  <c r="W34" i="160"/>
  <c r="J18" i="115"/>
  <c r="J20" i="96"/>
  <c r="J18" i="122"/>
  <c r="K18" i="143"/>
  <c r="K18" i="130"/>
  <c r="J18" i="143"/>
  <c r="J18" i="130"/>
  <c r="K16" i="95"/>
  <c r="K18" i="90"/>
  <c r="J16" i="95"/>
  <c r="J18" i="90"/>
  <c r="K18" i="126"/>
  <c r="K19" i="105"/>
  <c r="J18" i="126"/>
  <c r="J19" i="105"/>
  <c r="F9" i="160"/>
  <c r="K18" i="135"/>
  <c r="K19" i="90"/>
  <c r="J18" i="135"/>
  <c r="J19" i="90"/>
  <c r="K17" i="125"/>
  <c r="K20" i="138"/>
  <c r="J17" i="125"/>
  <c r="J20" i="138"/>
  <c r="AM48" i="160"/>
  <c r="K18" i="107"/>
  <c r="K19" i="94"/>
  <c r="F22" i="160"/>
  <c r="K20" i="92"/>
  <c r="K20" i="119"/>
  <c r="J20" i="92"/>
  <c r="J20" i="119"/>
  <c r="K19" i="103"/>
  <c r="K19" i="106"/>
  <c r="J19" i="103"/>
  <c r="J19" i="106"/>
  <c r="AM18" i="160"/>
  <c r="J17" i="136"/>
  <c r="J19" i="99"/>
  <c r="K16" i="127"/>
  <c r="K17" i="122"/>
  <c r="C53" i="84"/>
  <c r="K20" i="96"/>
  <c r="K18" i="86"/>
  <c r="K20" i="103"/>
  <c r="J18" i="86"/>
  <c r="J20" i="103"/>
  <c r="F33" i="132"/>
  <c r="K18" i="108"/>
  <c r="K21" i="113"/>
  <c r="K18" i="103"/>
  <c r="K19" i="89"/>
  <c r="J18" i="103"/>
  <c r="J19" i="89"/>
  <c r="AM8" i="160"/>
  <c r="M62"/>
  <c r="K17" i="117"/>
  <c r="K20" i="91"/>
  <c r="J17" i="117"/>
  <c r="J20" i="91"/>
  <c r="J17" i="102"/>
  <c r="J18" i="134"/>
  <c r="F33" i="123"/>
  <c r="K18" i="121"/>
  <c r="K20" i="88"/>
  <c r="J18" i="121"/>
  <c r="J20" i="88"/>
  <c r="J18" i="118"/>
  <c r="J18" i="109"/>
  <c r="K18" i="140"/>
  <c r="K18" i="124"/>
  <c r="J16" i="129"/>
  <c r="J17" i="126"/>
  <c r="J14" i="143"/>
  <c r="J17" i="90"/>
  <c r="J16" i="109"/>
  <c r="J18" i="140"/>
  <c r="J13" i="107"/>
  <c r="J16" i="127"/>
  <c r="K16" i="107"/>
  <c r="K18" i="87"/>
  <c r="J16" i="102"/>
  <c r="B39" i="84"/>
  <c r="J17" i="130"/>
  <c r="K17" i="106"/>
  <c r="K19" i="98"/>
  <c r="J16" i="107"/>
  <c r="J18" i="87"/>
  <c r="J18" i="106"/>
  <c r="B53" i="84"/>
  <c r="K16" i="102"/>
  <c r="C39" i="84"/>
  <c r="K17" i="130"/>
  <c r="J18" i="139"/>
  <c r="J17" i="95"/>
  <c r="K16" i="138"/>
  <c r="K16" i="137"/>
  <c r="K18" i="138"/>
  <c r="K17" i="109"/>
  <c r="J18" i="98"/>
  <c r="J18" i="108"/>
  <c r="K14" i="143"/>
  <c r="K17" i="90"/>
  <c r="K17" i="139"/>
  <c r="K17" i="102"/>
  <c r="K15" i="131"/>
  <c r="K17" i="136"/>
  <c r="K15" i="135"/>
  <c r="K17" i="124"/>
  <c r="K17" i="97"/>
  <c r="K17" i="104"/>
  <c r="K17" i="135"/>
  <c r="K17" i="87"/>
  <c r="K19" i="111"/>
  <c r="J12" i="135"/>
  <c r="J18" i="138"/>
  <c r="J17" i="109"/>
  <c r="G86" i="164"/>
  <c r="H86"/>
  <c r="F86"/>
  <c r="J35" i="139"/>
  <c r="K15" i="117"/>
  <c r="K15" i="127"/>
  <c r="K16" i="93"/>
  <c r="J15" i="117"/>
  <c r="J15" i="127"/>
  <c r="J16" i="93"/>
  <c r="K14" i="114"/>
  <c r="K18" i="141"/>
  <c r="J14" i="114"/>
  <c r="J18" i="141"/>
  <c r="D17" i="160"/>
  <c r="K17" i="128"/>
  <c r="K18" i="104"/>
  <c r="J17" i="128"/>
  <c r="J18" i="104"/>
  <c r="E35" i="160"/>
  <c r="F35"/>
  <c r="K16" i="143"/>
  <c r="K19" i="96"/>
  <c r="J19"/>
  <c r="J16" i="143"/>
  <c r="K16" i="134"/>
  <c r="K17" i="114"/>
  <c r="K16" i="125"/>
  <c r="J17" i="114"/>
  <c r="J16" i="125"/>
  <c r="K18" i="88"/>
  <c r="K16" i="112"/>
  <c r="J18" i="88"/>
  <c r="J16" i="112"/>
  <c r="K18" i="100"/>
  <c r="K15" i="125"/>
  <c r="K18" i="145"/>
  <c r="J18" i="100"/>
  <c r="J15" i="125"/>
  <c r="J18" i="145"/>
  <c r="J15" i="95"/>
  <c r="J17" i="104"/>
  <c r="K16" i="90"/>
  <c r="K19" i="107"/>
  <c r="K16" i="142"/>
  <c r="J16" i="90"/>
  <c r="J16" i="142"/>
  <c r="J19" i="107"/>
  <c r="AM63" i="160"/>
  <c r="J19" i="162"/>
  <c r="J20" i="100"/>
  <c r="K15" i="3"/>
  <c r="K19" i="100"/>
  <c r="K16" i="105"/>
  <c r="J15" i="3"/>
  <c r="J16" i="105"/>
  <c r="J19" i="100"/>
  <c r="J9" i="143"/>
  <c r="K17" i="88"/>
  <c r="K19" i="162"/>
  <c r="J15" i="114"/>
  <c r="J18" i="107"/>
  <c r="K17" i="118"/>
  <c r="K15" i="120"/>
  <c r="K16" i="117"/>
  <c r="J15" i="120"/>
  <c r="J16" i="117"/>
  <c r="K16" i="115"/>
  <c r="K18" i="119"/>
  <c r="K15" i="110"/>
  <c r="K19" i="92"/>
  <c r="K17" i="94"/>
  <c r="J15" i="110"/>
  <c r="J17" i="94"/>
  <c r="J19" i="92"/>
  <c r="J35" i="108"/>
  <c r="K18" i="132"/>
  <c r="K18" i="113"/>
  <c r="J17" i="98"/>
  <c r="J18" i="132"/>
  <c r="J18" i="113"/>
  <c r="K15" i="133"/>
  <c r="K16" i="136"/>
  <c r="K18" i="89"/>
  <c r="J16" i="136"/>
  <c r="J18" i="89"/>
  <c r="J17" i="111"/>
  <c r="J16" i="138"/>
  <c r="J15" i="137"/>
  <c r="J17" i="116"/>
  <c r="J15" i="104"/>
  <c r="J15" i="131"/>
  <c r="K16" i="116"/>
  <c r="K18" i="106"/>
  <c r="J35"/>
  <c r="F49" i="160"/>
  <c r="K17" i="105"/>
  <c r="J17"/>
  <c r="K17" i="92"/>
  <c r="K18" i="99"/>
  <c r="K18" i="111"/>
  <c r="J17" i="92"/>
  <c r="J18" i="111"/>
  <c r="J18" i="99"/>
  <c r="K14" i="93"/>
  <c r="K17" i="141"/>
  <c r="K17" i="110"/>
  <c r="K17" i="129"/>
  <c r="J14" i="93"/>
  <c r="J17" i="129"/>
  <c r="J17" i="110"/>
  <c r="J17" i="141"/>
  <c r="J13" i="120"/>
  <c r="J16" i="134"/>
  <c r="K15" i="124"/>
  <c r="K16" i="101"/>
  <c r="K17" i="3"/>
  <c r="J16" i="101"/>
  <c r="J17" i="3"/>
  <c r="J35" i="112"/>
  <c r="K14" i="117"/>
  <c r="K17" i="101"/>
  <c r="K17" i="121"/>
  <c r="J17"/>
  <c r="J17" i="101"/>
  <c r="K16" i="122"/>
  <c r="K17" i="91"/>
  <c r="J14" i="125"/>
  <c r="J16" i="122"/>
  <c r="J17" i="91"/>
  <c r="M19" i="160"/>
  <c r="K17" i="132"/>
  <c r="K20" i="113"/>
  <c r="J16" i="108"/>
  <c r="J20" i="113"/>
  <c r="J17" i="132"/>
  <c r="J17" i="108"/>
  <c r="J17" i="106"/>
  <c r="K15" i="143"/>
  <c r="K17" i="134"/>
  <c r="J16" i="110"/>
  <c r="J17" i="134"/>
  <c r="J15" i="143"/>
  <c r="K16" i="86"/>
  <c r="K17" i="145"/>
  <c r="J16" i="86"/>
  <c r="J17" i="145"/>
  <c r="J33"/>
  <c r="J35" s="1"/>
  <c r="K17" i="113"/>
  <c r="K15" i="93"/>
  <c r="J17" i="113"/>
  <c r="J15" i="93"/>
  <c r="W28" i="160"/>
  <c r="K15" i="90"/>
  <c r="K16" i="135"/>
  <c r="J15" i="90"/>
  <c r="J16" i="135"/>
  <c r="AM25" i="160"/>
  <c r="K14" i="104"/>
  <c r="K16" i="145"/>
  <c r="J14" i="104"/>
  <c r="J16" i="145"/>
  <c r="K16" i="133"/>
  <c r="K15" i="86"/>
  <c r="J16" i="133"/>
  <c r="J15" i="86"/>
  <c r="K15" i="91"/>
  <c r="K14" i="137"/>
  <c r="J15" i="91"/>
  <c r="J14" i="137"/>
  <c r="F10" i="160"/>
  <c r="K14" i="120"/>
  <c r="K18" i="96"/>
  <c r="J14" i="135"/>
  <c r="J18" i="96"/>
  <c r="J14" i="120"/>
  <c r="J10" i="133"/>
  <c r="J17" i="99"/>
  <c r="K16" i="123"/>
  <c r="K18" i="94"/>
  <c r="J16" i="123"/>
  <c r="J18" i="94"/>
  <c r="AM34" i="160"/>
  <c r="K17" i="119"/>
  <c r="K17" i="86"/>
  <c r="J17" i="119"/>
  <c r="J17" i="86"/>
  <c r="K17" i="115"/>
  <c r="K15" i="102"/>
  <c r="J16" i="94"/>
  <c r="J15" i="102"/>
  <c r="J17" i="115"/>
  <c r="J16" i="119"/>
  <c r="J17" i="140"/>
  <c r="E11" i="160"/>
  <c r="K16" i="106"/>
  <c r="K15" i="137"/>
  <c r="J35" i="110"/>
  <c r="K15" i="126"/>
  <c r="K15" i="114"/>
  <c r="K16" i="126"/>
  <c r="K15" i="122"/>
  <c r="J13" i="125"/>
  <c r="J16" i="126"/>
  <c r="J15" i="122"/>
  <c r="F33" i="117"/>
  <c r="J35" i="102"/>
  <c r="K17" i="89"/>
  <c r="K17" i="107"/>
  <c r="J17" i="89"/>
  <c r="J17" i="107"/>
  <c r="K17" i="100"/>
  <c r="K14" i="125"/>
  <c r="K16" i="99"/>
  <c r="K15" i="136"/>
  <c r="K19" i="113"/>
  <c r="J15" i="136"/>
  <c r="J19" i="113"/>
  <c r="K16" i="132"/>
  <c r="K16" i="110"/>
  <c r="AM50" i="160"/>
  <c r="J16" i="87"/>
  <c r="J15" i="126"/>
  <c r="K15" i="115"/>
  <c r="K16" i="109"/>
  <c r="AM20" i="160"/>
  <c r="K15" i="130"/>
  <c r="K16" i="129"/>
  <c r="AM55" i="160"/>
  <c r="K15" i="101"/>
  <c r="K16" i="97"/>
  <c r="J15" i="101"/>
  <c r="J16" i="97"/>
  <c r="K14" i="126"/>
  <c r="K18" i="98"/>
  <c r="AM57" i="160"/>
  <c r="J35" i="136"/>
  <c r="J16" i="96"/>
  <c r="J16" i="106"/>
  <c r="AM49" i="160"/>
  <c r="AM36"/>
  <c r="J16" i="118"/>
  <c r="J17" i="87"/>
  <c r="K14" i="112"/>
  <c r="K16" i="128"/>
  <c r="J14" i="112"/>
  <c r="J16" i="128"/>
  <c r="F33"/>
  <c r="K16" i="141"/>
  <c r="K17" i="108"/>
  <c r="AM32" i="160"/>
  <c r="K15" i="106"/>
  <c r="K17" i="96"/>
  <c r="AM16" i="160"/>
  <c r="J14" i="123"/>
  <c r="J16" i="116"/>
  <c r="AM45" i="160"/>
  <c r="J35" i="116"/>
  <c r="K13" i="123"/>
  <c r="K15" i="104"/>
  <c r="J11" i="126"/>
  <c r="AM42" i="160"/>
  <c r="M30"/>
  <c r="F30"/>
  <c r="F33" i="101"/>
  <c r="F33" i="125"/>
  <c r="J15" i="129"/>
  <c r="J17" i="139"/>
  <c r="K14" i="122"/>
  <c r="K15" i="95"/>
  <c r="K17" i="103"/>
  <c r="K16" i="104"/>
  <c r="J17" i="103"/>
  <c r="J16" i="104"/>
  <c r="K15" i="134"/>
  <c r="K15" i="142"/>
  <c r="J15" i="134"/>
  <c r="J15" i="142"/>
  <c r="J13" i="127"/>
  <c r="J15" i="133"/>
  <c r="J16" i="100"/>
  <c r="J17" i="118"/>
  <c r="AM33" i="160"/>
  <c r="K14" i="133"/>
  <c r="K14" i="127"/>
  <c r="K16" i="91"/>
  <c r="J14" i="133"/>
  <c r="J16" i="91"/>
  <c r="J14" i="127"/>
  <c r="M12" i="160"/>
  <c r="K14" i="109"/>
  <c r="K16" i="139"/>
  <c r="K14" i="103"/>
  <c r="K13" i="137"/>
  <c r="J14" i="111"/>
  <c r="J17" i="88"/>
  <c r="J13" i="95"/>
  <c r="J15" i="115"/>
  <c r="J15" i="139"/>
  <c r="J16" i="141"/>
  <c r="J14" i="3"/>
  <c r="J14" i="117"/>
  <c r="K15" i="107"/>
  <c r="K16" i="89"/>
  <c r="K15" i="94"/>
  <c r="K15" i="105"/>
  <c r="J15" i="138"/>
  <c r="J17" i="100"/>
  <c r="J14" i="128"/>
  <c r="J15" i="124"/>
  <c r="K13" i="114"/>
  <c r="K16" i="92"/>
  <c r="J8" i="3"/>
  <c r="J14" i="126"/>
  <c r="K14" i="87"/>
  <c r="K13" i="120"/>
  <c r="K16" i="121"/>
  <c r="K15" i="129"/>
  <c r="K14" i="107"/>
  <c r="K16" i="94"/>
  <c r="J15" i="107"/>
  <c r="J16" i="89"/>
  <c r="K14" i="92"/>
  <c r="K16" i="87"/>
  <c r="K12" i="90"/>
  <c r="K15" i="116"/>
  <c r="K14" i="95"/>
  <c r="J15" i="94"/>
  <c r="J15" i="105"/>
  <c r="K16" i="88"/>
  <c r="K15" i="92"/>
  <c r="J13" i="139"/>
  <c r="J15" i="145"/>
  <c r="J15" i="116"/>
  <c r="J14" i="95"/>
  <c r="K14" i="130"/>
  <c r="K14" i="142"/>
  <c r="J13" i="106"/>
  <c r="J14" i="136"/>
  <c r="K13" i="145"/>
  <c r="K13" i="125"/>
  <c r="K15" i="121"/>
  <c r="K15" i="109"/>
  <c r="K12" i="133"/>
  <c r="K16" i="96"/>
  <c r="J14" i="109"/>
  <c r="J16" i="139"/>
  <c r="K14" i="115"/>
  <c r="K14" i="123"/>
  <c r="J16" i="88"/>
  <c r="J15" i="92"/>
  <c r="J14" i="103"/>
  <c r="J13" i="137"/>
  <c r="K12" i="125"/>
  <c r="K15" i="145"/>
  <c r="J14" i="130"/>
  <c r="J14" i="142"/>
  <c r="K12" i="126"/>
  <c r="K16" i="100"/>
  <c r="K14" i="141"/>
  <c r="K16" i="108"/>
  <c r="K14" i="101"/>
  <c r="K16" i="118"/>
  <c r="J13" i="114"/>
  <c r="J16" i="92"/>
  <c r="K15" i="128"/>
  <c r="K15" i="123"/>
  <c r="K14" i="86"/>
  <c r="J15" i="128"/>
  <c r="J15" i="123"/>
  <c r="J14" i="86"/>
  <c r="K14" i="116"/>
  <c r="K14" i="131"/>
  <c r="J14" i="116"/>
  <c r="J14" i="131"/>
  <c r="F33" i="89"/>
  <c r="K15" i="132"/>
  <c r="K17" i="111"/>
  <c r="K14" i="102"/>
  <c r="K14" i="90"/>
  <c r="K13" i="104"/>
  <c r="K15" i="138"/>
  <c r="K12" i="93"/>
  <c r="K17" i="98"/>
  <c r="K13" i="134"/>
  <c r="K13" i="90"/>
  <c r="J13" i="134"/>
  <c r="J13" i="90"/>
  <c r="K13" i="115"/>
  <c r="K13" i="127"/>
  <c r="M33" i="160"/>
  <c r="AM43"/>
  <c r="W50"/>
  <c r="J15" i="99"/>
  <c r="AM30" i="160"/>
  <c r="J35" i="98"/>
  <c r="F47" i="160"/>
  <c r="F33" i="92"/>
  <c r="AM56" i="160"/>
  <c r="AM24"/>
  <c r="J13" i="3"/>
  <c r="J16" i="99"/>
  <c r="K13" i="122"/>
  <c r="K13" i="143"/>
  <c r="J13" i="122"/>
  <c r="J13" i="143"/>
  <c r="J13" i="133"/>
  <c r="J14" i="122"/>
  <c r="AM19" i="160"/>
  <c r="J14" i="106"/>
  <c r="J15" i="130"/>
  <c r="K13" i="135"/>
  <c r="K16" i="140"/>
  <c r="J13" i="135"/>
  <c r="J16" i="140"/>
  <c r="J14" i="91"/>
  <c r="J16" i="132"/>
  <c r="F33" i="133"/>
  <c r="K16" i="113"/>
  <c r="K14" i="135"/>
  <c r="AM15" i="160"/>
  <c r="J35" i="119"/>
  <c r="J35" i="104"/>
  <c r="F33" i="93"/>
  <c r="AM10" i="160"/>
  <c r="J35" i="129"/>
  <c r="J35" i="126"/>
  <c r="J35" i="122"/>
  <c r="J35" i="94"/>
  <c r="J35" i="90"/>
  <c r="J35" i="88"/>
  <c r="F33" i="121"/>
  <c r="G52" i="140"/>
  <c r="J59" s="1"/>
  <c r="F12"/>
  <c r="J33" s="1"/>
  <c r="J35" s="1"/>
  <c r="F19" i="118"/>
  <c r="J14" i="107"/>
  <c r="F52" i="115"/>
  <c r="J58" s="1"/>
  <c r="F13"/>
  <c r="G27" i="160" s="1"/>
  <c r="F19" i="108"/>
  <c r="J12" i="93"/>
  <c r="F19" i="104"/>
  <c r="J12" i="90"/>
  <c r="K15" i="99"/>
  <c r="K14" i="110"/>
  <c r="K15" i="108"/>
  <c r="K14" i="105"/>
  <c r="K14" i="138"/>
  <c r="K14" i="106"/>
  <c r="K13" i="102"/>
  <c r="K14" i="91"/>
  <c r="K13" i="142"/>
  <c r="K15" i="139"/>
  <c r="F52" i="96"/>
  <c r="J58" s="1"/>
  <c r="F13"/>
  <c r="K12" i="143"/>
  <c r="K13" i="133"/>
  <c r="J15" i="108"/>
  <c r="J14" i="105"/>
  <c r="K13" i="141"/>
  <c r="K14" i="128"/>
  <c r="F19" i="137"/>
  <c r="J13" i="115"/>
  <c r="K14" i="97"/>
  <c r="K15" i="103"/>
  <c r="K15" i="140"/>
  <c r="K12" i="120"/>
  <c r="K14" i="99"/>
  <c r="K15" i="141"/>
  <c r="K14" i="124"/>
  <c r="K15" i="87"/>
  <c r="G52" i="100"/>
  <c r="J59" s="1"/>
  <c r="F12"/>
  <c r="F18" i="160" s="1"/>
  <c r="K12" i="112"/>
  <c r="K13" i="130"/>
  <c r="F19" i="94"/>
  <c r="J14" i="101"/>
  <c r="J14" i="97"/>
  <c r="J15" i="103"/>
  <c r="K12" i="141"/>
  <c r="K14" i="111"/>
  <c r="J15" i="140"/>
  <c r="J12" i="120"/>
  <c r="K14" i="100"/>
  <c r="K13" i="95"/>
  <c r="J14" i="99"/>
  <c r="J15" i="141"/>
  <c r="J12" i="137"/>
  <c r="J13" i="131"/>
  <c r="K13" i="97"/>
  <c r="K14" i="3"/>
  <c r="J14" i="124"/>
  <c r="J15" i="87"/>
  <c r="J12" i="112"/>
  <c r="J13" i="130"/>
  <c r="J14" i="94"/>
  <c r="J15" i="132"/>
  <c r="AM66" i="160"/>
  <c r="F33" i="114"/>
  <c r="M66" i="160"/>
  <c r="K14" i="132"/>
  <c r="K13" i="86"/>
  <c r="J14" i="132"/>
  <c r="J13" i="86"/>
  <c r="AM17" i="160"/>
  <c r="F19" i="120"/>
  <c r="J16" i="121"/>
  <c r="K13" i="117"/>
  <c r="K16" i="98"/>
  <c r="J13" i="117"/>
  <c r="J16" i="98"/>
  <c r="AM51" i="160"/>
  <c r="K15" i="89"/>
  <c r="K12" i="114"/>
  <c r="J12"/>
  <c r="J15" i="89"/>
  <c r="K14" i="129"/>
  <c r="K15" i="111"/>
  <c r="J14" i="129"/>
  <c r="J15" i="111"/>
  <c r="M25" i="160"/>
  <c r="K15" i="100"/>
  <c r="K15" i="119"/>
  <c r="J15"/>
  <c r="J15" i="100"/>
  <c r="K13" i="105"/>
  <c r="K13" i="126"/>
  <c r="F19" i="91"/>
  <c r="J13" i="105"/>
  <c r="J13" i="126"/>
  <c r="F19"/>
  <c r="J13" i="102"/>
  <c r="F51" i="106"/>
  <c r="J56" s="1"/>
  <c r="F14"/>
  <c r="J32" s="1"/>
  <c r="K14" i="134"/>
  <c r="K15" i="96"/>
  <c r="F19" i="106"/>
  <c r="J14" i="134"/>
  <c r="J15" i="96"/>
  <c r="J35" i="134"/>
  <c r="F19"/>
  <c r="J14" i="138"/>
  <c r="K13" i="136"/>
  <c r="K14" i="145"/>
  <c r="J14"/>
  <c r="J13" i="136"/>
  <c r="F19" i="145"/>
  <c r="J12" i="143"/>
  <c r="K13" i="103"/>
  <c r="K13" i="110"/>
  <c r="J13" i="103"/>
  <c r="J13" i="110"/>
  <c r="F12" i="160"/>
  <c r="AM9"/>
  <c r="K13" i="91"/>
  <c r="K13" i="93"/>
  <c r="J13" i="91"/>
  <c r="J13" i="93"/>
  <c r="AM28" i="160"/>
  <c r="J35" i="91"/>
  <c r="F19" i="90"/>
  <c r="J13" i="104"/>
  <c r="K14" i="119"/>
  <c r="K12" i="95"/>
  <c r="J35"/>
  <c r="J35" i="131"/>
  <c r="F19"/>
  <c r="J14" i="115"/>
  <c r="J35" i="130"/>
  <c r="F19" i="116"/>
  <c r="J13" i="123"/>
  <c r="J35"/>
  <c r="J35" i="93"/>
  <c r="J35" i="101"/>
  <c r="J35" i="111"/>
  <c r="J35" i="124"/>
  <c r="M55" i="160"/>
  <c r="F19" i="129"/>
  <c r="J14" i="87"/>
  <c r="J35"/>
  <c r="F19" i="102"/>
  <c r="J12" i="126"/>
  <c r="F42" i="160"/>
  <c r="F19" i="136"/>
  <c r="J12" i="133"/>
  <c r="J35"/>
  <c r="F19" i="110"/>
  <c r="J14" i="92"/>
  <c r="J13" i="118"/>
  <c r="J35" i="128"/>
  <c r="J35" i="138"/>
  <c r="F19" i="139"/>
  <c r="J16" i="113"/>
  <c r="F19" i="98"/>
  <c r="J14" i="141"/>
  <c r="K13" i="124"/>
  <c r="K15" i="88"/>
  <c r="J13" i="124"/>
  <c r="J15" i="88"/>
  <c r="K12" i="127"/>
  <c r="K13" i="92"/>
  <c r="J12" i="127"/>
  <c r="J13" i="92"/>
  <c r="J35" i="127"/>
  <c r="F52" i="160"/>
  <c r="F19" i="143"/>
  <c r="J13" i="145"/>
  <c r="J35" i="114"/>
  <c r="J35" i="132"/>
  <c r="J35" i="105"/>
  <c r="F33"/>
  <c r="F63" i="160"/>
  <c r="F19" i="112"/>
  <c r="J13" i="97"/>
  <c r="J35" i="121"/>
  <c r="W19" i="160"/>
  <c r="F19" i="122"/>
  <c r="J12" i="125"/>
  <c r="J35"/>
  <c r="J35" i="109"/>
  <c r="J35" i="135"/>
  <c r="F19" i="99"/>
  <c r="K12" i="117"/>
  <c r="F51" i="160"/>
  <c r="J35" i="117"/>
  <c r="J11" i="136"/>
  <c r="F14" i="160"/>
  <c r="F19" i="119"/>
  <c r="J14" i="100"/>
  <c r="J35" i="92"/>
  <c r="F19" i="124"/>
  <c r="J12" i="141"/>
  <c r="AM67" i="160"/>
  <c r="J58" i="124"/>
  <c r="J35" i="97"/>
  <c r="AM23" i="160"/>
  <c r="J58" i="97"/>
  <c r="AM22" i="160"/>
  <c r="J58" i="112"/>
  <c r="F19" i="88"/>
  <c r="J13" i="141"/>
  <c r="AM54" i="160"/>
  <c r="J58" i="88"/>
  <c r="J35" i="141"/>
  <c r="AM64" i="160"/>
  <c r="J58" i="141"/>
  <c r="J35" i="113"/>
  <c r="AM40" i="160"/>
  <c r="J58" i="113"/>
  <c r="F19"/>
  <c r="J13" i="142"/>
  <c r="J35" i="103"/>
  <c r="AM53" i="160"/>
  <c r="J58" i="103"/>
  <c r="K42" i="135"/>
  <c r="K42" i="117"/>
  <c r="K42" i="141"/>
  <c r="K42" i="94"/>
  <c r="K42" i="87"/>
  <c r="K42" i="140"/>
  <c r="K42" i="119"/>
  <c r="K42" i="107"/>
  <c r="K42" i="145"/>
  <c r="K42" i="102"/>
  <c r="K42" i="88"/>
  <c r="L42" i="86"/>
  <c r="L42" i="92"/>
  <c r="K42" i="96"/>
  <c r="L42" i="115"/>
  <c r="L42" i="95"/>
  <c r="L42" i="108"/>
  <c r="K42" i="95"/>
  <c r="L42" i="99"/>
  <c r="L42" i="103"/>
  <c r="L42" i="109"/>
  <c r="K42" i="162"/>
  <c r="L42" i="124"/>
  <c r="L42" i="139"/>
  <c r="K42" i="124"/>
  <c r="L42" i="128"/>
  <c r="L42" i="131"/>
  <c r="L42" i="134"/>
  <c r="K42" i="142"/>
  <c r="L42" i="140"/>
  <c r="K42" i="132"/>
  <c r="K42" i="114"/>
  <c r="K42" i="110"/>
  <c r="K42" i="100"/>
  <c r="K42" i="143"/>
  <c r="K42" i="123"/>
  <c r="K42" i="115"/>
  <c r="K42" i="103"/>
  <c r="K42" i="111"/>
  <c r="K42" i="89"/>
  <c r="L42" i="90"/>
  <c r="L42" i="88"/>
  <c r="L42" i="94"/>
  <c r="L42" i="113"/>
  <c r="L42" i="162"/>
  <c r="K42" i="106"/>
  <c r="L42" i="117"/>
  <c r="K42" i="97"/>
  <c r="L42" i="101"/>
  <c r="L42" i="105"/>
  <c r="L42" i="111"/>
  <c r="L42" i="122"/>
  <c r="K42" i="130"/>
  <c r="L42" i="120"/>
  <c r="L42" i="126"/>
  <c r="L42" i="130"/>
  <c r="L42" i="138"/>
  <c r="L42" i="135"/>
  <c r="K42" i="136"/>
  <c r="L42" i="142"/>
  <c r="L48" i="143"/>
  <c r="K48" i="142"/>
  <c r="L48" i="138"/>
  <c r="L48" i="137"/>
  <c r="L48" i="136"/>
  <c r="L48" i="142"/>
  <c r="L48" i="141"/>
  <c r="L48" i="139"/>
  <c r="K48" i="133"/>
  <c r="L48" i="131"/>
  <c r="L48" i="132"/>
  <c r="L48" i="140"/>
  <c r="K48" i="136"/>
  <c r="K48" i="130"/>
  <c r="L48" i="128"/>
  <c r="K48" i="127"/>
  <c r="L48" i="124"/>
  <c r="L48" i="123"/>
  <c r="K48" i="121"/>
  <c r="L48" i="134"/>
  <c r="L48" i="130"/>
  <c r="L48" i="129"/>
  <c r="L48" i="127"/>
  <c r="L48" i="126"/>
  <c r="L48" i="122"/>
  <c r="L48" i="121"/>
  <c r="L48" i="120"/>
  <c r="L48" i="118"/>
  <c r="L48" i="117"/>
  <c r="L48" i="162"/>
  <c r="L48" i="116"/>
  <c r="L48" i="115"/>
  <c r="L48" i="114"/>
  <c r="L48" i="113"/>
  <c r="K48" i="112"/>
  <c r="L48" i="108"/>
  <c r="L48" i="107"/>
  <c r="K48" i="106"/>
  <c r="L48" i="104"/>
  <c r="L48" i="97"/>
  <c r="K48" i="96"/>
  <c r="L48" i="135"/>
  <c r="L48" i="133"/>
  <c r="K48" i="131"/>
  <c r="L48" i="125"/>
  <c r="K48" i="124"/>
  <c r="L48" i="119"/>
  <c r="K48" i="162"/>
  <c r="L48" i="112"/>
  <c r="L48" i="111"/>
  <c r="L48" i="109"/>
  <c r="L48" i="106"/>
  <c r="L48" i="105"/>
  <c r="L48" i="102"/>
  <c r="L48" i="100"/>
  <c r="L48" i="98"/>
  <c r="K48" i="97"/>
  <c r="L48" i="145"/>
  <c r="L48" i="94"/>
  <c r="K48" i="93"/>
  <c r="L48" i="110"/>
  <c r="L48" i="103"/>
  <c r="L48" i="101"/>
  <c r="L48" i="99"/>
  <c r="L48" i="96"/>
  <c r="L48" i="95"/>
  <c r="L48" i="93"/>
  <c r="L48" i="91"/>
  <c r="L48" i="90"/>
  <c r="L48" i="89"/>
  <c r="K48" i="88"/>
  <c r="L48" i="92"/>
  <c r="K48" i="91"/>
  <c r="L48" i="88"/>
  <c r="L48" i="87"/>
  <c r="L48" i="86"/>
  <c r="K48"/>
  <c r="K48" i="87"/>
  <c r="K48" i="92"/>
  <c r="K48" i="94"/>
  <c r="K48" i="104"/>
  <c r="K48" i="107"/>
  <c r="K48" i="108"/>
  <c r="K48" i="117"/>
  <c r="K48" i="118"/>
  <c r="K48" i="137"/>
  <c r="K48" i="95"/>
  <c r="K48" i="99"/>
  <c r="K48" i="101"/>
  <c r="K48" i="103"/>
  <c r="K48" i="109"/>
  <c r="K48" i="111"/>
  <c r="K48" i="123"/>
  <c r="K48" i="128"/>
  <c r="K48" i="120"/>
  <c r="K48" i="126"/>
  <c r="K48" i="129"/>
  <c r="K48" i="132"/>
  <c r="K48" i="134"/>
  <c r="K48" i="135"/>
  <c r="K48" i="140"/>
  <c r="K48" i="89"/>
  <c r="K48" i="90"/>
  <c r="K48" i="145"/>
  <c r="K48" i="113"/>
  <c r="K48" i="114"/>
  <c r="K48" i="115"/>
  <c r="K48" i="116"/>
  <c r="K48" i="138"/>
  <c r="K48" i="98"/>
  <c r="K48" i="100"/>
  <c r="K48" i="102"/>
  <c r="K48" i="105"/>
  <c r="K48" i="110"/>
  <c r="K48" i="119"/>
  <c r="K48" i="122"/>
  <c r="K48" i="125"/>
  <c r="K48" i="143"/>
  <c r="K48" i="139"/>
  <c r="K48" i="141"/>
  <c r="K41" i="121"/>
  <c r="K41" i="112"/>
  <c r="K41" i="162"/>
  <c r="K41" i="124"/>
  <c r="K41" i="86"/>
  <c r="L41" i="90"/>
  <c r="L41" i="86"/>
  <c r="L41" i="91"/>
  <c r="L41" i="145"/>
  <c r="K41" i="103"/>
  <c r="L41" i="115"/>
  <c r="K41" i="145"/>
  <c r="L41" i="104"/>
  <c r="L41" i="108"/>
  <c r="L41" i="117"/>
  <c r="K41" i="132"/>
  <c r="L41" i="98"/>
  <c r="L41" i="102"/>
  <c r="K41" i="108"/>
  <c r="K41" i="115"/>
  <c r="L41" i="162"/>
  <c r="L41" i="121"/>
  <c r="L41" i="127"/>
  <c r="L41" i="130"/>
  <c r="L41" i="119"/>
  <c r="L41" i="124"/>
  <c r="L41" i="129"/>
  <c r="L41" i="131"/>
  <c r="L41" i="142"/>
  <c r="L41" i="136"/>
  <c r="K41" i="143"/>
  <c r="K45"/>
  <c r="L45" i="141"/>
  <c r="L45" i="140"/>
  <c r="L45" i="139"/>
  <c r="K45" i="138"/>
  <c r="K45" i="137"/>
  <c r="L45" i="136"/>
  <c r="K45" i="140"/>
  <c r="L45" i="138"/>
  <c r="L45" i="137"/>
  <c r="L45" i="135"/>
  <c r="L45" i="134"/>
  <c r="L45" i="131"/>
  <c r="K45" i="132"/>
  <c r="L45" i="142"/>
  <c r="K45" i="135"/>
  <c r="L45" i="133"/>
  <c r="K45" i="134"/>
  <c r="L45" i="129"/>
  <c r="L45" i="128"/>
  <c r="L45" i="126"/>
  <c r="L45" i="125"/>
  <c r="L45" i="124"/>
  <c r="K45" i="123"/>
  <c r="L45" i="120"/>
  <c r="L45" i="119"/>
  <c r="L45" i="143"/>
  <c r="L45" i="132"/>
  <c r="K45" i="125"/>
  <c r="L45" i="122"/>
  <c r="K45" i="119"/>
  <c r="K45" i="118"/>
  <c r="K45" i="117"/>
  <c r="L45" i="162"/>
  <c r="K45" i="116"/>
  <c r="K45" i="115"/>
  <c r="K45" i="114"/>
  <c r="K45" i="113"/>
  <c r="L45" i="111"/>
  <c r="L45" i="110"/>
  <c r="L45" i="109"/>
  <c r="K45" i="108"/>
  <c r="K45" i="107"/>
  <c r="L45" i="105"/>
  <c r="L45" i="103"/>
  <c r="L45" i="102"/>
  <c r="L45" i="101"/>
  <c r="L45" i="100"/>
  <c r="L45" i="99"/>
  <c r="L45" i="98"/>
  <c r="L45" i="97"/>
  <c r="L45" i="95"/>
  <c r="K45" i="141"/>
  <c r="L45" i="130"/>
  <c r="K45" i="129"/>
  <c r="L45" i="127"/>
  <c r="K45" i="126"/>
  <c r="L45" i="121"/>
  <c r="L45" i="116"/>
  <c r="L45" i="115"/>
  <c r="L45" i="114"/>
  <c r="L45" i="113"/>
  <c r="K45" i="110"/>
  <c r="K45" i="103"/>
  <c r="K45" i="101"/>
  <c r="K45" i="99"/>
  <c r="L45" i="96"/>
  <c r="K45" i="145"/>
  <c r="K45" i="94"/>
  <c r="L45" i="123"/>
  <c r="K45" i="120"/>
  <c r="L45" i="118"/>
  <c r="L45" i="117"/>
  <c r="L45" i="112"/>
  <c r="K45" i="111"/>
  <c r="K45" i="109"/>
  <c r="L45" i="108"/>
  <c r="L45" i="107"/>
  <c r="L45" i="106"/>
  <c r="K45" i="105"/>
  <c r="L45" i="104"/>
  <c r="K45" i="102"/>
  <c r="K45" i="100"/>
  <c r="K45" i="98"/>
  <c r="L45" i="145"/>
  <c r="L45" i="94"/>
  <c r="L45" i="93"/>
  <c r="L45" i="92"/>
  <c r="L45" i="91"/>
  <c r="K45" i="90"/>
  <c r="K45" i="89"/>
  <c r="L45" i="87"/>
  <c r="L45" i="86"/>
  <c r="K45" i="92"/>
  <c r="L45" i="90"/>
  <c r="L45" i="89"/>
  <c r="L45" i="88"/>
  <c r="K45" i="87"/>
  <c r="K45" i="86"/>
  <c r="K45" i="91"/>
  <c r="K45" i="95"/>
  <c r="K45" i="93"/>
  <c r="K45" i="124"/>
  <c r="K45" i="128"/>
  <c r="K45" i="96"/>
  <c r="K45" i="112"/>
  <c r="K45" i="121"/>
  <c r="K45" i="122"/>
  <c r="K45" i="127"/>
  <c r="K45" i="130"/>
  <c r="K45" i="133"/>
  <c r="K45" i="88"/>
  <c r="K45" i="97"/>
  <c r="K45" i="162"/>
  <c r="K45" i="131"/>
  <c r="K45" i="104"/>
  <c r="K45" i="106"/>
  <c r="K45" i="136"/>
  <c r="K45" i="139"/>
  <c r="K45" i="142"/>
  <c r="L47" i="143"/>
  <c r="L47" i="142"/>
  <c r="K47" i="141"/>
  <c r="K47" i="140"/>
  <c r="L47" i="138"/>
  <c r="L47" i="137"/>
  <c r="L47" i="141"/>
  <c r="L47" i="139"/>
  <c r="K47" i="138"/>
  <c r="K47" i="137"/>
  <c r="K47" i="135"/>
  <c r="L47" i="133"/>
  <c r="K47" i="134"/>
  <c r="L47" i="132"/>
  <c r="L47" i="140"/>
  <c r="L47" i="136"/>
  <c r="L47" i="130"/>
  <c r="K47" i="129"/>
  <c r="L47" i="128"/>
  <c r="L47" i="127"/>
  <c r="K47" i="126"/>
  <c r="K47" i="125"/>
  <c r="L47" i="123"/>
  <c r="L47" i="121"/>
  <c r="K47" i="120"/>
  <c r="K47" i="119"/>
  <c r="K47" i="143"/>
  <c r="L47" i="134"/>
  <c r="K47" i="132"/>
  <c r="L47" i="129"/>
  <c r="L47" i="126"/>
  <c r="L47" i="122"/>
  <c r="L47" i="120"/>
  <c r="L47" i="118"/>
  <c r="L47" i="117"/>
  <c r="L47" i="116"/>
  <c r="L47" i="115"/>
  <c r="L47" i="114"/>
  <c r="L47" i="113"/>
  <c r="L47" i="112"/>
  <c r="K47" i="111"/>
  <c r="K47" i="110"/>
  <c r="K47" i="109"/>
  <c r="L47" i="108"/>
  <c r="L47" i="107"/>
  <c r="L47" i="106"/>
  <c r="K47" i="105"/>
  <c r="L47" i="104"/>
  <c r="K47" i="103"/>
  <c r="K47" i="102"/>
  <c r="K47" i="101"/>
  <c r="K47" i="100"/>
  <c r="K47" i="99"/>
  <c r="K47" i="98"/>
  <c r="L47" i="96"/>
  <c r="L47" i="135"/>
  <c r="L47" i="131"/>
  <c r="L47" i="125"/>
  <c r="L47" i="124"/>
  <c r="L47" i="119"/>
  <c r="L47" i="162"/>
  <c r="K47" i="116"/>
  <c r="K47" i="115"/>
  <c r="K47" i="114"/>
  <c r="K47" i="113"/>
  <c r="L47" i="111"/>
  <c r="L47" i="109"/>
  <c r="L47" i="105"/>
  <c r="L47" i="102"/>
  <c r="L47" i="100"/>
  <c r="L47" i="98"/>
  <c r="L47" i="97"/>
  <c r="L47" i="145"/>
  <c r="L47" i="94"/>
  <c r="L47" i="93"/>
  <c r="K47" i="123"/>
  <c r="K47" i="118"/>
  <c r="K47" i="117"/>
  <c r="L47" i="110"/>
  <c r="K47" i="108"/>
  <c r="K47" i="107"/>
  <c r="L47" i="103"/>
  <c r="L47" i="101"/>
  <c r="L47" i="99"/>
  <c r="L47" i="95"/>
  <c r="K47" i="145"/>
  <c r="K47" i="94"/>
  <c r="K47" i="92"/>
  <c r="L47" i="90"/>
  <c r="L47" i="89"/>
  <c r="L47" i="88"/>
  <c r="K47" i="87"/>
  <c r="K47" i="86"/>
  <c r="L47" i="92"/>
  <c r="L47" i="91"/>
  <c r="K47" i="90"/>
  <c r="K47" i="89"/>
  <c r="L47" i="87"/>
  <c r="L47" i="86"/>
  <c r="K47" i="96"/>
  <c r="K47" i="97"/>
  <c r="K47" i="121"/>
  <c r="K47" i="127"/>
  <c r="K47" i="130"/>
  <c r="K47" i="122"/>
  <c r="K47" i="124"/>
  <c r="K47" i="142"/>
  <c r="K47" i="139"/>
  <c r="K47" i="88"/>
  <c r="K47" i="91"/>
  <c r="K47" i="93"/>
  <c r="K47" i="104"/>
  <c r="K47" i="106"/>
  <c r="K47" i="112"/>
  <c r="K47" i="128"/>
  <c r="K47" i="133"/>
  <c r="K47" i="95"/>
  <c r="K47" i="162"/>
  <c r="K47" i="131"/>
  <c r="K47" i="136"/>
  <c r="K49" i="143"/>
  <c r="L49" i="141"/>
  <c r="L49" i="140"/>
  <c r="K49" i="138"/>
  <c r="K49" i="137"/>
  <c r="L49" i="136"/>
  <c r="L49" i="143"/>
  <c r="L49" i="142"/>
  <c r="K49" i="141"/>
  <c r="L49" i="139"/>
  <c r="L49" i="135"/>
  <c r="L49" i="134"/>
  <c r="L49" i="131"/>
  <c r="K49" i="132"/>
  <c r="K49" i="140"/>
  <c r="L49" i="132"/>
  <c r="L49" i="129"/>
  <c r="L49" i="128"/>
  <c r="L49" i="126"/>
  <c r="L49" i="125"/>
  <c r="L49" i="124"/>
  <c r="K49" i="123"/>
  <c r="L49" i="120"/>
  <c r="L49" i="119"/>
  <c r="K49" i="134"/>
  <c r="L49" i="130"/>
  <c r="K49" i="129"/>
  <c r="L49" i="127"/>
  <c r="K49" i="126"/>
  <c r="L49" i="123"/>
  <c r="L49" i="122"/>
  <c r="L49" i="121"/>
  <c r="K49" i="120"/>
  <c r="K49" i="118"/>
  <c r="K49" i="117"/>
  <c r="L49" i="162"/>
  <c r="K49" i="116"/>
  <c r="K49" i="115"/>
  <c r="K49" i="114"/>
  <c r="K49" i="113"/>
  <c r="L49" i="111"/>
  <c r="L49" i="110"/>
  <c r="L49" i="109"/>
  <c r="K49" i="108"/>
  <c r="K49" i="107"/>
  <c r="L49" i="105"/>
  <c r="L49" i="104"/>
  <c r="L49" i="103"/>
  <c r="L49" i="102"/>
  <c r="L49" i="101"/>
  <c r="L49" i="100"/>
  <c r="L49" i="99"/>
  <c r="L49" i="98"/>
  <c r="L49" i="97"/>
  <c r="L49" i="138"/>
  <c r="L49" i="137"/>
  <c r="K49" i="135"/>
  <c r="L49" i="133"/>
  <c r="K49" i="125"/>
  <c r="K49" i="119"/>
  <c r="L49" i="118"/>
  <c r="L49" i="117"/>
  <c r="L49" i="112"/>
  <c r="K49" i="111"/>
  <c r="K49" i="109"/>
  <c r="L49" i="108"/>
  <c r="L49" i="107"/>
  <c r="L49" i="106"/>
  <c r="K49" i="105"/>
  <c r="K49" i="102"/>
  <c r="K49" i="100"/>
  <c r="K49" i="98"/>
  <c r="K49" i="145"/>
  <c r="K49" i="94"/>
  <c r="L49" i="116"/>
  <c r="L49" i="115"/>
  <c r="L49" i="114"/>
  <c r="L49" i="113"/>
  <c r="K49" i="110"/>
  <c r="K49" i="103"/>
  <c r="K49" i="101"/>
  <c r="K49" i="99"/>
  <c r="L49" i="96"/>
  <c r="L49" i="95"/>
  <c r="L49" i="145"/>
  <c r="L49" i="94"/>
  <c r="L49" i="93"/>
  <c r="L49" i="92"/>
  <c r="L49" i="91"/>
  <c r="K49" i="90"/>
  <c r="K49" i="89"/>
  <c r="L49" i="87"/>
  <c r="L49" i="86"/>
  <c r="K49" i="92"/>
  <c r="L49" i="90"/>
  <c r="L49" i="89"/>
  <c r="L49" i="88"/>
  <c r="K49" i="87"/>
  <c r="K49" i="86"/>
  <c r="K49" i="88"/>
  <c r="K49" i="97"/>
  <c r="K49" i="162"/>
  <c r="K49" i="104"/>
  <c r="K49" i="128"/>
  <c r="K49" i="106"/>
  <c r="K49" i="122"/>
  <c r="K49" i="139"/>
  <c r="K49" i="142"/>
  <c r="K49" i="91"/>
  <c r="K49" i="93"/>
  <c r="K49" i="95"/>
  <c r="K49" i="96"/>
  <c r="K49" i="112"/>
  <c r="K49" i="124"/>
  <c r="K49" i="121"/>
  <c r="K49" i="127"/>
  <c r="K49" i="130"/>
  <c r="K49" i="131"/>
  <c r="K49" i="133"/>
  <c r="K49" i="136"/>
  <c r="L46" i="142"/>
  <c r="L46" i="141"/>
  <c r="L46" i="140"/>
  <c r="K46" i="139"/>
  <c r="K46" i="136"/>
  <c r="L46" i="139"/>
  <c r="L46" i="138"/>
  <c r="L46" i="137"/>
  <c r="L46" i="135"/>
  <c r="L46" i="133"/>
  <c r="L46" i="134"/>
  <c r="K46" i="131"/>
  <c r="K46" i="142"/>
  <c r="L46" i="136"/>
  <c r="K46" i="133"/>
  <c r="L46" i="130"/>
  <c r="L46" i="129"/>
  <c r="L46" i="128"/>
  <c r="L46" i="127"/>
  <c r="L46" i="126"/>
  <c r="L46" i="125"/>
  <c r="K46" i="124"/>
  <c r="L46" i="121"/>
  <c r="L46" i="120"/>
  <c r="L46" i="119"/>
  <c r="L46" i="143"/>
  <c r="L46" i="132"/>
  <c r="L46" i="122"/>
  <c r="K46" i="162"/>
  <c r="L46" i="112"/>
  <c r="L46" i="111"/>
  <c r="L46" i="110"/>
  <c r="L46" i="109"/>
  <c r="L46" i="106"/>
  <c r="L46" i="105"/>
  <c r="L46" i="104"/>
  <c r="L46" i="103"/>
  <c r="L46" i="102"/>
  <c r="L46" i="101"/>
  <c r="L46" i="100"/>
  <c r="L46" i="99"/>
  <c r="L46" i="98"/>
  <c r="K46" i="97"/>
  <c r="L46" i="96"/>
  <c r="K46" i="95"/>
  <c r="L46" i="131"/>
  <c r="K46" i="130"/>
  <c r="K46" i="127"/>
  <c r="L46" i="124"/>
  <c r="K46" i="121"/>
  <c r="L46" i="162"/>
  <c r="L46" i="116"/>
  <c r="L46" i="115"/>
  <c r="L46" i="114"/>
  <c r="L46" i="113"/>
  <c r="L46" i="97"/>
  <c r="K46" i="96"/>
  <c r="L46" i="93"/>
  <c r="L46" i="123"/>
  <c r="L46" i="118"/>
  <c r="L46" i="117"/>
  <c r="K46" i="112"/>
  <c r="L46" i="108"/>
  <c r="L46" i="107"/>
  <c r="K46" i="106"/>
  <c r="K46" i="104"/>
  <c r="L46" i="95"/>
  <c r="L46" i="145"/>
  <c r="L46" i="94"/>
  <c r="K46" i="93"/>
  <c r="L46" i="92"/>
  <c r="K46" i="91"/>
  <c r="L46" i="88"/>
  <c r="L46" i="87"/>
  <c r="L46" i="86"/>
  <c r="L46" i="91"/>
  <c r="L46" i="90"/>
  <c r="L46" i="89"/>
  <c r="K46" i="88"/>
  <c r="K46" i="86"/>
  <c r="K46" i="87"/>
  <c r="K46" i="90"/>
  <c r="K46" i="101"/>
  <c r="K46" i="110"/>
  <c r="K46" i="94"/>
  <c r="K46" i="98"/>
  <c r="K46" i="102"/>
  <c r="K46" i="105"/>
  <c r="K46" i="111"/>
  <c r="K46" i="119"/>
  <c r="K46" i="108"/>
  <c r="K46" i="114"/>
  <c r="K46" i="116"/>
  <c r="K46" i="117"/>
  <c r="K46" i="134"/>
  <c r="K46" i="132"/>
  <c r="K46" i="137"/>
  <c r="K46" i="92"/>
  <c r="K46" i="89"/>
  <c r="K46" i="99"/>
  <c r="K46" i="103"/>
  <c r="K46" i="145"/>
  <c r="K46" i="100"/>
  <c r="K46" i="109"/>
  <c r="K46" i="125"/>
  <c r="K46" i="135"/>
  <c r="K46" i="107"/>
  <c r="K46" i="113"/>
  <c r="K46" i="115"/>
  <c r="K46" i="118"/>
  <c r="K46" i="120"/>
  <c r="K46" i="126"/>
  <c r="K46" i="128"/>
  <c r="K46" i="129"/>
  <c r="K46" i="122"/>
  <c r="K46" i="123"/>
  <c r="K46" i="140"/>
  <c r="K46" i="141"/>
  <c r="K46" i="138"/>
  <c r="K46" i="143"/>
  <c r="K41" i="130"/>
  <c r="K41" i="95"/>
  <c r="K41" i="91"/>
  <c r="K41" i="136"/>
  <c r="K41" i="104"/>
  <c r="L41" i="88"/>
  <c r="K41" i="89"/>
  <c r="L41" i="93"/>
  <c r="K41" i="99"/>
  <c r="L41" i="113"/>
  <c r="K41" i="119"/>
  <c r="K41" i="100"/>
  <c r="L41" i="106"/>
  <c r="K41" i="111"/>
  <c r="K41" i="125"/>
  <c r="L41" i="95"/>
  <c r="L41" i="100"/>
  <c r="L41" i="105"/>
  <c r="L41" i="110"/>
  <c r="K41" i="113"/>
  <c r="K41" i="118"/>
  <c r="L41" i="123"/>
  <c r="K41" i="135"/>
  <c r="K41" i="122"/>
  <c r="L41" i="126"/>
  <c r="L41" i="137"/>
  <c r="L41" i="135"/>
  <c r="K41" i="138"/>
  <c r="L41" i="140"/>
  <c r="K41" i="133"/>
  <c r="K41" i="127"/>
  <c r="K41" i="139"/>
  <c r="K41" i="96"/>
  <c r="K41" i="93"/>
  <c r="K41" i="97"/>
  <c r="K41" i="142"/>
  <c r="K41" i="131"/>
  <c r="K41" i="106"/>
  <c r="K41" i="88"/>
  <c r="K41" i="87"/>
  <c r="L41" i="89"/>
  <c r="K41" i="92"/>
  <c r="L41" i="87"/>
  <c r="K41" i="90"/>
  <c r="L41" i="92"/>
  <c r="L41" i="94"/>
  <c r="L41" i="96"/>
  <c r="K41" i="101"/>
  <c r="K41" i="110"/>
  <c r="L41" i="114"/>
  <c r="L41" i="116"/>
  <c r="K41" i="94"/>
  <c r="K41" i="98"/>
  <c r="K41" i="102"/>
  <c r="K41" i="105"/>
  <c r="L41" i="107"/>
  <c r="K41" i="109"/>
  <c r="L41" i="112"/>
  <c r="L41" i="118"/>
  <c r="K41" i="128"/>
  <c r="K41" i="134"/>
  <c r="L41" i="97"/>
  <c r="L41" i="99"/>
  <c r="L41" i="101"/>
  <c r="L41" i="103"/>
  <c r="K41" i="107"/>
  <c r="L41" i="109"/>
  <c r="L41" i="111"/>
  <c r="K41" i="114"/>
  <c r="K41" i="116"/>
  <c r="K41" i="117"/>
  <c r="K41" i="120"/>
  <c r="L41" i="122"/>
  <c r="K41" i="126"/>
  <c r="K41" i="129"/>
  <c r="L41" i="133"/>
  <c r="K41" i="140"/>
  <c r="L41" i="120"/>
  <c r="K41" i="123"/>
  <c r="L41" i="125"/>
  <c r="L41" i="128"/>
  <c r="L41" i="132"/>
  <c r="L41" i="138"/>
  <c r="L41" i="134"/>
  <c r="K41" i="141"/>
  <c r="L41" i="143"/>
  <c r="K41" i="137"/>
  <c r="L41" i="139"/>
  <c r="K42" i="137"/>
  <c r="K42" i="122"/>
  <c r="K42" i="128"/>
  <c r="K42" i="116"/>
  <c r="K42" i="108"/>
  <c r="K42" i="126"/>
  <c r="K42" i="101"/>
  <c r="K42" i="109"/>
  <c r="K42" i="90"/>
  <c r="K42" i="86"/>
  <c r="K42" i="138"/>
  <c r="K42" i="134"/>
  <c r="K42" i="125"/>
  <c r="K42" i="118"/>
  <c r="K42" i="113"/>
  <c r="K42" i="129"/>
  <c r="K42" i="99"/>
  <c r="K42" i="120"/>
  <c r="K42" i="105"/>
  <c r="K42" i="98"/>
  <c r="K42" i="92"/>
  <c r="L42" i="89"/>
  <c r="L42" i="91"/>
  <c r="L42" i="87"/>
  <c r="K42" i="91"/>
  <c r="K42" i="93"/>
  <c r="L42" i="145"/>
  <c r="L42" i="97"/>
  <c r="L42" i="114"/>
  <c r="L42" i="116"/>
  <c r="L42" i="93"/>
  <c r="K42" i="104"/>
  <c r="L42" i="107"/>
  <c r="K42" i="112"/>
  <c r="L42" i="118"/>
  <c r="L42" i="96"/>
  <c r="L42" i="98"/>
  <c r="L42" i="100"/>
  <c r="L42" i="102"/>
  <c r="L42" i="104"/>
  <c r="L42" i="106"/>
  <c r="L42" i="110"/>
  <c r="L42" i="112"/>
  <c r="K42" i="121"/>
  <c r="L42" i="123"/>
  <c r="K42" i="127"/>
  <c r="K42" i="133"/>
  <c r="L42" i="119"/>
  <c r="L42" i="121"/>
  <c r="L42" i="125"/>
  <c r="L42" i="127"/>
  <c r="L42" i="129"/>
  <c r="L42" i="132"/>
  <c r="L42" i="137"/>
  <c r="K42" i="131"/>
  <c r="L42" i="133"/>
  <c r="L42" i="136"/>
  <c r="L42" i="143"/>
  <c r="K42" i="139"/>
  <c r="D45" i="160"/>
  <c r="L45" i="3"/>
  <c r="L42"/>
  <c r="L47"/>
  <c r="L46"/>
  <c r="L49"/>
  <c r="L48"/>
  <c r="L41"/>
  <c r="F30" i="143"/>
  <c r="V64" i="160"/>
  <c r="AN64"/>
  <c r="F31" i="140"/>
  <c r="N7" i="160" s="1"/>
  <c r="F47" i="140"/>
  <c r="J43" s="1"/>
  <c r="F11"/>
  <c r="F14" s="1"/>
  <c r="F17"/>
  <c r="F28"/>
  <c r="J39" s="1"/>
  <c r="F43"/>
  <c r="J52" s="1"/>
  <c r="F51" i="139"/>
  <c r="J56" s="1"/>
  <c r="G51"/>
  <c r="J57" s="1"/>
  <c r="J32"/>
  <c r="U10" i="160"/>
  <c r="AE10"/>
  <c r="V48"/>
  <c r="AF48"/>
  <c r="U31"/>
  <c r="AE31"/>
  <c r="F51" i="136"/>
  <c r="J56" s="1"/>
  <c r="G51"/>
  <c r="J57" s="1"/>
  <c r="J32"/>
  <c r="AE11" i="160"/>
  <c r="V15"/>
  <c r="AF15"/>
  <c r="F51" i="134"/>
  <c r="J56" s="1"/>
  <c r="G51"/>
  <c r="J57" s="1"/>
  <c r="J32"/>
  <c r="AE20" i="160"/>
  <c r="U20"/>
  <c r="AF37"/>
  <c r="AF58"/>
  <c r="F30" i="131"/>
  <c r="U16" i="160"/>
  <c r="V62"/>
  <c r="AF62"/>
  <c r="F51" i="129"/>
  <c r="J56" s="1"/>
  <c r="G51"/>
  <c r="J57" s="1"/>
  <c r="J32"/>
  <c r="AE55" i="160"/>
  <c r="U55"/>
  <c r="AF61"/>
  <c r="V52"/>
  <c r="AF52"/>
  <c r="F51" i="126"/>
  <c r="J56" s="1"/>
  <c r="G51"/>
  <c r="J57" s="1"/>
  <c r="J32"/>
  <c r="AE42" i="160"/>
  <c r="AN8"/>
  <c r="F30" i="124"/>
  <c r="U67" i="160"/>
  <c r="AF26"/>
  <c r="AE19"/>
  <c r="U19"/>
  <c r="V29"/>
  <c r="AF29"/>
  <c r="F51" i="120"/>
  <c r="J56" s="1"/>
  <c r="G51"/>
  <c r="J57" s="1"/>
  <c r="AE17" i="160"/>
  <c r="F30" i="119"/>
  <c r="U14" i="160"/>
  <c r="U33"/>
  <c r="AE33"/>
  <c r="AF51"/>
  <c r="AE45"/>
  <c r="U45"/>
  <c r="F18" i="115"/>
  <c r="F32"/>
  <c r="F29"/>
  <c r="J40" s="1"/>
  <c r="F48"/>
  <c r="J44" s="1"/>
  <c r="AM27" i="160"/>
  <c r="G43" i="115"/>
  <c r="J53" s="1"/>
  <c r="F30" i="113"/>
  <c r="U40" i="160"/>
  <c r="G51" i="112"/>
  <c r="J57" s="1"/>
  <c r="J32"/>
  <c r="F51"/>
  <c r="J56" s="1"/>
  <c r="AE22" i="160"/>
  <c r="U22"/>
  <c r="V43"/>
  <c r="AF43"/>
  <c r="G51" i="110"/>
  <c r="J57" s="1"/>
  <c r="J32"/>
  <c r="F51"/>
  <c r="J56" s="1"/>
  <c r="AE50" i="160"/>
  <c r="V34"/>
  <c r="AF34"/>
  <c r="G51" i="108"/>
  <c r="J57" s="1"/>
  <c r="J32"/>
  <c r="F51"/>
  <c r="J56" s="1"/>
  <c r="AE59" i="160"/>
  <c r="U49"/>
  <c r="F30" i="106"/>
  <c r="AN9" i="160"/>
  <c r="F30" i="104"/>
  <c r="G51"/>
  <c r="J57" s="1"/>
  <c r="J32"/>
  <c r="F51"/>
  <c r="J56" s="1"/>
  <c r="AN53" i="160"/>
  <c r="U13"/>
  <c r="F30" i="102"/>
  <c r="AN30" i="160"/>
  <c r="F31" i="100"/>
  <c r="N18" i="160" s="1"/>
  <c r="F28" i="100"/>
  <c r="J39" s="1"/>
  <c r="F43"/>
  <c r="J52" s="1"/>
  <c r="F47"/>
  <c r="J43" s="1"/>
  <c r="F11"/>
  <c r="F14" s="1"/>
  <c r="F17"/>
  <c r="AN32" i="160"/>
  <c r="V32"/>
  <c r="F30" i="98"/>
  <c r="U57" i="160"/>
  <c r="AF23"/>
  <c r="U38"/>
  <c r="AF25"/>
  <c r="F30" i="145"/>
  <c r="U21" i="160"/>
  <c r="U36"/>
  <c r="AE36"/>
  <c r="AF28"/>
  <c r="V47"/>
  <c r="U63"/>
  <c r="AE63"/>
  <c r="U24"/>
  <c r="AE24"/>
  <c r="AF39"/>
  <c r="V39"/>
  <c r="F30" i="88"/>
  <c r="U54" i="160"/>
  <c r="AF56"/>
  <c r="V56"/>
  <c r="V12"/>
  <c r="AF12"/>
  <c r="AN60"/>
  <c r="U64"/>
  <c r="F30" i="141"/>
  <c r="AN10" i="160"/>
  <c r="AE48"/>
  <c r="G51" i="138"/>
  <c r="J57" s="1"/>
  <c r="J32"/>
  <c r="F51"/>
  <c r="J56" s="1"/>
  <c r="AF31" i="160"/>
  <c r="V11"/>
  <c r="AN11"/>
  <c r="AE15"/>
  <c r="G51" i="135"/>
  <c r="J57" s="1"/>
  <c r="J32"/>
  <c r="F51"/>
  <c r="J56" s="1"/>
  <c r="AN20" i="160"/>
  <c r="U37"/>
  <c r="F30" i="133"/>
  <c r="U58" i="160"/>
  <c r="F30" i="132"/>
  <c r="AN16" i="160"/>
  <c r="AE62"/>
  <c r="F51" i="130"/>
  <c r="J56" s="1"/>
  <c r="G51"/>
  <c r="J57" s="1"/>
  <c r="J32"/>
  <c r="AF55" i="160"/>
  <c r="AN55"/>
  <c r="U61"/>
  <c r="F30" i="128"/>
  <c r="AE52" i="160"/>
  <c r="G51" i="127"/>
  <c r="J57" s="1"/>
  <c r="J32"/>
  <c r="F51"/>
  <c r="J56" s="1"/>
  <c r="V42" i="160"/>
  <c r="AN42"/>
  <c r="AE8"/>
  <c r="U8"/>
  <c r="V67"/>
  <c r="AF67"/>
  <c r="F51" i="123"/>
  <c r="J56" s="1"/>
  <c r="G51"/>
  <c r="J57" s="1"/>
  <c r="J32"/>
  <c r="AE26" i="160"/>
  <c r="V19"/>
  <c r="AF19"/>
  <c r="U29"/>
  <c r="AE29"/>
  <c r="AF17"/>
  <c r="V14"/>
  <c r="AF14"/>
  <c r="AN33"/>
  <c r="V33"/>
  <c r="G51" i="117"/>
  <c r="J57" s="1"/>
  <c r="J32"/>
  <c r="F51"/>
  <c r="J56" s="1"/>
  <c r="AE51" i="160"/>
  <c r="AE27"/>
  <c r="U27"/>
  <c r="AE66"/>
  <c r="U66"/>
  <c r="V40"/>
  <c r="AF40"/>
  <c r="AF22"/>
  <c r="V22"/>
  <c r="F30" i="111"/>
  <c r="U43" i="160"/>
  <c r="AF50"/>
  <c r="F30" i="109"/>
  <c r="U34" i="160"/>
  <c r="AF59"/>
  <c r="AF49"/>
  <c r="AE9"/>
  <c r="U9"/>
  <c r="AF35"/>
  <c r="V35"/>
  <c r="F30" i="103"/>
  <c r="U53" i="160"/>
  <c r="AF13"/>
  <c r="AE30"/>
  <c r="U30"/>
  <c r="AF18"/>
  <c r="V57"/>
  <c r="AF57"/>
  <c r="F51" i="97"/>
  <c r="J56" s="1"/>
  <c r="G51"/>
  <c r="J57" s="1"/>
  <c r="J32"/>
  <c r="AE23" i="160"/>
  <c r="F18" i="96"/>
  <c r="F32"/>
  <c r="G43"/>
  <c r="J53" s="1"/>
  <c r="AM38" i="160"/>
  <c r="J34" i="96"/>
  <c r="J35" s="1"/>
  <c r="F29"/>
  <c r="J40" s="1"/>
  <c r="F48"/>
  <c r="J44" s="1"/>
  <c r="F51" i="95"/>
  <c r="J56" s="1"/>
  <c r="G51"/>
  <c r="J57" s="1"/>
  <c r="J32"/>
  <c r="AE25" i="160"/>
  <c r="V21"/>
  <c r="AF21"/>
  <c r="AN36"/>
  <c r="F51" i="93"/>
  <c r="J56" s="1"/>
  <c r="G51"/>
  <c r="J57" s="1"/>
  <c r="J32"/>
  <c r="AE28" i="160"/>
  <c r="U47"/>
  <c r="V63"/>
  <c r="AF63"/>
  <c r="AF24"/>
  <c r="V24"/>
  <c r="AE39"/>
  <c r="U39"/>
  <c r="V54"/>
  <c r="AF54"/>
  <c r="G51" i="87"/>
  <c r="J57" s="1"/>
  <c r="J32"/>
  <c r="F51"/>
  <c r="J56" s="1"/>
  <c r="AE56" i="160"/>
  <c r="U56"/>
  <c r="F30" i="86"/>
  <c r="U12" i="160"/>
  <c r="F19" i="96"/>
  <c r="K49" i="3"/>
  <c r="F33" i="143"/>
  <c r="F19" i="141"/>
  <c r="F33" i="140"/>
  <c r="F33" i="139"/>
  <c r="F33" i="136"/>
  <c r="F19" i="133"/>
  <c r="F19" i="132"/>
  <c r="F33" i="131"/>
  <c r="F19" i="128"/>
  <c r="F33" i="126"/>
  <c r="F33" i="118"/>
  <c r="F33" i="116"/>
  <c r="F19" i="111"/>
  <c r="F19" i="109"/>
  <c r="F33" i="104"/>
  <c r="F19" i="103"/>
  <c r="F33" i="94"/>
  <c r="F19" i="92"/>
  <c r="F33" i="90"/>
  <c r="F19" i="86"/>
  <c r="F51" i="143"/>
  <c r="J56" s="1"/>
  <c r="G51"/>
  <c r="J57" s="1"/>
  <c r="J32"/>
  <c r="U60" i="160"/>
  <c r="AE60"/>
  <c r="AF64"/>
  <c r="F30" i="139"/>
  <c r="AN48" i="160"/>
  <c r="F51" i="137"/>
  <c r="J56" s="1"/>
  <c r="G51"/>
  <c r="J57" s="1"/>
  <c r="J32"/>
  <c r="F30"/>
  <c r="U11" i="160"/>
  <c r="F30" i="136"/>
  <c r="AN15" i="160"/>
  <c r="F30" i="134"/>
  <c r="V37" i="160"/>
  <c r="AN37"/>
  <c r="V58"/>
  <c r="AN58"/>
  <c r="AE16"/>
  <c r="F51" i="131"/>
  <c r="J56" s="1"/>
  <c r="G51"/>
  <c r="J57" s="1"/>
  <c r="J32"/>
  <c r="AN62" i="160"/>
  <c r="F30" i="129"/>
  <c r="V61" i="160"/>
  <c r="AN61"/>
  <c r="AN52"/>
  <c r="U42"/>
  <c r="F30" i="126"/>
  <c r="V8" i="160"/>
  <c r="AF8"/>
  <c r="AE67"/>
  <c r="G51" i="124"/>
  <c r="J57" s="1"/>
  <c r="J32"/>
  <c r="F51"/>
  <c r="J56" s="1"/>
  <c r="V26" i="160"/>
  <c r="AN26"/>
  <c r="F30" i="122"/>
  <c r="F51"/>
  <c r="J56" s="1"/>
  <c r="G51"/>
  <c r="J57" s="1"/>
  <c r="J32"/>
  <c r="AN29" i="160"/>
  <c r="U17"/>
  <c r="F30" i="120"/>
  <c r="AE14" i="160"/>
  <c r="F51" i="119"/>
  <c r="J56" s="1"/>
  <c r="G51"/>
  <c r="J57" s="1"/>
  <c r="J32"/>
  <c r="G51" i="118"/>
  <c r="J57" s="1"/>
  <c r="J32"/>
  <c r="F51"/>
  <c r="J56" s="1"/>
  <c r="F30"/>
  <c r="V51" i="160"/>
  <c r="AN51"/>
  <c r="F30" i="116"/>
  <c r="G51"/>
  <c r="J57" s="1"/>
  <c r="J32"/>
  <c r="F51"/>
  <c r="J56" s="1"/>
  <c r="V66" i="160"/>
  <c r="AF66"/>
  <c r="AN66"/>
  <c r="AE40"/>
  <c r="F51" i="113"/>
  <c r="J56" s="1"/>
  <c r="G51"/>
  <c r="J57" s="1"/>
  <c r="J32"/>
  <c r="F30" i="112"/>
  <c r="AN43" i="160"/>
  <c r="U50"/>
  <c r="F30" i="110"/>
  <c r="AN34" i="160"/>
  <c r="U59"/>
  <c r="F30" i="108"/>
  <c r="G51" i="106"/>
  <c r="J57" s="1"/>
  <c r="AE49" i="160"/>
  <c r="AF9"/>
  <c r="V9"/>
  <c r="AE35"/>
  <c r="U35"/>
  <c r="V53"/>
  <c r="AF53"/>
  <c r="G51" i="102"/>
  <c r="J57" s="1"/>
  <c r="J32"/>
  <c r="F51"/>
  <c r="J56" s="1"/>
  <c r="AE13" i="160"/>
  <c r="V30"/>
  <c r="AF30"/>
  <c r="G51" i="99"/>
  <c r="J57" s="1"/>
  <c r="J32"/>
  <c r="F51"/>
  <c r="J56" s="1"/>
  <c r="AF32" i="160"/>
  <c r="F30" i="99"/>
  <c r="AE57" i="160"/>
  <c r="G51" i="98"/>
  <c r="J57" s="1"/>
  <c r="J32"/>
  <c r="F51"/>
  <c r="J56" s="1"/>
  <c r="V23" i="160"/>
  <c r="AN23"/>
  <c r="AE38"/>
  <c r="G51" i="96"/>
  <c r="J57" s="1"/>
  <c r="J32"/>
  <c r="F51"/>
  <c r="J56" s="1"/>
  <c r="V25" i="160"/>
  <c r="AN25"/>
  <c r="AE21"/>
  <c r="G51" i="145"/>
  <c r="J57" s="1"/>
  <c r="J32"/>
  <c r="F51"/>
  <c r="J56" s="1"/>
  <c r="F51" i="94"/>
  <c r="J56" s="1"/>
  <c r="G51"/>
  <c r="J57" s="1"/>
  <c r="J32"/>
  <c r="F30"/>
  <c r="V28" i="160"/>
  <c r="AN28"/>
  <c r="AF47"/>
  <c r="AN47"/>
  <c r="G51" i="91"/>
  <c r="J57" s="1"/>
  <c r="J32"/>
  <c r="F51"/>
  <c r="J56" s="1"/>
  <c r="F30"/>
  <c r="G51" i="90"/>
  <c r="J57" s="1"/>
  <c r="J32"/>
  <c r="F51"/>
  <c r="J56" s="1"/>
  <c r="F30"/>
  <c r="AN39" i="160"/>
  <c r="AE54"/>
  <c r="F51" i="88"/>
  <c r="J56" s="1"/>
  <c r="G51"/>
  <c r="J57" s="1"/>
  <c r="J32"/>
  <c r="AN56" i="160"/>
  <c r="AM12"/>
  <c r="AN12"/>
  <c r="AF60"/>
  <c r="V60"/>
  <c r="F51" i="141"/>
  <c r="J56" s="1"/>
  <c r="G51"/>
  <c r="J57" s="1"/>
  <c r="J32"/>
  <c r="AE64" i="160"/>
  <c r="V7"/>
  <c r="AF7"/>
  <c r="AF10"/>
  <c r="V10"/>
  <c r="F30" i="138"/>
  <c r="U48" i="160"/>
  <c r="AN31"/>
  <c r="V31"/>
  <c r="AF11"/>
  <c r="F30" i="135"/>
  <c r="U15" i="160"/>
  <c r="AF20"/>
  <c r="V20"/>
  <c r="F51" i="133"/>
  <c r="J56" s="1"/>
  <c r="G51"/>
  <c r="J57" s="1"/>
  <c r="J32"/>
  <c r="AE37" i="160"/>
  <c r="G51" i="132"/>
  <c r="J57" s="1"/>
  <c r="J32"/>
  <c r="F51"/>
  <c r="J56" s="1"/>
  <c r="AE58" i="160"/>
  <c r="V16"/>
  <c r="AF16"/>
  <c r="F30" i="130"/>
  <c r="U62" i="160"/>
  <c r="V55"/>
  <c r="F51" i="128"/>
  <c r="J56" s="1"/>
  <c r="G51"/>
  <c r="J57" s="1"/>
  <c r="J32"/>
  <c r="AE61" i="160"/>
  <c r="F30" i="127"/>
  <c r="U52" i="160"/>
  <c r="AF42"/>
  <c r="G51" i="125"/>
  <c r="J57" s="1"/>
  <c r="J32"/>
  <c r="F51"/>
  <c r="J56" s="1"/>
  <c r="F30"/>
  <c r="AN67" i="160"/>
  <c r="U26"/>
  <c r="F30" i="123"/>
  <c r="AN19" i="160"/>
  <c r="F51" i="121"/>
  <c r="J56" s="1"/>
  <c r="G51"/>
  <c r="J57" s="1"/>
  <c r="J32"/>
  <c r="F30"/>
  <c r="V17" i="160"/>
  <c r="AN17"/>
  <c r="AN14"/>
  <c r="AF33"/>
  <c r="U51"/>
  <c r="F30" i="117"/>
  <c r="V45" i="160"/>
  <c r="AF45"/>
  <c r="AN45"/>
  <c r="F30" i="114"/>
  <c r="G51"/>
  <c r="J57" s="1"/>
  <c r="J32"/>
  <c r="F51"/>
  <c r="J56" s="1"/>
  <c r="AN40" i="160"/>
  <c r="AN22"/>
  <c r="AE43"/>
  <c r="F51" i="111"/>
  <c r="J56" s="1"/>
  <c r="G51"/>
  <c r="J57" s="1"/>
  <c r="J32"/>
  <c r="V50" i="160"/>
  <c r="AN50"/>
  <c r="AE34"/>
  <c r="F51" i="109"/>
  <c r="J56" s="1"/>
  <c r="G51"/>
  <c r="J57" s="1"/>
  <c r="J32"/>
  <c r="V59" i="160"/>
  <c r="AN59"/>
  <c r="V49"/>
  <c r="AN49"/>
  <c r="F30" i="105"/>
  <c r="G51"/>
  <c r="J57" s="1"/>
  <c r="J32"/>
  <c r="F51"/>
  <c r="J56" s="1"/>
  <c r="AN35" i="160"/>
  <c r="AE53"/>
  <c r="F51" i="103"/>
  <c r="J56" s="1"/>
  <c r="G51"/>
  <c r="J57" s="1"/>
  <c r="J32"/>
  <c r="V13" i="160"/>
  <c r="AN13"/>
  <c r="F30" i="101"/>
  <c r="G51"/>
  <c r="J57" s="1"/>
  <c r="J32"/>
  <c r="F51"/>
  <c r="J56" s="1"/>
  <c r="V18" i="160"/>
  <c r="AN57"/>
  <c r="U23"/>
  <c r="F30" i="97"/>
  <c r="U25" i="160"/>
  <c r="F30" i="95"/>
  <c r="AN21" i="160"/>
  <c r="V36"/>
  <c r="AF36"/>
  <c r="U28"/>
  <c r="F30" i="93"/>
  <c r="AE47" i="160"/>
  <c r="G51" i="92"/>
  <c r="J57" s="1"/>
  <c r="J32"/>
  <c r="F51"/>
  <c r="J56" s="1"/>
  <c r="F30"/>
  <c r="AN63" i="160"/>
  <c r="AN24"/>
  <c r="F30" i="89"/>
  <c r="G51"/>
  <c r="J57" s="1"/>
  <c r="F51"/>
  <c r="J56" s="1"/>
  <c r="AN54" i="160"/>
  <c r="F30" i="87"/>
  <c r="AE12" i="160"/>
  <c r="F51" i="86"/>
  <c r="J56" s="1"/>
  <c r="G51"/>
  <c r="J57" s="1"/>
  <c r="B7" i="160"/>
  <c r="C27"/>
  <c r="D27" s="1"/>
  <c r="B18"/>
  <c r="D18" s="1"/>
  <c r="F19" i="138"/>
  <c r="F33" i="137"/>
  <c r="F19" i="135"/>
  <c r="F33" i="134"/>
  <c r="F19" i="130"/>
  <c r="F33" i="129"/>
  <c r="F19" i="127"/>
  <c r="F19" i="125"/>
  <c r="F33" i="124"/>
  <c r="F19" i="123"/>
  <c r="F33" i="122"/>
  <c r="F19" i="121"/>
  <c r="F33" i="120"/>
  <c r="F33" i="119"/>
  <c r="F19" i="117"/>
  <c r="F11" i="115"/>
  <c r="F14" s="1"/>
  <c r="F19" i="114"/>
  <c r="F33" i="113"/>
  <c r="F33" i="112"/>
  <c r="F33" i="110"/>
  <c r="F33" i="108"/>
  <c r="F33" i="106"/>
  <c r="F19" i="105"/>
  <c r="F33" i="102"/>
  <c r="F19" i="101"/>
  <c r="F33" i="100"/>
  <c r="F33" i="98"/>
  <c r="F19" i="97"/>
  <c r="C38" i="160"/>
  <c r="D38" s="1"/>
  <c r="F19" i="95"/>
  <c r="F33" i="145"/>
  <c r="F19" i="93"/>
  <c r="F33" i="91"/>
  <c r="F19" i="89"/>
  <c r="F33" i="88"/>
  <c r="F19" i="87"/>
  <c r="J14" i="96"/>
  <c r="J12" i="134"/>
  <c r="J12" i="115"/>
  <c r="J14" i="118"/>
  <c r="J12" i="107"/>
  <c r="J14" i="89"/>
  <c r="J14" i="139"/>
  <c r="J11" i="125"/>
  <c r="J12" i="123"/>
  <c r="J14" i="108"/>
  <c r="J11" i="127"/>
  <c r="J13" i="116"/>
  <c r="J13" i="132"/>
  <c r="J11" i="133"/>
  <c r="J11" i="115"/>
  <c r="J11" i="104"/>
  <c r="J12" i="103"/>
  <c r="J12" i="99"/>
  <c r="J11" i="90"/>
  <c r="J11" i="122"/>
  <c r="J10" i="125"/>
  <c r="J12" i="108"/>
  <c r="J15" i="98"/>
  <c r="W52" i="160"/>
  <c r="J10" i="126"/>
  <c r="J11" i="93"/>
  <c r="J14" i="140"/>
  <c r="J12" i="109"/>
  <c r="J12" i="130"/>
  <c r="W63" i="160"/>
  <c r="J13" i="99"/>
  <c r="J12" i="87"/>
  <c r="J12" i="118"/>
  <c r="J12" i="105"/>
  <c r="J11" i="99"/>
  <c r="J12" i="97"/>
  <c r="J9" i="136"/>
  <c r="J13" i="100"/>
  <c r="J11" i="117"/>
  <c r="J11" i="3"/>
  <c r="W29" i="160"/>
  <c r="J11" i="86"/>
  <c r="J11" i="102"/>
  <c r="J13" i="88"/>
  <c r="J11" i="139"/>
  <c r="J12" i="3"/>
  <c r="M8" i="160"/>
  <c r="W8"/>
  <c r="J13" i="119"/>
  <c r="J10" i="129"/>
  <c r="J13" i="109"/>
  <c r="M26" i="160"/>
  <c r="J12" i="139"/>
  <c r="J12" i="129"/>
  <c r="J11" i="142"/>
  <c r="J11" i="134"/>
  <c r="J11" i="143"/>
  <c r="J13" i="111"/>
  <c r="J11" i="105"/>
  <c r="J11" i="114"/>
  <c r="J11" i="103"/>
  <c r="J12" i="131"/>
  <c r="J11" i="123"/>
  <c r="J12" i="122"/>
  <c r="J11" i="92"/>
  <c r="J12" i="110"/>
  <c r="J12" i="116"/>
  <c r="J14" i="121"/>
  <c r="J12" i="88"/>
  <c r="J11" i="100"/>
  <c r="J10" i="90"/>
  <c r="J14" i="88"/>
  <c r="J14" i="98"/>
  <c r="J13" i="108"/>
  <c r="J12" i="142"/>
  <c r="J11" i="91"/>
  <c r="J13" i="87"/>
  <c r="J10" i="117"/>
  <c r="J13" i="128"/>
  <c r="J14" i="162"/>
  <c r="J11" i="107"/>
  <c r="J8" i="104"/>
  <c r="J11" i="145"/>
  <c r="J10" i="132"/>
  <c r="J13" i="113"/>
  <c r="J10" i="97"/>
  <c r="J12" i="128"/>
  <c r="K48" i="3"/>
  <c r="F29" i="160"/>
  <c r="K47" i="3"/>
  <c r="K42"/>
  <c r="K41"/>
  <c r="K46"/>
  <c r="K45"/>
  <c r="J9" i="90"/>
  <c r="J10" i="86"/>
  <c r="J8" i="145"/>
  <c r="J12" i="89"/>
  <c r="J10" i="116"/>
  <c r="J12" i="111"/>
  <c r="J10" i="91"/>
  <c r="J13" i="140"/>
  <c r="J11" i="110"/>
  <c r="J12" i="119"/>
  <c r="M39" i="160"/>
  <c r="M24"/>
  <c r="M63"/>
  <c r="M21"/>
  <c r="F23"/>
  <c r="F53"/>
  <c r="M49"/>
  <c r="F59"/>
  <c r="M50"/>
  <c r="M22"/>
  <c r="M40"/>
  <c r="F17"/>
  <c r="M29"/>
  <c r="W26"/>
  <c r="F26"/>
  <c r="F61"/>
  <c r="M37"/>
  <c r="M11"/>
  <c r="W31"/>
  <c r="M31"/>
  <c r="F7"/>
  <c r="F60"/>
  <c r="E8"/>
  <c r="E26"/>
  <c r="E21"/>
  <c r="E39"/>
  <c r="M9"/>
  <c r="W62"/>
  <c r="J15" i="162"/>
  <c r="M45" i="160"/>
  <c r="F58"/>
  <c r="J8" i="107"/>
  <c r="J8" i="143"/>
  <c r="J10" i="102"/>
  <c r="J8" i="125"/>
  <c r="J9" i="104"/>
  <c r="K10" i="88"/>
  <c r="K9" i="86"/>
  <c r="J8" i="115"/>
  <c r="J12" i="162"/>
  <c r="J11" i="111"/>
  <c r="J10" i="112"/>
  <c r="J12" i="96"/>
  <c r="J10" i="115"/>
  <c r="J10" i="109"/>
  <c r="J10" i="103"/>
  <c r="J8" i="91"/>
  <c r="J11" i="129"/>
  <c r="J10" i="119"/>
  <c r="J10" i="111"/>
  <c r="J9" i="126"/>
  <c r="J10" i="113"/>
  <c r="J9" i="135"/>
  <c r="J10" i="145"/>
  <c r="J10" i="137"/>
  <c r="J10" i="118"/>
  <c r="J9" i="113"/>
  <c r="J11" i="94"/>
  <c r="J11" i="128"/>
  <c r="J10" i="105"/>
  <c r="J8" i="95"/>
  <c r="J8" i="90"/>
  <c r="J10" i="107"/>
  <c r="J10" i="101"/>
  <c r="J11" i="109"/>
  <c r="J10" i="106"/>
  <c r="J8" i="89"/>
  <c r="J12" i="121"/>
  <c r="J9" i="120"/>
  <c r="J11" i="106"/>
  <c r="J9" i="93"/>
  <c r="W47" i="160"/>
  <c r="J9" i="139"/>
  <c r="J9" i="110"/>
  <c r="J9" i="145"/>
  <c r="J9" i="131"/>
  <c r="J11" i="138"/>
  <c r="J9" i="101"/>
  <c r="J8" i="127"/>
  <c r="J11" i="116"/>
  <c r="J10" i="88"/>
  <c r="J9" i="86"/>
  <c r="J9" i="140"/>
  <c r="J10" i="136"/>
  <c r="J10" i="96"/>
  <c r="J9" i="133"/>
  <c r="J9" i="130"/>
  <c r="J9" i="134"/>
  <c r="J11" i="124"/>
  <c r="J13" i="162"/>
  <c r="J8" i="99"/>
  <c r="J10" i="100"/>
  <c r="J10" i="92"/>
  <c r="J8" i="135"/>
  <c r="J10" i="138"/>
  <c r="J12" i="113"/>
  <c r="J10" i="108"/>
  <c r="J10" i="94"/>
  <c r="J10" i="130"/>
  <c r="J8" i="92"/>
  <c r="J11" i="89"/>
  <c r="W12" i="160"/>
  <c r="J13" i="96"/>
  <c r="J9" i="99"/>
  <c r="J9" i="111"/>
  <c r="J9" i="92"/>
  <c r="J11" i="101"/>
  <c r="J10" i="99"/>
  <c r="M48" i="160"/>
  <c r="J9" i="94"/>
  <c r="J9" i="3"/>
  <c r="J9" i="97"/>
  <c r="F45" i="160"/>
  <c r="W45"/>
  <c r="J11" i="121"/>
  <c r="J9" i="116"/>
  <c r="J9" i="107"/>
  <c r="J11" i="132"/>
  <c r="W53" i="160"/>
  <c r="J8" i="109"/>
  <c r="J9" i="117"/>
  <c r="J9" i="112"/>
  <c r="J9" i="137"/>
  <c r="J10" i="131"/>
  <c r="F37" i="160"/>
  <c r="J10" i="114"/>
  <c r="J10" i="140"/>
  <c r="M16" i="160"/>
  <c r="F16"/>
  <c r="J9" i="106"/>
  <c r="J9" i="114"/>
  <c r="J9" i="95"/>
  <c r="J9" i="119"/>
  <c r="J10" i="123"/>
  <c r="J9" i="118"/>
  <c r="J11" i="88"/>
  <c r="J11" i="98"/>
  <c r="J9" i="102"/>
  <c r="J9" i="129"/>
  <c r="J10" i="128"/>
  <c r="J11" i="97"/>
  <c r="J10" i="124"/>
  <c r="J10" i="3"/>
  <c r="M43" i="160"/>
  <c r="F43"/>
  <c r="J11" i="118"/>
  <c r="J13" i="98"/>
  <c r="J8" i="101"/>
  <c r="J10" i="142"/>
  <c r="J9" i="89"/>
  <c r="J10" i="122"/>
  <c r="F34" i="160"/>
  <c r="J11" i="96"/>
  <c r="J9" i="125"/>
  <c r="J9" i="100"/>
  <c r="J9" i="123"/>
  <c r="J9" i="124"/>
  <c r="J11" i="119"/>
  <c r="F20" i="160"/>
  <c r="E20"/>
  <c r="M20"/>
  <c r="J9" i="142"/>
  <c r="J12" i="124"/>
  <c r="J11" i="87"/>
  <c r="J9" i="105"/>
  <c r="J10" i="89"/>
  <c r="J9" i="128"/>
  <c r="J12" i="94"/>
  <c r="J8" i="110"/>
  <c r="J9" i="127"/>
  <c r="J9" i="91"/>
  <c r="M18" i="160"/>
  <c r="M57"/>
  <c r="W36"/>
  <c r="F36"/>
  <c r="M36"/>
  <c r="J8" i="93"/>
  <c r="J9" i="122"/>
  <c r="J8" i="123"/>
  <c r="J10" i="93"/>
  <c r="W39" i="160"/>
  <c r="J9" i="87"/>
  <c r="J11" i="140"/>
  <c r="M14" i="160"/>
  <c r="M52"/>
  <c r="F19"/>
  <c r="F39"/>
  <c r="J8" i="102"/>
  <c r="J11" i="162"/>
  <c r="M27" i="160"/>
  <c r="K8" i="114"/>
  <c r="K9" i="109"/>
  <c r="J8" i="114"/>
  <c r="J9" i="109"/>
  <c r="J8" i="136"/>
  <c r="M51" i="160"/>
  <c r="D13"/>
  <c r="J8" i="94"/>
  <c r="J8" i="130"/>
  <c r="J10" i="98"/>
  <c r="J10" i="162"/>
  <c r="J8" i="132"/>
  <c r="J8" i="120"/>
  <c r="J8" i="100"/>
  <c r="J9" i="96"/>
  <c r="J8" i="137"/>
  <c r="J8" i="119"/>
  <c r="J8" i="105"/>
  <c r="J8" i="106"/>
  <c r="J8" i="138"/>
  <c r="J8" i="142"/>
  <c r="J8" i="113"/>
  <c r="J8" i="141"/>
  <c r="J8" i="112"/>
  <c r="M47" i="160"/>
  <c r="M56"/>
  <c r="J8" i="116"/>
  <c r="J10" i="141"/>
  <c r="Y27" i="160"/>
  <c r="F57"/>
  <c r="F66"/>
  <c r="F62"/>
  <c r="M61"/>
  <c r="F50"/>
  <c r="J8" i="87"/>
  <c r="J8" i="103"/>
  <c r="F54" i="160"/>
  <c r="W54"/>
  <c r="J8" i="131"/>
  <c r="J8" i="139"/>
  <c r="M10" i="160"/>
  <c r="W67"/>
  <c r="J8" i="128"/>
  <c r="J10" i="121"/>
  <c r="W43" i="160"/>
  <c r="W58"/>
  <c r="J8" i="121"/>
  <c r="J8" i="96"/>
  <c r="J8" i="88"/>
  <c r="J8" i="118"/>
  <c r="J9" i="162"/>
  <c r="J8" i="124"/>
  <c r="J8" i="98"/>
  <c r="W16" i="160"/>
  <c r="J8" i="111"/>
  <c r="K8" i="124"/>
  <c r="K8" i="98"/>
  <c r="J8" i="162"/>
  <c r="J9" i="98"/>
  <c r="W33" i="160"/>
  <c r="W64"/>
  <c r="W27"/>
  <c r="N27"/>
  <c r="F27"/>
  <c r="E60"/>
  <c r="E10"/>
  <c r="E62"/>
  <c r="D15"/>
  <c r="E7"/>
  <c r="E31"/>
  <c r="E37"/>
  <c r="E22"/>
  <c r="E30"/>
  <c r="E28"/>
  <c r="F56"/>
  <c r="D48"/>
  <c r="D52"/>
  <c r="D26"/>
  <c r="D51"/>
  <c r="D35"/>
  <c r="D32"/>
  <c r="D23"/>
  <c r="D63"/>
  <c r="D20"/>
  <c r="D66"/>
  <c r="D50"/>
  <c r="D9"/>
  <c r="D24"/>
  <c r="D12"/>
  <c r="C60"/>
  <c r="D60" s="1"/>
  <c r="C7"/>
  <c r="C10"/>
  <c r="D10" s="1"/>
  <c r="C31"/>
  <c r="D31" s="1"/>
  <c r="C37"/>
  <c r="D37" s="1"/>
  <c r="C62"/>
  <c r="D62" s="1"/>
  <c r="C22"/>
  <c r="D22" s="1"/>
  <c r="C30"/>
  <c r="D30" s="1"/>
  <c r="C28"/>
  <c r="D28" s="1"/>
  <c r="M38"/>
  <c r="F38"/>
  <c r="G38"/>
  <c r="M54"/>
  <c r="M58"/>
  <c r="F33"/>
  <c r="F64"/>
  <c r="Y60"/>
  <c r="Y10"/>
  <c r="K13" i="109"/>
  <c r="Y15" i="160"/>
  <c r="C55" i="84"/>
  <c r="R19" i="160"/>
  <c r="K13" i="139"/>
  <c r="K13" i="100"/>
  <c r="K13" i="118"/>
  <c r="K13" i="129"/>
  <c r="B23" i="84"/>
  <c r="K12" i="91"/>
  <c r="K11" i="120"/>
  <c r="K11" i="107"/>
  <c r="K11" i="145"/>
  <c r="R63" i="160"/>
  <c r="K13" i="101"/>
  <c r="N15" i="160"/>
  <c r="R52"/>
  <c r="K10" i="126"/>
  <c r="K13" i="108"/>
  <c r="K13" i="89"/>
  <c r="R66" i="160"/>
  <c r="K11" i="137"/>
  <c r="K13" i="107"/>
  <c r="R13" i="160"/>
  <c r="K14" i="94"/>
  <c r="D55" i="160"/>
  <c r="D8"/>
  <c r="D40"/>
  <c r="D34"/>
  <c r="D49"/>
  <c r="D25"/>
  <c r="D47"/>
  <c r="D39"/>
  <c r="D11"/>
  <c r="D42"/>
  <c r="D19"/>
  <c r="D59"/>
  <c r="D53"/>
  <c r="AA48"/>
  <c r="AA26"/>
  <c r="D36"/>
  <c r="K13" i="3"/>
  <c r="D61" i="160"/>
  <c r="K11" i="126"/>
  <c r="K9" i="143"/>
  <c r="D67" i="160"/>
  <c r="K11" i="140"/>
  <c r="D64" i="160"/>
  <c r="D33"/>
  <c r="D16"/>
  <c r="K11" i="90"/>
  <c r="K13" i="121"/>
  <c r="D43" i="160"/>
  <c r="D58"/>
  <c r="C54"/>
  <c r="D54" s="1"/>
  <c r="K11" i="86"/>
  <c r="D29" i="160"/>
  <c r="D57"/>
  <c r="W57"/>
  <c r="W37"/>
  <c r="Y56"/>
  <c r="W56"/>
  <c r="W17"/>
  <c r="H41"/>
  <c r="W24"/>
  <c r="W21"/>
  <c r="Y38"/>
  <c r="Y13"/>
  <c r="W9"/>
  <c r="Y49"/>
  <c r="W22"/>
  <c r="W66"/>
  <c r="W42"/>
  <c r="W20"/>
  <c r="W11"/>
  <c r="W41"/>
  <c r="Y41"/>
  <c r="W60"/>
  <c r="W38"/>
  <c r="W13"/>
  <c r="W49"/>
  <c r="W40"/>
  <c r="W14"/>
  <c r="W61"/>
  <c r="W55"/>
  <c r="Y20"/>
  <c r="W10"/>
  <c r="H46"/>
  <c r="H44"/>
  <c r="W18"/>
  <c r="B15" i="84"/>
  <c r="I41" i="160"/>
  <c r="AA41"/>
  <c r="I48"/>
  <c r="I31"/>
  <c r="I62"/>
  <c r="AA46"/>
  <c r="I46"/>
  <c r="I35"/>
  <c r="AA38"/>
  <c r="I21"/>
  <c r="AA44"/>
  <c r="I44"/>
  <c r="B6" i="84"/>
  <c r="B8"/>
  <c r="B42"/>
  <c r="B9"/>
  <c r="B13"/>
  <c r="B11"/>
  <c r="B25"/>
  <c r="B21"/>
  <c r="B19"/>
  <c r="B17"/>
  <c r="B46"/>
  <c r="B44"/>
  <c r="B40"/>
  <c r="B37"/>
  <c r="B35"/>
  <c r="B33"/>
  <c r="C46"/>
  <c r="B31"/>
  <c r="B29"/>
  <c r="B27"/>
  <c r="B55"/>
  <c r="B51"/>
  <c r="B49"/>
  <c r="B47"/>
  <c r="C56"/>
  <c r="B64"/>
  <c r="B5"/>
  <c r="B7"/>
  <c r="B14"/>
  <c r="B12"/>
  <c r="B10"/>
  <c r="B24"/>
  <c r="B22"/>
  <c r="B20"/>
  <c r="B18"/>
  <c r="B16"/>
  <c r="C17"/>
  <c r="B45"/>
  <c r="B43"/>
  <c r="B41"/>
  <c r="B36"/>
  <c r="B34"/>
  <c r="B32"/>
  <c r="B30"/>
  <c r="B28"/>
  <c r="B26"/>
  <c r="C28"/>
  <c r="B56"/>
  <c r="B54"/>
  <c r="B52"/>
  <c r="B50"/>
  <c r="B48"/>
  <c r="B65"/>
  <c r="B63"/>
  <c r="B61"/>
  <c r="B60"/>
  <c r="B59"/>
  <c r="B58"/>
  <c r="C15"/>
  <c r="J19" i="140" l="1"/>
  <c r="J20"/>
  <c r="J20" i="115"/>
  <c r="G184" i="164"/>
  <c r="H184"/>
  <c r="F184"/>
  <c r="F201"/>
  <c r="G201"/>
  <c r="H201"/>
  <c r="F121"/>
  <c r="G121"/>
  <c r="H121"/>
  <c r="G43"/>
  <c r="F43"/>
  <c r="H43"/>
  <c r="G155"/>
  <c r="F155"/>
  <c r="H155"/>
  <c r="K17" i="131"/>
  <c r="K19" i="123"/>
  <c r="K23" i="100"/>
  <c r="K21" i="119"/>
  <c r="F33" i="164"/>
  <c r="G33"/>
  <c r="H33"/>
  <c r="F88"/>
  <c r="G88"/>
  <c r="H88"/>
  <c r="F91"/>
  <c r="G91"/>
  <c r="H91"/>
  <c r="G205"/>
  <c r="F205"/>
  <c r="H205"/>
  <c r="I86"/>
  <c r="I74"/>
  <c r="I69"/>
  <c r="I190"/>
  <c r="I132"/>
  <c r="I90"/>
  <c r="I134"/>
  <c r="I198"/>
  <c r="I6"/>
  <c r="I201"/>
  <c r="I93"/>
  <c r="I127"/>
  <c r="I174"/>
  <c r="I110"/>
  <c r="I46"/>
  <c r="I62"/>
  <c r="I112"/>
  <c r="I29"/>
  <c r="I58"/>
  <c r="I39"/>
  <c r="I133"/>
  <c r="I87"/>
  <c r="I60"/>
  <c r="I33"/>
  <c r="I65"/>
  <c r="I204"/>
  <c r="I106"/>
  <c r="I140"/>
  <c r="I189"/>
  <c r="I171"/>
  <c r="I208"/>
  <c r="I47"/>
  <c r="I11"/>
  <c r="I103"/>
  <c r="I31"/>
  <c r="I166"/>
  <c r="I128"/>
  <c r="I82"/>
  <c r="I135"/>
  <c r="I195"/>
  <c r="I146"/>
  <c r="I121"/>
  <c r="I94"/>
  <c r="I15"/>
  <c r="I55"/>
  <c r="I48"/>
  <c r="I158"/>
  <c r="I10"/>
  <c r="I123"/>
  <c r="I194"/>
  <c r="I12"/>
  <c r="I43"/>
  <c r="I205"/>
  <c r="I181"/>
  <c r="I199"/>
  <c r="I176"/>
  <c r="I72"/>
  <c r="I120"/>
  <c r="I80"/>
  <c r="I88"/>
  <c r="I122"/>
  <c r="I203"/>
  <c r="I129"/>
  <c r="I116"/>
  <c r="I172"/>
  <c r="I44"/>
  <c r="I42"/>
  <c r="I183"/>
  <c r="I118"/>
  <c r="I148"/>
  <c r="I196"/>
  <c r="I136"/>
  <c r="I141"/>
  <c r="I145"/>
  <c r="I109"/>
  <c r="I8"/>
  <c r="I17"/>
  <c r="I182"/>
  <c r="I164"/>
  <c r="I168"/>
  <c r="I83"/>
  <c r="I59"/>
  <c r="I53"/>
  <c r="I147"/>
  <c r="I20"/>
  <c r="I76"/>
  <c r="I187"/>
  <c r="I49"/>
  <c r="I61"/>
  <c r="I159"/>
  <c r="I40"/>
  <c r="I157"/>
  <c r="I70"/>
  <c r="I66"/>
  <c r="I73"/>
  <c r="I209"/>
  <c r="I119"/>
  <c r="I111"/>
  <c r="I56"/>
  <c r="I92"/>
  <c r="I84"/>
  <c r="I178"/>
  <c r="I107"/>
  <c r="I149"/>
  <c r="I200"/>
  <c r="I7"/>
  <c r="I108"/>
  <c r="I96"/>
  <c r="I175"/>
  <c r="I192"/>
  <c r="I142"/>
  <c r="I130"/>
  <c r="I51"/>
  <c r="I19"/>
  <c r="I57"/>
  <c r="I36"/>
  <c r="I35"/>
  <c r="I14"/>
  <c r="I170"/>
  <c r="I26"/>
  <c r="I185"/>
  <c r="I27"/>
  <c r="I137"/>
  <c r="I191"/>
  <c r="I54"/>
  <c r="I117"/>
  <c r="I101"/>
  <c r="I202"/>
  <c r="I24"/>
  <c r="I177"/>
  <c r="I25"/>
  <c r="I162"/>
  <c r="I85"/>
  <c r="I160"/>
  <c r="I30"/>
  <c r="I97"/>
  <c r="I78"/>
  <c r="I169"/>
  <c r="I138"/>
  <c r="I64"/>
  <c r="I32"/>
  <c r="I115"/>
  <c r="I131"/>
  <c r="I161"/>
  <c r="I207"/>
  <c r="I125"/>
  <c r="I156"/>
  <c r="I23"/>
  <c r="I9"/>
  <c r="I104"/>
  <c r="I144"/>
  <c r="I77"/>
  <c r="I81"/>
  <c r="I124"/>
  <c r="I155"/>
  <c r="I18"/>
  <c r="I154"/>
  <c r="I206"/>
  <c r="I13"/>
  <c r="I173"/>
  <c r="I16"/>
  <c r="I95"/>
  <c r="I102"/>
  <c r="I143"/>
  <c r="I188"/>
  <c r="I163"/>
  <c r="I151"/>
  <c r="I150"/>
  <c r="I126"/>
  <c r="I114"/>
  <c r="I63"/>
  <c r="I50"/>
  <c r="I34"/>
  <c r="I197"/>
  <c r="I89"/>
  <c r="I153"/>
  <c r="I5"/>
  <c r="I210"/>
  <c r="I186"/>
  <c r="I184"/>
  <c r="I75"/>
  <c r="I152"/>
  <c r="I71"/>
  <c r="I37"/>
  <c r="I113"/>
  <c r="I21"/>
  <c r="I68"/>
  <c r="I193"/>
  <c r="I167"/>
  <c r="I38"/>
  <c r="I139"/>
  <c r="I67"/>
  <c r="I105"/>
  <c r="I45"/>
  <c r="I179"/>
  <c r="I52"/>
  <c r="I91"/>
  <c r="I79"/>
  <c r="I100"/>
  <c r="I165"/>
  <c r="I99"/>
  <c r="I22"/>
  <c r="I41"/>
  <c r="I98"/>
  <c r="I180"/>
  <c r="I28"/>
  <c r="J12" i="145"/>
  <c r="J27" s="1"/>
  <c r="J60" s="1"/>
  <c r="J22" i="100"/>
  <c r="J21"/>
  <c r="K12" i="88"/>
  <c r="J34" i="115"/>
  <c r="J35" s="1"/>
  <c r="J8" i="122"/>
  <c r="J16" i="162"/>
  <c r="J27" s="1"/>
  <c r="J60" s="1"/>
  <c r="K18" i="118"/>
  <c r="K18" i="109"/>
  <c r="K18" i="139"/>
  <c r="K17" i="95"/>
  <c r="J15" i="135"/>
  <c r="J17" i="124"/>
  <c r="J27" s="1"/>
  <c r="J60" s="1"/>
  <c r="J17" i="97"/>
  <c r="Q38" i="160"/>
  <c r="J33" i="100"/>
  <c r="J35" s="1"/>
  <c r="AN18" i="160"/>
  <c r="B62" i="84"/>
  <c r="W7" i="160"/>
  <c r="J8" i="117"/>
  <c r="J27" s="1"/>
  <c r="J60" s="1"/>
  <c r="J10" i="135"/>
  <c r="AN7" i="160"/>
  <c r="J16" i="115"/>
  <c r="J18" i="119"/>
  <c r="K14" i="136"/>
  <c r="K17" i="99"/>
  <c r="F19" i="115"/>
  <c r="AA27" i="160" s="1"/>
  <c r="K17" i="140"/>
  <c r="C36" i="84"/>
  <c r="Q27" i="160"/>
  <c r="K11" i="98"/>
  <c r="K11" i="136"/>
  <c r="K11" i="100"/>
  <c r="K16" i="119"/>
  <c r="J12" i="138"/>
  <c r="J27" s="1"/>
  <c r="J60" s="1"/>
  <c r="J15" i="109"/>
  <c r="J14" i="102"/>
  <c r="J14" i="90"/>
  <c r="J27" s="1"/>
  <c r="J60" s="1"/>
  <c r="J11" i="112"/>
  <c r="J27" s="1"/>
  <c r="J60" s="1"/>
  <c r="K9" i="102"/>
  <c r="F30" i="115"/>
  <c r="J27" i="120"/>
  <c r="J60" s="1"/>
  <c r="K12" i="137"/>
  <c r="K13" i="131"/>
  <c r="D7" i="160"/>
  <c r="F19" i="100"/>
  <c r="J14" i="119"/>
  <c r="J12" i="95"/>
  <c r="J27" s="1"/>
  <c r="J60" s="1"/>
  <c r="K10" i="133"/>
  <c r="K13" i="106"/>
  <c r="J8" i="133"/>
  <c r="J27" s="1"/>
  <c r="J11" i="141"/>
  <c r="J27" s="1"/>
  <c r="J60" s="1"/>
  <c r="F19" i="140"/>
  <c r="AA7" i="160" s="1"/>
  <c r="J15" i="121"/>
  <c r="J27" s="1"/>
  <c r="J60" s="1"/>
  <c r="L58" i="141"/>
  <c r="K58" i="135"/>
  <c r="K58" i="133"/>
  <c r="K58" i="117"/>
  <c r="K58" i="114"/>
  <c r="K58" i="126"/>
  <c r="K58" i="110"/>
  <c r="K58" i="101"/>
  <c r="K58" i="94"/>
  <c r="K58" i="118"/>
  <c r="K58" i="100"/>
  <c r="K58" i="88"/>
  <c r="K58" i="87"/>
  <c r="K58" i="138"/>
  <c r="K58" i="140"/>
  <c r="K58" i="123"/>
  <c r="K58" i="141"/>
  <c r="K58" i="128"/>
  <c r="K58" i="119"/>
  <c r="K58" i="115"/>
  <c r="K58" i="112"/>
  <c r="K58" i="96"/>
  <c r="K58" i="129"/>
  <c r="K58" i="103"/>
  <c r="K58" i="95"/>
  <c r="K58" i="93"/>
  <c r="K58" i="105"/>
  <c r="K58" i="98"/>
  <c r="K58" i="91"/>
  <c r="L58" i="88"/>
  <c r="L58" i="90"/>
  <c r="L58" i="87"/>
  <c r="L58" i="92"/>
  <c r="L58" i="94"/>
  <c r="L58" i="96"/>
  <c r="L58" i="113"/>
  <c r="L58" i="115"/>
  <c r="K58" i="106"/>
  <c r="L58" i="112"/>
  <c r="L58" i="117"/>
  <c r="L58" i="97"/>
  <c r="L58" i="99"/>
  <c r="L58" i="101"/>
  <c r="L58" i="103"/>
  <c r="L58" i="105"/>
  <c r="K58" i="108"/>
  <c r="L58" i="110"/>
  <c r="L58" i="121"/>
  <c r="L58" i="123"/>
  <c r="L58" i="119"/>
  <c r="L58" i="124"/>
  <c r="L58" i="126"/>
  <c r="L58" i="128"/>
  <c r="L58" i="130"/>
  <c r="L58" i="136"/>
  <c r="L58" i="138"/>
  <c r="L58" i="134"/>
  <c r="L58" i="135"/>
  <c r="L58" i="143"/>
  <c r="L58" i="140"/>
  <c r="L58" i="142"/>
  <c r="K58" i="137"/>
  <c r="K58" i="132"/>
  <c r="K58" i="122"/>
  <c r="K58" i="116"/>
  <c r="K58" i="130"/>
  <c r="K58" i="124"/>
  <c r="K58" i="104"/>
  <c r="K58" i="97"/>
  <c r="K58" i="120"/>
  <c r="K58" i="109"/>
  <c r="K58" i="90"/>
  <c r="K58" i="92"/>
  <c r="K58" i="143"/>
  <c r="K58" i="136"/>
  <c r="K58" i="134"/>
  <c r="K58" i="121"/>
  <c r="K58" i="139"/>
  <c r="K58" i="125"/>
  <c r="K58" i="162"/>
  <c r="K58" i="113"/>
  <c r="K58" i="107"/>
  <c r="K58" i="131"/>
  <c r="K58" i="127"/>
  <c r="K58" i="99"/>
  <c r="K58" i="145"/>
  <c r="K58" i="111"/>
  <c r="K58" i="102"/>
  <c r="K58" i="89"/>
  <c r="K58" i="86"/>
  <c r="L58" i="89"/>
  <c r="L58" i="86"/>
  <c r="L58" i="91"/>
  <c r="L58" i="93"/>
  <c r="L58" i="145"/>
  <c r="L58" i="108"/>
  <c r="L58" i="114"/>
  <c r="L58" i="116"/>
  <c r="L58" i="107"/>
  <c r="L58" i="162"/>
  <c r="L58" i="95"/>
  <c r="L58" i="98"/>
  <c r="L58" i="100"/>
  <c r="L58" i="102"/>
  <c r="L58" i="104"/>
  <c r="L58" i="106"/>
  <c r="L58" i="109"/>
  <c r="L58" i="111"/>
  <c r="L58" i="122"/>
  <c r="L58" i="118"/>
  <c r="L58" i="120"/>
  <c r="L58" i="125"/>
  <c r="L58" i="127"/>
  <c r="L58" i="129"/>
  <c r="L58" i="132"/>
  <c r="L58" i="137"/>
  <c r="L58" i="131"/>
  <c r="L58" i="133"/>
  <c r="K58" i="142"/>
  <c r="L58" i="139"/>
  <c r="L58" i="3"/>
  <c r="K58"/>
  <c r="AK28" i="160"/>
  <c r="AL25"/>
  <c r="V38"/>
  <c r="AF38"/>
  <c r="AK23"/>
  <c r="AK26"/>
  <c r="AK62"/>
  <c r="AK48"/>
  <c r="AL48"/>
  <c r="F51" i="100"/>
  <c r="J56" s="1"/>
  <c r="G51"/>
  <c r="J57" s="1"/>
  <c r="J32"/>
  <c r="AE18" i="160"/>
  <c r="AK35"/>
  <c r="AL35"/>
  <c r="AK50"/>
  <c r="AL50"/>
  <c r="AF27"/>
  <c r="K53" i="143" s="1"/>
  <c r="V27" i="160"/>
  <c r="L44" i="3" s="1"/>
  <c r="F33" i="115"/>
  <c r="R27" i="160"/>
  <c r="AK17"/>
  <c r="AL42"/>
  <c r="AK55"/>
  <c r="AL20"/>
  <c r="AK11"/>
  <c r="AL10"/>
  <c r="AE7"/>
  <c r="G51" i="140"/>
  <c r="J57" s="1"/>
  <c r="J32"/>
  <c r="F51"/>
  <c r="J56" s="1"/>
  <c r="G51" i="115"/>
  <c r="J57" s="1"/>
  <c r="J32"/>
  <c r="F51"/>
  <c r="J56" s="1"/>
  <c r="E27" i="160"/>
  <c r="AK12"/>
  <c r="AK47"/>
  <c r="AL47"/>
  <c r="AK53"/>
  <c r="AK34"/>
  <c r="AL43"/>
  <c r="AK66"/>
  <c r="AL66"/>
  <c r="AL29"/>
  <c r="AK8"/>
  <c r="AL8"/>
  <c r="AL61"/>
  <c r="AK58"/>
  <c r="AL58"/>
  <c r="AL37"/>
  <c r="AK64"/>
  <c r="AL54"/>
  <c r="AK24"/>
  <c r="AL24"/>
  <c r="AK36"/>
  <c r="AK38"/>
  <c r="AL38"/>
  <c r="AK32"/>
  <c r="AL32"/>
  <c r="AK49"/>
  <c r="AL49"/>
  <c r="AL40"/>
  <c r="AK45"/>
  <c r="AL45"/>
  <c r="AK14"/>
  <c r="AL19"/>
  <c r="AK67"/>
  <c r="AL67"/>
  <c r="AL16"/>
  <c r="AK31"/>
  <c r="AL60"/>
  <c r="AL12"/>
  <c r="AK39"/>
  <c r="AL39"/>
  <c r="AK30"/>
  <c r="AL30"/>
  <c r="AL53"/>
  <c r="AK9"/>
  <c r="AL9"/>
  <c r="AL34"/>
  <c r="AK43"/>
  <c r="AK29"/>
  <c r="AK61"/>
  <c r="AK37"/>
  <c r="AL64"/>
  <c r="AK54"/>
  <c r="AK63"/>
  <c r="AL63"/>
  <c r="AL36"/>
  <c r="AK21"/>
  <c r="AL21"/>
  <c r="AK57"/>
  <c r="AL57"/>
  <c r="AK13"/>
  <c r="AL13"/>
  <c r="AK40"/>
  <c r="AK33"/>
  <c r="AL33"/>
  <c r="AL14"/>
  <c r="AK19"/>
  <c r="AK16"/>
  <c r="AL31"/>
  <c r="AK60"/>
  <c r="AK56"/>
  <c r="AL56"/>
  <c r="AL28"/>
  <c r="AK25"/>
  <c r="F33" i="96"/>
  <c r="R38" i="160"/>
  <c r="AN38"/>
  <c r="AL23"/>
  <c r="AK51"/>
  <c r="AL51"/>
  <c r="AL26"/>
  <c r="AK52"/>
  <c r="AL52"/>
  <c r="AL62"/>
  <c r="AK15"/>
  <c r="AL15"/>
  <c r="U18"/>
  <c r="F30" i="100"/>
  <c r="AK59" i="160"/>
  <c r="AL59"/>
  <c r="AK22"/>
  <c r="AL22"/>
  <c r="AN27"/>
  <c r="AL17"/>
  <c r="AK42"/>
  <c r="AL55"/>
  <c r="AK20"/>
  <c r="AL11"/>
  <c r="AK10"/>
  <c r="F30" i="140"/>
  <c r="M7" i="160"/>
  <c r="U7"/>
  <c r="F30" i="96"/>
  <c r="J27" i="91"/>
  <c r="J60" s="1"/>
  <c r="H27" i="160"/>
  <c r="C22" i="84"/>
  <c r="K13" i="138"/>
  <c r="K12" i="115"/>
  <c r="K14" i="118"/>
  <c r="C6" i="84"/>
  <c r="K12" i="135"/>
  <c r="C13" i="84"/>
  <c r="C61"/>
  <c r="K14" i="96"/>
  <c r="K12" i="134"/>
  <c r="K12" i="107"/>
  <c r="K14" i="89"/>
  <c r="K12" i="102"/>
  <c r="K12" i="86"/>
  <c r="J12" i="102"/>
  <c r="J27" s="1"/>
  <c r="J60" s="1"/>
  <c r="J12" i="86"/>
  <c r="J27" s="1"/>
  <c r="J60" s="1"/>
  <c r="K13" i="119"/>
  <c r="K11" i="125"/>
  <c r="K14" i="139"/>
  <c r="K12" i="110"/>
  <c r="K12" i="136"/>
  <c r="K12" i="123"/>
  <c r="K14" i="108"/>
  <c r="K11" i="127"/>
  <c r="K13" i="116"/>
  <c r="K13" i="132"/>
  <c r="K11" i="133"/>
  <c r="K11" i="115"/>
  <c r="K11" i="104"/>
  <c r="K12" i="103"/>
  <c r="K16" i="162"/>
  <c r="K11" i="112"/>
  <c r="K11" i="122"/>
  <c r="K10" i="125"/>
  <c r="K12" i="108"/>
  <c r="K15" i="98"/>
  <c r="K13" i="99"/>
  <c r="K12" i="87"/>
  <c r="K15" i="162"/>
  <c r="K14" i="113"/>
  <c r="K12" i="118"/>
  <c r="K12" i="105"/>
  <c r="K11" i="93"/>
  <c r="K14" i="140"/>
  <c r="K12" i="128"/>
  <c r="K11" i="3"/>
  <c r="K11" i="117"/>
  <c r="K12" i="109"/>
  <c r="K12" i="130"/>
  <c r="C42" i="84"/>
  <c r="K12" i="97"/>
  <c r="C16" i="84"/>
  <c r="C52"/>
  <c r="Y37" i="160"/>
  <c r="AA37"/>
  <c r="J27" i="126"/>
  <c r="J60" s="1"/>
  <c r="K11" i="102"/>
  <c r="K13" i="88"/>
  <c r="K11" i="139"/>
  <c r="K12" i="3"/>
  <c r="C47" i="84"/>
  <c r="I34" i="160"/>
  <c r="K12" i="139"/>
  <c r="K12" i="129"/>
  <c r="J27" i="143"/>
  <c r="J60" s="1"/>
  <c r="K11" i="142"/>
  <c r="K11" i="134"/>
  <c r="K13" i="111"/>
  <c r="K11" i="143"/>
  <c r="K12" i="138"/>
  <c r="K12" i="145"/>
  <c r="K11" i="105"/>
  <c r="K11" i="114"/>
  <c r="K11" i="103"/>
  <c r="K12" i="131"/>
  <c r="K12" i="89"/>
  <c r="K12" i="92"/>
  <c r="I47" i="160"/>
  <c r="K11" i="123"/>
  <c r="K12" i="122"/>
  <c r="K12" i="116"/>
  <c r="K14" i="121"/>
  <c r="I11" i="160"/>
  <c r="K10" i="104"/>
  <c r="K11" i="135"/>
  <c r="J10" i="104"/>
  <c r="J27" s="1"/>
  <c r="J60" s="1"/>
  <c r="J11" i="135"/>
  <c r="K10" i="90"/>
  <c r="K14" i="88"/>
  <c r="K12" i="142"/>
  <c r="K11" i="91"/>
  <c r="K13" i="87"/>
  <c r="K10" i="117"/>
  <c r="K13" i="128"/>
  <c r="J27" i="107"/>
  <c r="J60" s="1"/>
  <c r="K11" i="129"/>
  <c r="K12" i="99"/>
  <c r="Y32" i="160"/>
  <c r="K11" i="131"/>
  <c r="K10" i="132"/>
  <c r="K13" i="113"/>
  <c r="I28" i="160"/>
  <c r="C23" i="84"/>
  <c r="C12"/>
  <c r="Y47" i="160"/>
  <c r="AA30"/>
  <c r="J27" i="99"/>
  <c r="J60" s="1"/>
  <c r="K10" i="136"/>
  <c r="K14" i="98"/>
  <c r="J27" i="103"/>
  <c r="J60" s="1"/>
  <c r="J27" i="122"/>
  <c r="J60" s="1"/>
  <c r="K11" i="110"/>
  <c r="K12" i="119"/>
  <c r="K10" i="116"/>
  <c r="K12" i="111"/>
  <c r="K9" i="90"/>
  <c r="K10" i="86"/>
  <c r="K10" i="91"/>
  <c r="K13" i="140"/>
  <c r="K10" i="130"/>
  <c r="K14" i="162"/>
  <c r="I8" i="160"/>
  <c r="J27" i="125"/>
  <c r="J60" s="1"/>
  <c r="J27" i="139"/>
  <c r="J60" s="1"/>
  <c r="K10" i="111"/>
  <c r="K11" i="92"/>
  <c r="K8" i="143"/>
  <c r="K10" i="102"/>
  <c r="K8" i="125"/>
  <c r="K9" i="104"/>
  <c r="K11" i="89"/>
  <c r="K8" i="104"/>
  <c r="K9" i="123"/>
  <c r="K11" i="99"/>
  <c r="J27" i="113"/>
  <c r="J60" s="1"/>
  <c r="J27" i="110"/>
  <c r="J60" s="1"/>
  <c r="J27" i="129"/>
  <c r="J60" s="1"/>
  <c r="J27" i="111"/>
  <c r="J60" s="1"/>
  <c r="J27" i="136"/>
  <c r="J60" s="1"/>
  <c r="J27" i="127"/>
  <c r="J60" s="1"/>
  <c r="J27" i="130"/>
  <c r="J60" s="1"/>
  <c r="J27" i="89"/>
  <c r="J60" s="1"/>
  <c r="J27" i="101"/>
  <c r="J60" s="1"/>
  <c r="J27" i="92"/>
  <c r="J60" s="1"/>
  <c r="K9" i="126"/>
  <c r="K27" s="1"/>
  <c r="J61" s="1"/>
  <c r="K10" i="113"/>
  <c r="K10" i="141"/>
  <c r="K9" i="135"/>
  <c r="K10" i="145"/>
  <c r="K9" i="133"/>
  <c r="K9" i="130"/>
  <c r="K12" i="121"/>
  <c r="K9" i="120"/>
  <c r="K8" i="86"/>
  <c r="K10" i="139"/>
  <c r="K10" i="120"/>
  <c r="J8" i="108"/>
  <c r="J27" s="1"/>
  <c r="J60" s="1"/>
  <c r="J10" i="134"/>
  <c r="J27" s="1"/>
  <c r="J60" s="1"/>
  <c r="J9" i="115"/>
  <c r="K12" i="94"/>
  <c r="K8" i="145"/>
  <c r="K11" i="88"/>
  <c r="K9" i="136"/>
  <c r="Y19" i="160"/>
  <c r="K10" i="100"/>
  <c r="K10" i="92"/>
  <c r="K11" i="141"/>
  <c r="K10" i="135"/>
  <c r="K8" i="133"/>
  <c r="AA60" i="160"/>
  <c r="K9" i="134"/>
  <c r="K11" i="124"/>
  <c r="K13" i="162"/>
  <c r="K8" i="115"/>
  <c r="K12" i="162"/>
  <c r="K11" i="111"/>
  <c r="K10" i="112"/>
  <c r="K12" i="96"/>
  <c r="K8" i="122"/>
  <c r="K10" i="115"/>
  <c r="K10" i="109"/>
  <c r="K10" i="103"/>
  <c r="K10" i="121"/>
  <c r="K10" i="137"/>
  <c r="K10" i="118"/>
  <c r="K8" i="105"/>
  <c r="K9" i="113"/>
  <c r="K11" i="94"/>
  <c r="K10" i="105"/>
  <c r="K8" i="95"/>
  <c r="K10" i="93"/>
  <c r="K9" i="110"/>
  <c r="K9" i="145"/>
  <c r="K9" i="122"/>
  <c r="K9" i="139"/>
  <c r="K8" i="108"/>
  <c r="K10" i="134"/>
  <c r="K9" i="115"/>
  <c r="Y35" i="160"/>
  <c r="K11" i="106"/>
  <c r="K9" i="93"/>
  <c r="Y8" i="160"/>
  <c r="K11" i="109"/>
  <c r="K10" i="106"/>
  <c r="K10" i="107"/>
  <c r="K10" i="101"/>
  <c r="AA24" i="160"/>
  <c r="K8" i="127"/>
  <c r="K11" i="116"/>
  <c r="C11" i="84"/>
  <c r="K11" i="138"/>
  <c r="K9" i="101"/>
  <c r="K10" i="138"/>
  <c r="K12" i="113"/>
  <c r="K10" i="108"/>
  <c r="K11" i="119"/>
  <c r="K10" i="129"/>
  <c r="Y12" i="160"/>
  <c r="K9" i="99"/>
  <c r="K13" i="96"/>
  <c r="K11" i="101"/>
  <c r="K10" i="99"/>
  <c r="K9" i="92"/>
  <c r="J27" i="137"/>
  <c r="J60" s="1"/>
  <c r="J27" i="94"/>
  <c r="J60" s="1"/>
  <c r="K9" i="97"/>
  <c r="K9" i="3"/>
  <c r="J27" i="131"/>
  <c r="J60" s="1"/>
  <c r="J27" i="88"/>
  <c r="J60" s="1"/>
  <c r="J27" i="128"/>
  <c r="J60" s="1"/>
  <c r="J27" i="116"/>
  <c r="J60" s="1"/>
  <c r="J27" i="106"/>
  <c r="J60" s="1"/>
  <c r="J27" i="132"/>
  <c r="J60" s="1"/>
  <c r="J27" i="114"/>
  <c r="J60" s="1"/>
  <c r="K8" i="103"/>
  <c r="K11" i="121"/>
  <c r="K11" i="132"/>
  <c r="K9" i="107"/>
  <c r="K9" i="117"/>
  <c r="K9" i="112"/>
  <c r="C51" i="84"/>
  <c r="K9" i="137"/>
  <c r="K10" i="131"/>
  <c r="I37" i="160"/>
  <c r="K10" i="140"/>
  <c r="K10" i="114"/>
  <c r="K9"/>
  <c r="K9" i="95"/>
  <c r="J27" i="3"/>
  <c r="K9" i="119"/>
  <c r="K10" i="123"/>
  <c r="J27" i="118"/>
  <c r="J60" s="1"/>
  <c r="K10" i="128"/>
  <c r="K10" i="124"/>
  <c r="K10" i="3"/>
  <c r="K11" i="97"/>
  <c r="K11" i="118"/>
  <c r="K13" i="98"/>
  <c r="K9" i="89"/>
  <c r="K10" i="142"/>
  <c r="K10" i="122"/>
  <c r="K11" i="96"/>
  <c r="K9" i="125"/>
  <c r="J27" i="105"/>
  <c r="J60" s="1"/>
  <c r="J27" i="123"/>
  <c r="J60" s="1"/>
  <c r="K11" i="162"/>
  <c r="K10" i="97"/>
  <c r="C59" i="84"/>
  <c r="C40"/>
  <c r="K10" i="119"/>
  <c r="J27" i="142"/>
  <c r="J60" s="1"/>
  <c r="AA42" i="160"/>
  <c r="K12" i="124"/>
  <c r="K9" i="142"/>
  <c r="K8" i="97"/>
  <c r="K10" i="87"/>
  <c r="K12" i="140"/>
  <c r="J12"/>
  <c r="J27" s="1"/>
  <c r="J60" s="1"/>
  <c r="J10" i="87"/>
  <c r="J27" s="1"/>
  <c r="J60" s="1"/>
  <c r="AA21" i="160"/>
  <c r="K10" i="89"/>
  <c r="K11" i="87"/>
  <c r="K9" i="105"/>
  <c r="K9" i="91"/>
  <c r="K9" i="127"/>
  <c r="Y25" i="160"/>
  <c r="K10" i="94"/>
  <c r="K8" i="138"/>
  <c r="K11" i="128"/>
  <c r="J27" i="93"/>
  <c r="J60" s="1"/>
  <c r="I7" i="160"/>
  <c r="Y52"/>
  <c r="K8" i="90"/>
  <c r="C44" i="84"/>
  <c r="C10"/>
  <c r="J27" i="96"/>
  <c r="J60" s="1"/>
  <c r="Y51" i="160"/>
  <c r="K9" i="140"/>
  <c r="AA34" i="160"/>
  <c r="K8" i="117"/>
  <c r="K10" i="98"/>
  <c r="K10" i="162"/>
  <c r="C63" i="84"/>
  <c r="K9" i="87"/>
  <c r="K9" i="96"/>
  <c r="K8" i="137"/>
  <c r="C27" i="84"/>
  <c r="K8" i="130"/>
  <c r="Y59" i="160"/>
  <c r="K8" i="102"/>
  <c r="Y50" i="160"/>
  <c r="K8" i="101"/>
  <c r="AA22" i="160"/>
  <c r="K9" i="118"/>
  <c r="Y7" i="160"/>
  <c r="K8" i="99"/>
  <c r="Y61" i="160"/>
  <c r="Y18"/>
  <c r="K8" i="120"/>
  <c r="K8" i="100"/>
  <c r="K8" i="3"/>
  <c r="K8" i="111"/>
  <c r="K8" i="91"/>
  <c r="Y39" i="160"/>
  <c r="K8" i="123"/>
  <c r="AA15" i="160"/>
  <c r="J8" i="97"/>
  <c r="AA11" i="160"/>
  <c r="K8" i="109"/>
  <c r="AA10" i="160"/>
  <c r="K9" i="111"/>
  <c r="AA17" i="160"/>
  <c r="K9" i="100"/>
  <c r="Y48" i="160"/>
  <c r="K9" i="94"/>
  <c r="Y23" i="160"/>
  <c r="K8" i="135"/>
  <c r="B57" i="84"/>
  <c r="I55" i="160"/>
  <c r="Y55"/>
  <c r="K8" i="113"/>
  <c r="AA40" i="160"/>
  <c r="K9" i="129"/>
  <c r="AA32" i="160"/>
  <c r="K8" i="140"/>
  <c r="K8" i="141"/>
  <c r="K8" i="112"/>
  <c r="AA47" i="160"/>
  <c r="K8" i="93"/>
  <c r="Y28" i="160"/>
  <c r="K8" i="92"/>
  <c r="Y26" i="160"/>
  <c r="K8" i="89"/>
  <c r="I39" i="160"/>
  <c r="AA66"/>
  <c r="K10" i="96"/>
  <c r="Y63" i="160"/>
  <c r="K9" i="131"/>
  <c r="Y62" i="160"/>
  <c r="K9" i="106"/>
  <c r="AA9" i="160"/>
  <c r="K9" i="128"/>
  <c r="C26" i="84"/>
  <c r="Y30" i="160"/>
  <c r="K8" i="110"/>
  <c r="Y53" i="160"/>
  <c r="K9" i="116"/>
  <c r="K8" i="131"/>
  <c r="K8" i="139"/>
  <c r="I10" i="160"/>
  <c r="C30" i="84"/>
  <c r="Y34" i="160"/>
  <c r="K8" i="136"/>
  <c r="Y31" i="160"/>
  <c r="K9" i="124"/>
  <c r="AA20" i="160"/>
  <c r="K8" i="107"/>
  <c r="AA55" i="160"/>
  <c r="K8" i="142"/>
  <c r="K8" i="118"/>
  <c r="K9" i="162"/>
  <c r="AA56" i="160"/>
  <c r="K8" i="116"/>
  <c r="AA49" i="160"/>
  <c r="K8" i="94"/>
  <c r="J27" i="98"/>
  <c r="J60" s="1"/>
  <c r="K8" i="121"/>
  <c r="K8" i="96"/>
  <c r="K8" i="88"/>
  <c r="AA29" i="160"/>
  <c r="K8" i="162"/>
  <c r="K9" i="98"/>
  <c r="AA18" i="160"/>
  <c r="K8" i="132"/>
  <c r="AA45" i="160"/>
  <c r="K8" i="87"/>
  <c r="AA14" i="160"/>
  <c r="K8" i="128"/>
  <c r="AA61" i="160"/>
  <c r="K8" i="119"/>
  <c r="C14" i="84"/>
  <c r="K8" i="106"/>
  <c r="C29" i="84"/>
  <c r="C20"/>
  <c r="C33"/>
  <c r="C37"/>
  <c r="C41"/>
  <c r="C43"/>
  <c r="C45"/>
  <c r="I30" i="160"/>
  <c r="I22"/>
  <c r="I66"/>
  <c r="I51"/>
  <c r="I52"/>
  <c r="I60"/>
  <c r="Y66"/>
  <c r="Y22"/>
  <c r="Y9"/>
  <c r="Y42"/>
  <c r="Y45"/>
  <c r="Y40"/>
  <c r="Y17"/>
  <c r="AA28"/>
  <c r="W15"/>
  <c r="Y24"/>
  <c r="Y11"/>
  <c r="AA35"/>
  <c r="I27"/>
  <c r="Y29"/>
  <c r="Y14"/>
  <c r="Y21"/>
  <c r="AA62"/>
  <c r="AA31"/>
  <c r="AA12"/>
  <c r="G18"/>
  <c r="H18" s="1"/>
  <c r="G58"/>
  <c r="H58" s="1"/>
  <c r="G16"/>
  <c r="H16" s="1"/>
  <c r="G45"/>
  <c r="H45" s="1"/>
  <c r="G56"/>
  <c r="H56" s="1"/>
  <c r="G61"/>
  <c r="H61" s="1"/>
  <c r="G49"/>
  <c r="H49" s="1"/>
  <c r="E25"/>
  <c r="E23"/>
  <c r="E53"/>
  <c r="E9"/>
  <c r="E59"/>
  <c r="E50"/>
  <c r="E40"/>
  <c r="E42"/>
  <c r="G39"/>
  <c r="H39" s="1"/>
  <c r="R39"/>
  <c r="R47"/>
  <c r="Q47"/>
  <c r="G21"/>
  <c r="R21"/>
  <c r="Q13"/>
  <c r="G13"/>
  <c r="Q35"/>
  <c r="R35"/>
  <c r="G34"/>
  <c r="H34" s="1"/>
  <c r="G66"/>
  <c r="H66" s="1"/>
  <c r="G51"/>
  <c r="H51" s="1"/>
  <c r="R51"/>
  <c r="G26"/>
  <c r="H26" s="1"/>
  <c r="G8"/>
  <c r="H8" s="1"/>
  <c r="R8"/>
  <c r="Q52"/>
  <c r="G52"/>
  <c r="H52" s="1"/>
  <c r="R55"/>
  <c r="Q55"/>
  <c r="G20"/>
  <c r="H20" s="1"/>
  <c r="R20"/>
  <c r="F15"/>
  <c r="R11"/>
  <c r="Q11"/>
  <c r="Q48"/>
  <c r="R48"/>
  <c r="R12"/>
  <c r="Q12"/>
  <c r="R24"/>
  <c r="G28"/>
  <c r="H28" s="1"/>
  <c r="G25"/>
  <c r="R25"/>
  <c r="G23"/>
  <c r="H23" s="1"/>
  <c r="R23"/>
  <c r="Q32"/>
  <c r="G30"/>
  <c r="H30" s="1"/>
  <c r="E13"/>
  <c r="F13"/>
  <c r="K33" i="143" s="1"/>
  <c r="Q53" i="160"/>
  <c r="Q9"/>
  <c r="Q59"/>
  <c r="Q50"/>
  <c r="Q22"/>
  <c r="R22"/>
  <c r="Q40"/>
  <c r="Q17"/>
  <c r="G17"/>
  <c r="H17" s="1"/>
  <c r="Q42"/>
  <c r="Q62"/>
  <c r="R62"/>
  <c r="Q37"/>
  <c r="R37"/>
  <c r="R15"/>
  <c r="G15"/>
  <c r="Q31"/>
  <c r="R31"/>
  <c r="Q10"/>
  <c r="R10"/>
  <c r="G7"/>
  <c r="G60"/>
  <c r="E12"/>
  <c r="AA13"/>
  <c r="AA63"/>
  <c r="AA23"/>
  <c r="AA50"/>
  <c r="AA19"/>
  <c r="AA8"/>
  <c r="AA52"/>
  <c r="I38"/>
  <c r="G57"/>
  <c r="G29"/>
  <c r="H29" s="1"/>
  <c r="G54"/>
  <c r="H54" s="1"/>
  <c r="G43"/>
  <c r="H43" s="1"/>
  <c r="G33"/>
  <c r="H33" s="1"/>
  <c r="G64"/>
  <c r="H64" s="1"/>
  <c r="G67"/>
  <c r="G14"/>
  <c r="H14" s="1"/>
  <c r="G36"/>
  <c r="H36" s="1"/>
  <c r="E24"/>
  <c r="E63"/>
  <c r="E17"/>
  <c r="E19"/>
  <c r="Q39"/>
  <c r="G47"/>
  <c r="H47" s="1"/>
  <c r="Q21"/>
  <c r="G35"/>
  <c r="H35" s="1"/>
  <c r="Q34"/>
  <c r="R34"/>
  <c r="Q66"/>
  <c r="Q51"/>
  <c r="Q26"/>
  <c r="R26"/>
  <c r="Q8"/>
  <c r="G55"/>
  <c r="H55" s="1"/>
  <c r="Q20"/>
  <c r="M15"/>
  <c r="E15"/>
  <c r="G11"/>
  <c r="H11" s="1"/>
  <c r="G48"/>
  <c r="H48" s="1"/>
  <c r="G12"/>
  <c r="Q24"/>
  <c r="G24"/>
  <c r="H24" s="1"/>
  <c r="Q63"/>
  <c r="G63"/>
  <c r="H63" s="1"/>
  <c r="Q28"/>
  <c r="R28"/>
  <c r="Q25"/>
  <c r="Q23"/>
  <c r="E32"/>
  <c r="G32"/>
  <c r="H32" s="1"/>
  <c r="R32"/>
  <c r="R30"/>
  <c r="Q30"/>
  <c r="M13"/>
  <c r="N13"/>
  <c r="G53"/>
  <c r="H53" s="1"/>
  <c r="R53"/>
  <c r="G9"/>
  <c r="H9" s="1"/>
  <c r="R9"/>
  <c r="G59"/>
  <c r="R59"/>
  <c r="G50"/>
  <c r="H50" s="1"/>
  <c r="R50"/>
  <c r="G22"/>
  <c r="H22" s="1"/>
  <c r="G40"/>
  <c r="H40" s="1"/>
  <c r="R40"/>
  <c r="R17"/>
  <c r="Q19"/>
  <c r="G19"/>
  <c r="H19" s="1"/>
  <c r="G42"/>
  <c r="H42" s="1"/>
  <c r="R42"/>
  <c r="G62"/>
  <c r="H62" s="1"/>
  <c r="G37"/>
  <c r="H37" s="1"/>
  <c r="Q15"/>
  <c r="G31"/>
  <c r="H31" s="1"/>
  <c r="G10"/>
  <c r="H10" s="1"/>
  <c r="R7"/>
  <c r="Q7"/>
  <c r="R60"/>
  <c r="Q60"/>
  <c r="H38"/>
  <c r="AA25"/>
  <c r="AA53"/>
  <c r="AA59"/>
  <c r="AA39"/>
  <c r="AA51"/>
  <c r="E36"/>
  <c r="AA36"/>
  <c r="Y36"/>
  <c r="Q36"/>
  <c r="R36"/>
  <c r="Q49"/>
  <c r="R49"/>
  <c r="E49"/>
  <c r="R61"/>
  <c r="Q61"/>
  <c r="E61"/>
  <c r="Q14"/>
  <c r="R14"/>
  <c r="E14"/>
  <c r="E56"/>
  <c r="Q56"/>
  <c r="R56"/>
  <c r="E45"/>
  <c r="R45"/>
  <c r="Q45"/>
  <c r="E67"/>
  <c r="AA67"/>
  <c r="Y67"/>
  <c r="Q67"/>
  <c r="R67"/>
  <c r="R64"/>
  <c r="Q64"/>
  <c r="E64"/>
  <c r="AA64"/>
  <c r="Y64"/>
  <c r="E33"/>
  <c r="AA33"/>
  <c r="Y33"/>
  <c r="Q33"/>
  <c r="R33"/>
  <c r="Q16"/>
  <c r="R16"/>
  <c r="E16"/>
  <c r="AA16"/>
  <c r="Y16"/>
  <c r="R43"/>
  <c r="Q43"/>
  <c r="E43"/>
  <c r="AA43"/>
  <c r="Y43"/>
  <c r="E58"/>
  <c r="AA58"/>
  <c r="Y58"/>
  <c r="Q58"/>
  <c r="R58"/>
  <c r="Q18"/>
  <c r="E18"/>
  <c r="R18"/>
  <c r="Q54"/>
  <c r="R54"/>
  <c r="E54"/>
  <c r="AA54"/>
  <c r="Y54"/>
  <c r="Q29"/>
  <c r="R29"/>
  <c r="E29"/>
  <c r="R57"/>
  <c r="Q57"/>
  <c r="E57"/>
  <c r="AA57"/>
  <c r="Y57"/>
  <c r="C58" i="84"/>
  <c r="C64"/>
  <c r="C34"/>
  <c r="C35"/>
  <c r="C57"/>
  <c r="C65"/>
  <c r="C62"/>
  <c r="C48"/>
  <c r="C54"/>
  <c r="C31"/>
  <c r="C18"/>
  <c r="C19"/>
  <c r="C21"/>
  <c r="C24"/>
  <c r="C25"/>
  <c r="C7"/>
  <c r="C60"/>
  <c r="C49"/>
  <c r="C8"/>
  <c r="C9"/>
  <c r="C32"/>
  <c r="C50"/>
  <c r="J27" i="109" l="1"/>
  <c r="J60" s="1"/>
  <c r="J27" i="100"/>
  <c r="J60" s="1"/>
  <c r="J27" i="97"/>
  <c r="J60" s="1"/>
  <c r="L59" i="143"/>
  <c r="J27" i="135"/>
  <c r="J60" s="1"/>
  <c r="J27" i="119"/>
  <c r="J60" s="1"/>
  <c r="J27" i="115"/>
  <c r="J60" s="1"/>
  <c r="F55" i="120"/>
  <c r="AO17" i="160" s="1"/>
  <c r="J60" i="133"/>
  <c r="F55"/>
  <c r="AO37" i="160" s="1"/>
  <c r="J62" i="126"/>
  <c r="K39" i="136"/>
  <c r="L43" i="143"/>
  <c r="L52"/>
  <c r="K34" i="142"/>
  <c r="L34" i="141"/>
  <c r="L34" i="140"/>
  <c r="L34" i="139"/>
  <c r="L34" i="136"/>
  <c r="L34" i="143"/>
  <c r="K34" i="139"/>
  <c r="L34" i="135"/>
  <c r="K34" i="133"/>
  <c r="L34" i="134"/>
  <c r="L34" i="131"/>
  <c r="L34" i="133"/>
  <c r="L34" i="132"/>
  <c r="K34" i="130"/>
  <c r="L34" i="129"/>
  <c r="L34" i="128"/>
  <c r="K34" i="127"/>
  <c r="L34" i="126"/>
  <c r="L34" i="125"/>
  <c r="L34" i="124"/>
  <c r="K34" i="121"/>
  <c r="L34" i="120"/>
  <c r="L34" i="119"/>
  <c r="L34" i="142"/>
  <c r="L34" i="138"/>
  <c r="L34" i="137"/>
  <c r="K34" i="136"/>
  <c r="K34" i="131"/>
  <c r="L34" i="123"/>
  <c r="L34" i="122"/>
  <c r="L34" i="162"/>
  <c r="K34" i="112"/>
  <c r="L34" i="111"/>
  <c r="L34" i="110"/>
  <c r="L34" i="109"/>
  <c r="K34" i="106"/>
  <c r="L34" i="105"/>
  <c r="L34" i="104"/>
  <c r="L34" i="103"/>
  <c r="L34" i="102"/>
  <c r="L34" i="101"/>
  <c r="L34" i="100"/>
  <c r="L34" i="99"/>
  <c r="L34" i="98"/>
  <c r="L34" i="97"/>
  <c r="K34" i="96"/>
  <c r="L34" i="95"/>
  <c r="L34" i="130"/>
  <c r="L34" i="127"/>
  <c r="L34" i="118"/>
  <c r="L34" i="117"/>
  <c r="K34" i="162"/>
  <c r="L34" i="108"/>
  <c r="L34" i="107"/>
  <c r="K34" i="97"/>
  <c r="L34" i="96"/>
  <c r="K34" i="124"/>
  <c r="L34" i="121"/>
  <c r="L34" i="116"/>
  <c r="L34" i="115"/>
  <c r="L34" i="114"/>
  <c r="L34" i="113"/>
  <c r="L34" i="112"/>
  <c r="L34" i="106"/>
  <c r="K34" i="95"/>
  <c r="L34" i="145"/>
  <c r="L34" i="94"/>
  <c r="K34" i="93"/>
  <c r="L34" i="92"/>
  <c r="L34" i="91"/>
  <c r="K34" i="88"/>
  <c r="L34" i="87"/>
  <c r="L34" i="86"/>
  <c r="L34" i="93"/>
  <c r="K34" i="91"/>
  <c r="L34" i="90"/>
  <c r="L34" i="89"/>
  <c r="L34" i="88"/>
  <c r="K34" i="92"/>
  <c r="K34" i="89"/>
  <c r="K34" i="101"/>
  <c r="K34" i="110"/>
  <c r="K34" i="145"/>
  <c r="K34" i="98"/>
  <c r="K34" i="102"/>
  <c r="K34" i="105"/>
  <c r="K34" i="111"/>
  <c r="K34" i="132"/>
  <c r="K34" i="135"/>
  <c r="K34" i="107"/>
  <c r="K34" i="113"/>
  <c r="K34" i="115"/>
  <c r="K34" i="118"/>
  <c r="K34" i="123"/>
  <c r="K34" i="140"/>
  <c r="K34" i="138"/>
  <c r="K34" i="143"/>
  <c r="K34" i="86"/>
  <c r="K34" i="87"/>
  <c r="K34" i="90"/>
  <c r="K34" i="99"/>
  <c r="K34" i="103"/>
  <c r="K34" i="125"/>
  <c r="K34" i="94"/>
  <c r="K34" i="100"/>
  <c r="K34" i="104"/>
  <c r="K34" i="109"/>
  <c r="K34" i="119"/>
  <c r="K34" i="128"/>
  <c r="K34" i="108"/>
  <c r="K34" i="114"/>
  <c r="K34" i="116"/>
  <c r="K34" i="117"/>
  <c r="K34" i="120"/>
  <c r="K34" i="126"/>
  <c r="K34" i="129"/>
  <c r="K34" i="134"/>
  <c r="K34" i="122"/>
  <c r="K34" i="141"/>
  <c r="K34" i="137"/>
  <c r="L39" i="138"/>
  <c r="K39"/>
  <c r="K39" i="134"/>
  <c r="K39" i="129"/>
  <c r="K39" i="125"/>
  <c r="K39" i="120"/>
  <c r="L39" i="135"/>
  <c r="L39" i="120"/>
  <c r="L39" i="115"/>
  <c r="K39" i="111"/>
  <c r="L39" i="107"/>
  <c r="K39" i="103"/>
  <c r="K39" i="99"/>
  <c r="L39" i="132"/>
  <c r="K39" i="122"/>
  <c r="K39" i="114"/>
  <c r="L39" i="105"/>
  <c r="L39" i="98"/>
  <c r="L39" i="93"/>
  <c r="K39" i="117"/>
  <c r="L39" i="103"/>
  <c r="K39" i="145"/>
  <c r="L39" i="89"/>
  <c r="L39" i="92"/>
  <c r="L39" i="87"/>
  <c r="K39" i="97"/>
  <c r="K39" i="91"/>
  <c r="K39" i="162"/>
  <c r="K39" i="133"/>
  <c r="K52" i="140"/>
  <c r="K52" i="137"/>
  <c r="K52" i="143"/>
  <c r="K52" i="129"/>
  <c r="K52" i="120"/>
  <c r="K52" i="111"/>
  <c r="K52" i="103"/>
  <c r="K52" i="99"/>
  <c r="K52" i="123"/>
  <c r="K52" i="115"/>
  <c r="K52" i="122"/>
  <c r="K52" i="94"/>
  <c r="K52" i="90"/>
  <c r="K52" i="141"/>
  <c r="K52" i="135"/>
  <c r="K52" i="128"/>
  <c r="K52" i="125"/>
  <c r="K52" i="119"/>
  <c r="K52" i="110"/>
  <c r="K52" i="104"/>
  <c r="K52" i="100"/>
  <c r="K52" i="96"/>
  <c r="K52" i="132"/>
  <c r="K52" i="116"/>
  <c r="K52" i="93"/>
  <c r="K52" i="107"/>
  <c r="K52" i="92"/>
  <c r="K52" i="86"/>
  <c r="L52"/>
  <c r="L52" i="88"/>
  <c r="L52" i="89"/>
  <c r="L52" i="91"/>
  <c r="L52" i="95"/>
  <c r="K52" i="97"/>
  <c r="L52" i="100"/>
  <c r="L52" i="104"/>
  <c r="L52" i="106"/>
  <c r="L52" i="111"/>
  <c r="L52" i="145"/>
  <c r="L52" i="101"/>
  <c r="L52" i="110"/>
  <c r="L52" i="118"/>
  <c r="L52" i="126"/>
  <c r="L52" i="142"/>
  <c r="K52" i="106"/>
  <c r="L52" i="108"/>
  <c r="L52" i="114"/>
  <c r="L52" i="116"/>
  <c r="L52" i="117"/>
  <c r="L52" i="121"/>
  <c r="L52" i="127"/>
  <c r="L52" i="130"/>
  <c r="L52" i="123"/>
  <c r="L52" i="134"/>
  <c r="L52" i="141"/>
  <c r="L52" i="131"/>
  <c r="L52" i="139"/>
  <c r="L52" i="135"/>
  <c r="L52" i="137"/>
  <c r="K52" i="142"/>
  <c r="K53"/>
  <c r="K53" i="131"/>
  <c r="K53" i="127"/>
  <c r="K53" i="124"/>
  <c r="K53" i="106"/>
  <c r="K53" i="96"/>
  <c r="K53" i="93"/>
  <c r="K53" i="139"/>
  <c r="K53" i="97"/>
  <c r="K53" i="88"/>
  <c r="K53" i="87"/>
  <c r="L53" i="89"/>
  <c r="K53" i="92"/>
  <c r="L53" i="87"/>
  <c r="K53" i="90"/>
  <c r="L53" i="92"/>
  <c r="L53" i="94"/>
  <c r="L53" i="95"/>
  <c r="K53" i="98"/>
  <c r="K53" i="102"/>
  <c r="K53" i="105"/>
  <c r="L53" i="107"/>
  <c r="K53" i="109"/>
  <c r="L53" i="117"/>
  <c r="K53" i="94"/>
  <c r="K53" i="99"/>
  <c r="K53" i="103"/>
  <c r="L53" i="112"/>
  <c r="L53" i="114"/>
  <c r="L53" i="116"/>
  <c r="K53" i="120"/>
  <c r="K53" i="126"/>
  <c r="L53" i="132"/>
  <c r="L53" i="97"/>
  <c r="L53" i="99"/>
  <c r="L53" i="101"/>
  <c r="L53" i="103"/>
  <c r="K53" i="107"/>
  <c r="L53" i="109"/>
  <c r="L53" i="111"/>
  <c r="K53" i="114"/>
  <c r="K53" i="116"/>
  <c r="K53" i="117"/>
  <c r="L53" i="121"/>
  <c r="L53" i="127"/>
  <c r="L53" i="130"/>
  <c r="L53" i="119"/>
  <c r="K53" i="122"/>
  <c r="L53" i="124"/>
  <c r="L53" i="126"/>
  <c r="L53" i="129"/>
  <c r="L53" i="133"/>
  <c r="K53" i="141"/>
  <c r="K53" i="132"/>
  <c r="L53" i="134"/>
  <c r="L53" i="138"/>
  <c r="K53" i="140"/>
  <c r="L53" i="136"/>
  <c r="K53" i="138"/>
  <c r="L53" i="141"/>
  <c r="K59" i="112"/>
  <c r="K59" i="91"/>
  <c r="K59" i="133"/>
  <c r="L59" i="86"/>
  <c r="K59" i="88"/>
  <c r="K59" i="90"/>
  <c r="K59" i="86"/>
  <c r="L59" i="88"/>
  <c r="L59" i="90"/>
  <c r="K59" i="92"/>
  <c r="K59" i="94"/>
  <c r="K59" i="96"/>
  <c r="L59" i="100"/>
  <c r="L59" i="105"/>
  <c r="L59" i="109"/>
  <c r="K59" i="113"/>
  <c r="K59" i="115"/>
  <c r="L59" i="118"/>
  <c r="L59" i="93"/>
  <c r="L59" i="145"/>
  <c r="L59" i="97"/>
  <c r="L59" i="101"/>
  <c r="L59" i="104"/>
  <c r="L59" i="110"/>
  <c r="K59" i="162"/>
  <c r="L59" i="124"/>
  <c r="L59" i="127"/>
  <c r="L59" i="130"/>
  <c r="K59" i="95"/>
  <c r="K59" i="97"/>
  <c r="K59" i="99"/>
  <c r="K59" i="101"/>
  <c r="K59" i="103"/>
  <c r="K59" i="105"/>
  <c r="L59" i="107"/>
  <c r="K59" i="110"/>
  <c r="L59" i="113"/>
  <c r="L59" i="115"/>
  <c r="L59" i="162"/>
  <c r="L59" i="119"/>
  <c r="K59" i="122"/>
  <c r="L59" i="125"/>
  <c r="L59" i="139"/>
  <c r="K59" i="118"/>
  <c r="K59" i="120"/>
  <c r="L59" i="122"/>
  <c r="K59" i="124"/>
  <c r="K59" i="126"/>
  <c r="K59" i="128"/>
  <c r="K59" i="130"/>
  <c r="L59" i="134"/>
  <c r="K59" i="137"/>
  <c r="L59" i="132"/>
  <c r="K59" i="134"/>
  <c r="K59" i="135"/>
  <c r="K59" i="143"/>
  <c r="L59" i="136"/>
  <c r="L59" i="138"/>
  <c r="K59" i="140"/>
  <c r="L59" i="142"/>
  <c r="K33" i="93"/>
  <c r="K33" i="96"/>
  <c r="K33" i="131"/>
  <c r="K33" i="139"/>
  <c r="K33" i="88"/>
  <c r="K33" i="112"/>
  <c r="K33" i="121"/>
  <c r="K33" i="127"/>
  <c r="K33" i="133"/>
  <c r="K33" i="86"/>
  <c r="L33" i="89"/>
  <c r="L33" i="91"/>
  <c r="L33" i="86"/>
  <c r="L33" i="88"/>
  <c r="K33" i="90"/>
  <c r="L33" i="93"/>
  <c r="L33" i="145"/>
  <c r="K33" i="98"/>
  <c r="K33" i="102"/>
  <c r="K33" i="105"/>
  <c r="K33" i="111"/>
  <c r="L33" i="114"/>
  <c r="L33" i="116"/>
  <c r="K33" i="94"/>
  <c r="L33" i="97"/>
  <c r="K33" i="101"/>
  <c r="L33" i="107"/>
  <c r="K33" i="110"/>
  <c r="L33" i="117"/>
  <c r="K33" i="120"/>
  <c r="K33" i="129"/>
  <c r="L33" i="98"/>
  <c r="L33" i="100"/>
  <c r="L33" i="102"/>
  <c r="L33" i="104"/>
  <c r="L33" i="106"/>
  <c r="K33" i="108"/>
  <c r="L33" i="110"/>
  <c r="L33" i="112"/>
  <c r="K33" i="114"/>
  <c r="K33" i="116"/>
  <c r="K33" i="118"/>
  <c r="L33" i="122"/>
  <c r="K33" i="125"/>
  <c r="K33" i="132"/>
  <c r="L33" i="136"/>
  <c r="L33" i="138"/>
  <c r="L33" i="120"/>
  <c r="K33" i="122"/>
  <c r="L33" i="125"/>
  <c r="L33" i="127"/>
  <c r="L33" i="129"/>
  <c r="L33" i="132"/>
  <c r="K33" i="135"/>
  <c r="L33" i="134"/>
  <c r="L33" i="135"/>
  <c r="K33" i="140"/>
  <c r="K33" i="137"/>
  <c r="L33" i="140"/>
  <c r="L33" i="142"/>
  <c r="L39"/>
  <c r="L39" i="137"/>
  <c r="K39"/>
  <c r="K39" i="143"/>
  <c r="K39" i="128"/>
  <c r="L39" i="123"/>
  <c r="K39" i="119"/>
  <c r="L39" i="131"/>
  <c r="L39" i="118"/>
  <c r="L39" i="114"/>
  <c r="K39" i="110"/>
  <c r="L39" i="106"/>
  <c r="K39" i="102"/>
  <c r="K39" i="98"/>
  <c r="L39" i="128"/>
  <c r="L39" i="162"/>
  <c r="K39" i="113"/>
  <c r="L39" i="104"/>
  <c r="L39" i="97"/>
  <c r="L39" i="124"/>
  <c r="L39" i="110"/>
  <c r="L39" i="101"/>
  <c r="K39" i="94"/>
  <c r="L39" i="88"/>
  <c r="L39" i="91"/>
  <c r="L39" i="86"/>
  <c r="K39" i="124"/>
  <c r="K39" i="93"/>
  <c r="K39" i="121"/>
  <c r="K39" i="131"/>
  <c r="K43" i="139"/>
  <c r="K43" i="124"/>
  <c r="K43" i="128"/>
  <c r="K43" i="104"/>
  <c r="K43" i="131"/>
  <c r="K43" i="122"/>
  <c r="K43" i="95"/>
  <c r="K43" i="121"/>
  <c r="K43" i="112"/>
  <c r="K43" i="93"/>
  <c r="K43" i="88"/>
  <c r="L43" i="87"/>
  <c r="K43" i="90"/>
  <c r="L43" i="92"/>
  <c r="K43" i="87"/>
  <c r="L43" i="89"/>
  <c r="K43" i="92"/>
  <c r="K43" i="145"/>
  <c r="L43" i="98"/>
  <c r="L43" i="102"/>
  <c r="L43" i="109"/>
  <c r="K43" i="113"/>
  <c r="K43" i="115"/>
  <c r="L43" i="162"/>
  <c r="L43" i="93"/>
  <c r="L43" i="145"/>
  <c r="L43" i="99"/>
  <c r="L43" i="103"/>
  <c r="K43" i="108"/>
  <c r="K43" i="117"/>
  <c r="L43" i="126"/>
  <c r="L43" i="141"/>
  <c r="K43" i="98"/>
  <c r="K43" i="100"/>
  <c r="K43" i="102"/>
  <c r="L43" i="104"/>
  <c r="L43" i="106"/>
  <c r="L43" i="108"/>
  <c r="K43" i="110"/>
  <c r="L43" i="112"/>
  <c r="L43" i="114"/>
  <c r="L43" i="116"/>
  <c r="L43" i="118"/>
  <c r="L43" i="122"/>
  <c r="L43" i="124"/>
  <c r="L43" i="139"/>
  <c r="K43" i="120"/>
  <c r="L43" i="123"/>
  <c r="K43" i="126"/>
  <c r="L43" i="128"/>
  <c r="L43" i="130"/>
  <c r="L43" i="131"/>
  <c r="L43" i="135"/>
  <c r="K43" i="138"/>
  <c r="K43" i="134"/>
  <c r="K43" i="135"/>
  <c r="L43" i="140"/>
  <c r="L43" i="137"/>
  <c r="K43" i="140"/>
  <c r="L43" i="142"/>
  <c r="K44" i="140"/>
  <c r="K44" i="135"/>
  <c r="K44" i="129"/>
  <c r="K44" i="122"/>
  <c r="K44" i="111"/>
  <c r="K44" i="103"/>
  <c r="K44" i="99"/>
  <c r="K44" i="114"/>
  <c r="K44" i="107"/>
  <c r="K44" i="92"/>
  <c r="K44" i="86"/>
  <c r="K44" i="137"/>
  <c r="K44" i="119"/>
  <c r="K44" i="132"/>
  <c r="K44" i="110"/>
  <c r="K44" i="102"/>
  <c r="K44" i="98"/>
  <c r="K44" i="113"/>
  <c r="K44" i="118"/>
  <c r="K44" i="145"/>
  <c r="K44" i="89"/>
  <c r="L44" i="87"/>
  <c r="K44" i="91"/>
  <c r="K44" i="88"/>
  <c r="L44" i="90"/>
  <c r="L44" i="93"/>
  <c r="L44" i="98"/>
  <c r="L44" i="102"/>
  <c r="L44" i="105"/>
  <c r="L44" i="109"/>
  <c r="L44" i="112"/>
  <c r="L44" i="120"/>
  <c r="L44" i="94"/>
  <c r="K44" i="95"/>
  <c r="L44" i="99"/>
  <c r="L44" i="103"/>
  <c r="L44" i="121"/>
  <c r="L44" i="127"/>
  <c r="L44" i="130"/>
  <c r="L44" i="95"/>
  <c r="L44" i="97"/>
  <c r="K44" i="106"/>
  <c r="L44" i="108"/>
  <c r="L44" i="113"/>
  <c r="L44" i="115"/>
  <c r="L44" i="162"/>
  <c r="L44" i="118"/>
  <c r="L44" i="122"/>
  <c r="L44" i="125"/>
  <c r="K44" i="121"/>
  <c r="L44" i="124"/>
  <c r="L44" i="128"/>
  <c r="K44" i="131"/>
  <c r="L44" i="133"/>
  <c r="L44" i="142"/>
  <c r="L44" i="131"/>
  <c r="K44" i="136"/>
  <c r="L44"/>
  <c r="L44" i="138"/>
  <c r="K44" i="142"/>
  <c r="L39" i="143"/>
  <c r="L40"/>
  <c r="K40" i="142"/>
  <c r="L40" i="139"/>
  <c r="L40" i="138"/>
  <c r="L40" i="137"/>
  <c r="L40" i="136"/>
  <c r="L40" i="142"/>
  <c r="L40" i="141"/>
  <c r="K40" i="139"/>
  <c r="K40" i="133"/>
  <c r="L40" i="131"/>
  <c r="K40" i="130"/>
  <c r="K40" i="127"/>
  <c r="L40" i="124"/>
  <c r="L40" i="123"/>
  <c r="L40" i="122"/>
  <c r="K40" i="121"/>
  <c r="L40" i="140"/>
  <c r="K40" i="136"/>
  <c r="L40" i="135"/>
  <c r="L40" i="133"/>
  <c r="K40" i="131"/>
  <c r="L40" i="130"/>
  <c r="L40" i="129"/>
  <c r="L40" i="127"/>
  <c r="L40" i="126"/>
  <c r="L40" i="121"/>
  <c r="L40" i="120"/>
  <c r="L40" i="118"/>
  <c r="L40" i="117"/>
  <c r="L40" i="162"/>
  <c r="L40" i="116"/>
  <c r="L40" i="115"/>
  <c r="L40" i="114"/>
  <c r="L40" i="113"/>
  <c r="K40" i="112"/>
  <c r="L40" i="108"/>
  <c r="L40" i="107"/>
  <c r="K40" i="106"/>
  <c r="L40" i="97"/>
  <c r="K40" i="96"/>
  <c r="L40" i="95"/>
  <c r="L40" i="134"/>
  <c r="L40" i="132"/>
  <c r="L40" i="128"/>
  <c r="L40" i="125"/>
  <c r="K40" i="162"/>
  <c r="L40" i="112"/>
  <c r="L40" i="111"/>
  <c r="L40" i="109"/>
  <c r="L40" i="106"/>
  <c r="L40" i="105"/>
  <c r="L40" i="104"/>
  <c r="L40" i="102"/>
  <c r="L40" i="100"/>
  <c r="L40" i="98"/>
  <c r="K40" i="97"/>
  <c r="L40" i="145"/>
  <c r="L40" i="94"/>
  <c r="K40" i="93"/>
  <c r="K40" i="124"/>
  <c r="L40" i="119"/>
  <c r="L40" i="110"/>
  <c r="L40" i="103"/>
  <c r="L40" i="101"/>
  <c r="L40" i="99"/>
  <c r="L40" i="96"/>
  <c r="K40" i="95"/>
  <c r="L40" i="93"/>
  <c r="L40" i="91"/>
  <c r="L40" i="90"/>
  <c r="L40" i="89"/>
  <c r="K40" i="88"/>
  <c r="L40" i="92"/>
  <c r="K40" i="91"/>
  <c r="L40" i="88"/>
  <c r="L40" i="87"/>
  <c r="L40" i="86"/>
  <c r="K40"/>
  <c r="K40" i="87"/>
  <c r="K40" i="92"/>
  <c r="K40" i="94"/>
  <c r="K40" i="113"/>
  <c r="K40" i="114"/>
  <c r="K40" i="115"/>
  <c r="K40" i="116"/>
  <c r="K40" i="99"/>
  <c r="K40" i="101"/>
  <c r="K40" i="103"/>
  <c r="K40" i="109"/>
  <c r="K40" i="111"/>
  <c r="K40" i="122"/>
  <c r="K40" i="120"/>
  <c r="K40" i="126"/>
  <c r="K40" i="129"/>
  <c r="K40" i="137"/>
  <c r="K40" i="138"/>
  <c r="K40" i="134"/>
  <c r="K40" i="135"/>
  <c r="K40" i="143"/>
  <c r="K40" i="140"/>
  <c r="K40" i="89"/>
  <c r="K40" i="90"/>
  <c r="K40" i="145"/>
  <c r="K40" i="107"/>
  <c r="K40" i="108"/>
  <c r="K40" i="117"/>
  <c r="K40" i="118"/>
  <c r="K40" i="98"/>
  <c r="K40" i="100"/>
  <c r="K40" i="102"/>
  <c r="K40" i="104"/>
  <c r="K40" i="105"/>
  <c r="K40" i="110"/>
  <c r="K40" i="123"/>
  <c r="K40" i="119"/>
  <c r="K40" i="125"/>
  <c r="K40" i="128"/>
  <c r="K40" i="132"/>
  <c r="K40" i="141"/>
  <c r="K39"/>
  <c r="L39"/>
  <c r="K39" i="135"/>
  <c r="K39" i="132"/>
  <c r="L39" i="127"/>
  <c r="L39" i="122"/>
  <c r="L39" i="140"/>
  <c r="L39" i="129"/>
  <c r="L39" i="117"/>
  <c r="L39" i="113"/>
  <c r="K39" i="109"/>
  <c r="K39" i="105"/>
  <c r="K39" i="101"/>
  <c r="L39" i="96"/>
  <c r="L39" i="125"/>
  <c r="K39" i="116"/>
  <c r="L39" i="111"/>
  <c r="L39" i="102"/>
  <c r="L39" i="145"/>
  <c r="L39" i="119"/>
  <c r="K39" i="108"/>
  <c r="L39" i="99"/>
  <c r="K39" i="92"/>
  <c r="K39" i="87"/>
  <c r="K39" i="90"/>
  <c r="K39" i="106"/>
  <c r="K39" i="139"/>
  <c r="K39" i="96"/>
  <c r="K39" i="127"/>
  <c r="K39" i="142"/>
  <c r="K52" i="139"/>
  <c r="K52" i="134"/>
  <c r="K52" i="136"/>
  <c r="K52" i="126"/>
  <c r="K52" i="118"/>
  <c r="K52" i="109"/>
  <c r="K52" i="101"/>
  <c r="K52" i="131"/>
  <c r="K52" i="162"/>
  <c r="K52" i="113"/>
  <c r="K52" i="108"/>
  <c r="K52" i="88"/>
  <c r="K52" i="89"/>
  <c r="K52" i="138"/>
  <c r="K52" i="130"/>
  <c r="K52" i="127"/>
  <c r="K52" i="121"/>
  <c r="K52" i="112"/>
  <c r="K52" i="105"/>
  <c r="K52" i="102"/>
  <c r="K52" i="98"/>
  <c r="K52" i="95"/>
  <c r="K52" i="124"/>
  <c r="K52" i="114"/>
  <c r="K52" i="117"/>
  <c r="K52" i="145"/>
  <c r="K52" i="87"/>
  <c r="K52" i="91"/>
  <c r="L52" i="87"/>
  <c r="L52" i="92"/>
  <c r="L52" i="90"/>
  <c r="L52" i="93"/>
  <c r="L52" i="96"/>
  <c r="L52" i="98"/>
  <c r="L52" i="102"/>
  <c r="L52" i="105"/>
  <c r="L52" i="109"/>
  <c r="L52" i="94"/>
  <c r="L52" i="99"/>
  <c r="L52" i="103"/>
  <c r="L52" i="112"/>
  <c r="L52" i="120"/>
  <c r="L52" i="129"/>
  <c r="L52" i="97"/>
  <c r="L52" i="107"/>
  <c r="L52" i="113"/>
  <c r="L52" i="115"/>
  <c r="L52" i="162"/>
  <c r="L52" i="119"/>
  <c r="L52" i="125"/>
  <c r="L52" i="128"/>
  <c r="L52" i="122"/>
  <c r="L52" i="124"/>
  <c r="L52" i="133"/>
  <c r="L52" i="132"/>
  <c r="K52" i="133"/>
  <c r="L52" i="140"/>
  <c r="L52" i="136"/>
  <c r="L52" i="138"/>
  <c r="K53" i="136"/>
  <c r="K53" i="130"/>
  <c r="K53" i="121"/>
  <c r="K53" i="112"/>
  <c r="K53" i="104"/>
  <c r="K53" i="95"/>
  <c r="K53" i="91"/>
  <c r="K53" i="133"/>
  <c r="K53" i="162"/>
  <c r="K53" i="86"/>
  <c r="L53" i="88"/>
  <c r="L53" i="90"/>
  <c r="L53" i="86"/>
  <c r="K53" i="89"/>
  <c r="L53" i="91"/>
  <c r="L53" i="93"/>
  <c r="L53" i="145"/>
  <c r="L53" i="96"/>
  <c r="K53" i="100"/>
  <c r="L53" i="104"/>
  <c r="L53" i="106"/>
  <c r="L53" i="108"/>
  <c r="K53" i="111"/>
  <c r="L53" i="122"/>
  <c r="K53" i="145"/>
  <c r="K53" i="101"/>
  <c r="K53" i="110"/>
  <c r="L53" i="113"/>
  <c r="L53" i="115"/>
  <c r="K53" i="118"/>
  <c r="L53" i="123"/>
  <c r="K53" i="129"/>
  <c r="L53" i="142"/>
  <c r="L53" i="98"/>
  <c r="L53" i="100"/>
  <c r="L53" i="102"/>
  <c r="L53" i="105"/>
  <c r="K53" i="108"/>
  <c r="L53" i="110"/>
  <c r="K53" i="113"/>
  <c r="K53" i="115"/>
  <c r="L53" i="162"/>
  <c r="K53" i="119"/>
  <c r="K53" i="125"/>
  <c r="K53" i="128"/>
  <c r="L53" i="118"/>
  <c r="L53" i="120"/>
  <c r="K53" i="123"/>
  <c r="L53" i="125"/>
  <c r="L53" i="128"/>
  <c r="K53" i="134"/>
  <c r="L53" i="135"/>
  <c r="L53" i="143"/>
  <c r="L53" i="131"/>
  <c r="L53" i="137"/>
  <c r="L53" i="139"/>
  <c r="K53" i="135"/>
  <c r="K53" i="137"/>
  <c r="L53" i="140"/>
  <c r="K59" i="108"/>
  <c r="K59" i="142"/>
  <c r="K59" i="106"/>
  <c r="L59" i="87"/>
  <c r="K59" i="89"/>
  <c r="L59" i="92"/>
  <c r="K59" i="87"/>
  <c r="L59" i="89"/>
  <c r="L59" i="91"/>
  <c r="K59" i="93"/>
  <c r="K59" i="145"/>
  <c r="L59" i="98"/>
  <c r="L59" i="102"/>
  <c r="L59" i="108"/>
  <c r="L59" i="111"/>
  <c r="K59" i="114"/>
  <c r="K59" i="116"/>
  <c r="L59" i="120"/>
  <c r="L59" i="94"/>
  <c r="L59" i="95"/>
  <c r="L59" i="99"/>
  <c r="L59" i="103"/>
  <c r="K59" i="107"/>
  <c r="L59" i="112"/>
  <c r="K59" i="117"/>
  <c r="L59" i="126"/>
  <c r="L59" i="129"/>
  <c r="L59" i="131"/>
  <c r="L59" i="96"/>
  <c r="K59" i="98"/>
  <c r="K59" i="100"/>
  <c r="K59" i="102"/>
  <c r="K59" i="104"/>
  <c r="L59" i="106"/>
  <c r="K59" i="109"/>
  <c r="K59" i="111"/>
  <c r="L59" i="114"/>
  <c r="L59" i="116"/>
  <c r="L59" i="117"/>
  <c r="K59" i="121"/>
  <c r="K59" i="123"/>
  <c r="L59" i="128"/>
  <c r="L59" i="141"/>
  <c r="K59" i="119"/>
  <c r="L59" i="121"/>
  <c r="L59" i="123"/>
  <c r="K59" i="125"/>
  <c r="K59" i="127"/>
  <c r="K59" i="129"/>
  <c r="K59" i="132"/>
  <c r="K59" i="136"/>
  <c r="K59" i="138"/>
  <c r="K59" i="131"/>
  <c r="L59" i="133"/>
  <c r="L59" i="140"/>
  <c r="L59" i="135"/>
  <c r="L59" i="137"/>
  <c r="K59" i="139"/>
  <c r="K59" i="141"/>
  <c r="K33" i="95"/>
  <c r="K33" i="97"/>
  <c r="K33" i="136"/>
  <c r="K33" i="106"/>
  <c r="K33" i="91"/>
  <c r="K33" i="162"/>
  <c r="K33" i="124"/>
  <c r="K33" i="130"/>
  <c r="K33" i="142"/>
  <c r="K33" i="87"/>
  <c r="L33" i="90"/>
  <c r="K33" i="92"/>
  <c r="L33" i="87"/>
  <c r="K33" i="89"/>
  <c r="L33" i="92"/>
  <c r="L33" i="94"/>
  <c r="L33" i="95"/>
  <c r="K33" i="100"/>
  <c r="K33" i="104"/>
  <c r="K33" i="109"/>
  <c r="L33" i="113"/>
  <c r="L33" i="115"/>
  <c r="L33" i="124"/>
  <c r="K33" i="145"/>
  <c r="K33" i="99"/>
  <c r="K33" i="103"/>
  <c r="L33" i="108"/>
  <c r="L33" i="162"/>
  <c r="L33" i="118"/>
  <c r="K33" i="126"/>
  <c r="L33" i="96"/>
  <c r="L33" i="99"/>
  <c r="L33" i="101"/>
  <c r="L33" i="103"/>
  <c r="L33" i="105"/>
  <c r="K33" i="107"/>
  <c r="L33" i="109"/>
  <c r="L33" i="111"/>
  <c r="K33" i="113"/>
  <c r="K33" i="115"/>
  <c r="K33" i="117"/>
  <c r="K33" i="119"/>
  <c r="L33" i="123"/>
  <c r="K33" i="128"/>
  <c r="L33" i="131"/>
  <c r="L33" i="137"/>
  <c r="L33" i="119"/>
  <c r="L33" i="121"/>
  <c r="K33" i="123"/>
  <c r="L33" i="126"/>
  <c r="L33" i="128"/>
  <c r="L33" i="130"/>
  <c r="K33" i="134"/>
  <c r="K33" i="141"/>
  <c r="L33" i="133"/>
  <c r="L33" i="139"/>
  <c r="L33" i="143"/>
  <c r="K33" i="138"/>
  <c r="L33" i="141"/>
  <c r="K39" i="140"/>
  <c r="L39" i="139"/>
  <c r="L39" i="133"/>
  <c r="L39" i="130"/>
  <c r="K39" i="126"/>
  <c r="L39" i="121"/>
  <c r="L39" i="136"/>
  <c r="L39" i="126"/>
  <c r="L39" i="116"/>
  <c r="L39" i="112"/>
  <c r="L39" i="108"/>
  <c r="K39" i="104"/>
  <c r="K39" i="100"/>
  <c r="L39" i="134"/>
  <c r="K39" i="123"/>
  <c r="K39" i="115"/>
  <c r="L39" i="109"/>
  <c r="L39" i="100"/>
  <c r="L39" i="94"/>
  <c r="K39" i="118"/>
  <c r="K39" i="107"/>
  <c r="L39" i="95"/>
  <c r="L39" i="90"/>
  <c r="K39" i="86"/>
  <c r="K39" i="89"/>
  <c r="K39" i="112"/>
  <c r="K39" i="88"/>
  <c r="K39" i="95"/>
  <c r="K39" i="130"/>
  <c r="K43" i="142"/>
  <c r="K43" i="97"/>
  <c r="K43" i="127"/>
  <c r="K43" i="136"/>
  <c r="K43" i="133"/>
  <c r="K43" i="162"/>
  <c r="K43" i="130"/>
  <c r="K43" i="96"/>
  <c r="K43" i="106"/>
  <c r="K43" i="91"/>
  <c r="L43" i="86"/>
  <c r="K43" i="89"/>
  <c r="L43" i="91"/>
  <c r="K43" i="86"/>
  <c r="L43" i="88"/>
  <c r="L43" i="90"/>
  <c r="K43" i="94"/>
  <c r="L43" i="97"/>
  <c r="L43" i="100"/>
  <c r="L43" i="105"/>
  <c r="L43" i="111"/>
  <c r="K43" i="114"/>
  <c r="K43" i="116"/>
  <c r="L43" i="120"/>
  <c r="L43" i="94"/>
  <c r="L43" i="95"/>
  <c r="L43" i="101"/>
  <c r="K43" i="107"/>
  <c r="L43" i="110"/>
  <c r="K43" i="118"/>
  <c r="L43" i="129"/>
  <c r="L43" i="96"/>
  <c r="K43" i="99"/>
  <c r="K43" i="101"/>
  <c r="K43" i="103"/>
  <c r="K43" i="105"/>
  <c r="L43" i="107"/>
  <c r="K43" i="109"/>
  <c r="K43" i="111"/>
  <c r="L43" i="113"/>
  <c r="L43" i="115"/>
  <c r="L43" i="117"/>
  <c r="L43" i="119"/>
  <c r="K43" i="123"/>
  <c r="L43" i="125"/>
  <c r="K43" i="119"/>
  <c r="L43" i="121"/>
  <c r="K43" i="125"/>
  <c r="L43" i="127"/>
  <c r="K43" i="129"/>
  <c r="K43" i="132"/>
  <c r="L43" i="134"/>
  <c r="K43" i="137"/>
  <c r="L43" i="132"/>
  <c r="L43" i="133"/>
  <c r="L43" i="136"/>
  <c r="K43" i="143"/>
  <c r="L43" i="138"/>
  <c r="K43" i="141"/>
  <c r="K44" i="138"/>
  <c r="K44" i="134"/>
  <c r="K44" i="126"/>
  <c r="K44" i="120"/>
  <c r="K44" i="109"/>
  <c r="K44" i="101"/>
  <c r="K44" i="116"/>
  <c r="K44" i="117"/>
  <c r="K44" i="94"/>
  <c r="K44" i="87"/>
  <c r="K44" i="141"/>
  <c r="K44" i="125"/>
  <c r="K44" i="143"/>
  <c r="K44" i="128"/>
  <c r="K44" i="105"/>
  <c r="K44" i="100"/>
  <c r="K44" i="115"/>
  <c r="K44" i="123"/>
  <c r="K44" i="108"/>
  <c r="K44" i="90"/>
  <c r="L44" i="86"/>
  <c r="L44" i="88"/>
  <c r="L44" i="92"/>
  <c r="L44" i="89"/>
  <c r="L44" i="91"/>
  <c r="K44" i="97"/>
  <c r="L44" i="100"/>
  <c r="L44" i="104"/>
  <c r="L44" i="106"/>
  <c r="L44" i="111"/>
  <c r="K44" i="162"/>
  <c r="K44" i="93"/>
  <c r="L44" i="145"/>
  <c r="L44" i="96"/>
  <c r="L44" i="101"/>
  <c r="L44" i="110"/>
  <c r="L44" i="126"/>
  <c r="L44" i="129"/>
  <c r="L44" i="141"/>
  <c r="K44" i="96"/>
  <c r="K44" i="104"/>
  <c r="L44" i="107"/>
  <c r="K44" i="112"/>
  <c r="L44" i="114"/>
  <c r="L44" i="116"/>
  <c r="L44" i="117"/>
  <c r="L44" i="119"/>
  <c r="K44" i="124"/>
  <c r="K44" i="139"/>
  <c r="L44" i="123"/>
  <c r="K44" i="127"/>
  <c r="K44" i="130"/>
  <c r="L44" i="134"/>
  <c r="L44" i="135"/>
  <c r="L44" i="132"/>
  <c r="K44" i="133"/>
  <c r="L44" i="140"/>
  <c r="L44" i="137"/>
  <c r="L44" i="139"/>
  <c r="L44" i="143"/>
  <c r="L33" i="3"/>
  <c r="L43"/>
  <c r="L39"/>
  <c r="L59"/>
  <c r="L53"/>
  <c r="L40"/>
  <c r="L34"/>
  <c r="L52"/>
  <c r="F55" i="86"/>
  <c r="AO12" i="160" s="1"/>
  <c r="K53" i="3"/>
  <c r="K59"/>
  <c r="H25" i="160"/>
  <c r="K52" i="3"/>
  <c r="AK27" i="160"/>
  <c r="AL27"/>
  <c r="AK18"/>
  <c r="AK7"/>
  <c r="AL7"/>
  <c r="AL18"/>
  <c r="F55" i="143"/>
  <c r="AO60" i="160" s="1"/>
  <c r="F55" i="142"/>
  <c r="AO41" i="160" s="1"/>
  <c r="F55" i="141"/>
  <c r="AO64" i="160" s="1"/>
  <c r="F55" i="140"/>
  <c r="AO7" i="160" s="1"/>
  <c r="F55" i="139"/>
  <c r="AO10" i="160" s="1"/>
  <c r="F55" i="138"/>
  <c r="AO48" i="160" s="1"/>
  <c r="F55" i="137"/>
  <c r="AO31" i="160" s="1"/>
  <c r="F55" i="136"/>
  <c r="AO11" i="160" s="1"/>
  <c r="F55" i="135"/>
  <c r="AO15" i="160" s="1"/>
  <c r="F55" i="134"/>
  <c r="AO20" i="160" s="1"/>
  <c r="F55" i="131"/>
  <c r="AO16" i="160" s="1"/>
  <c r="F55" i="132"/>
  <c r="AO58" i="160" s="1"/>
  <c r="F55" i="130"/>
  <c r="AO62" i="160" s="1"/>
  <c r="F55" i="129"/>
  <c r="AO55" i="160" s="1"/>
  <c r="F55" i="128"/>
  <c r="AO61" i="160" s="1"/>
  <c r="F55" i="127"/>
  <c r="AO52" i="160" s="1"/>
  <c r="F56" i="126"/>
  <c r="AP42" i="160" s="1"/>
  <c r="F55" i="126"/>
  <c r="F55" i="125"/>
  <c r="AO8" i="160" s="1"/>
  <c r="F55" i="124"/>
  <c r="AO67" i="160" s="1"/>
  <c r="F55" i="123"/>
  <c r="AO26" i="160" s="1"/>
  <c r="F55" i="122"/>
  <c r="AO19" i="160" s="1"/>
  <c r="F55" i="121"/>
  <c r="AO29" i="160" s="1"/>
  <c r="F55" i="118"/>
  <c r="AO33" i="160" s="1"/>
  <c r="F55" i="117"/>
  <c r="AO51" i="160" s="1"/>
  <c r="F55" i="162"/>
  <c r="AO65" i="160" s="1"/>
  <c r="F55" i="116"/>
  <c r="AO45" i="160" s="1"/>
  <c r="F55" i="114"/>
  <c r="AO66" i="160" s="1"/>
  <c r="F55" i="113"/>
  <c r="AO40" i="160" s="1"/>
  <c r="F55" i="112"/>
  <c r="AO22" i="160" s="1"/>
  <c r="F55" i="111"/>
  <c r="AO43" i="160" s="1"/>
  <c r="F55" i="110"/>
  <c r="AO50" i="160" s="1"/>
  <c r="F55" i="109"/>
  <c r="AO34" i="160" s="1"/>
  <c r="F55" i="108"/>
  <c r="AO59" i="160" s="1"/>
  <c r="F55" i="107"/>
  <c r="AO46" i="160" s="1"/>
  <c r="F55" i="106"/>
  <c r="AO49" i="160" s="1"/>
  <c r="F55" i="105"/>
  <c r="AO9" i="160" s="1"/>
  <c r="F55" i="104"/>
  <c r="AO35" i="160" s="1"/>
  <c r="F55" i="103"/>
  <c r="AO53" i="160" s="1"/>
  <c r="F55" i="102"/>
  <c r="AO13" i="160" s="1"/>
  <c r="F55" i="101"/>
  <c r="AO30" i="160" s="1"/>
  <c r="F55" i="100"/>
  <c r="AO18" i="160" s="1"/>
  <c r="F55" i="99"/>
  <c r="AO32" i="160" s="1"/>
  <c r="F55" i="98"/>
  <c r="AO57" i="160" s="1"/>
  <c r="F55" i="97"/>
  <c r="AO23" i="160" s="1"/>
  <c r="F55" i="96"/>
  <c r="AO38" i="160" s="1"/>
  <c r="F55" i="95"/>
  <c r="AO25" i="160" s="1"/>
  <c r="F55" i="145"/>
  <c r="AO21" i="160" s="1"/>
  <c r="F55" i="91"/>
  <c r="AO63" i="160" s="1"/>
  <c r="F55" i="94"/>
  <c r="AO36" i="160" s="1"/>
  <c r="F55" i="93"/>
  <c r="AO28" i="160" s="1"/>
  <c r="F55" i="92"/>
  <c r="AO47" i="160" s="1"/>
  <c r="F55" i="90"/>
  <c r="AO24" i="160" s="1"/>
  <c r="F55" i="89"/>
  <c r="AO39" i="160" s="1"/>
  <c r="F55" i="88"/>
  <c r="AO54" i="160" s="1"/>
  <c r="F55" i="87"/>
  <c r="AO56" i="160" s="1"/>
  <c r="J60" i="3"/>
  <c r="F55"/>
  <c r="AO44" i="160" s="1"/>
  <c r="K27" i="143"/>
  <c r="J61" s="1"/>
  <c r="J62" s="1"/>
  <c r="K27" i="104"/>
  <c r="J61" s="1"/>
  <c r="J62" s="1"/>
  <c r="K27" i="90"/>
  <c r="J61" s="1"/>
  <c r="J62" s="1"/>
  <c r="K27" i="86"/>
  <c r="J61" s="1"/>
  <c r="J62" s="1"/>
  <c r="K39" i="3"/>
  <c r="K33"/>
  <c r="K43"/>
  <c r="H7" i="160"/>
  <c r="K34" i="3"/>
  <c r="K40"/>
  <c r="K44"/>
  <c r="I20" i="160"/>
  <c r="I26"/>
  <c r="K27" i="141"/>
  <c r="J61" s="1"/>
  <c r="J62" s="1"/>
  <c r="K27" i="129"/>
  <c r="J61" s="1"/>
  <c r="J62" s="1"/>
  <c r="K27" i="102"/>
  <c r="J61" s="1"/>
  <c r="J62" s="1"/>
  <c r="K27" i="130"/>
  <c r="J61" s="1"/>
  <c r="J62" s="1"/>
  <c r="K27" i="110"/>
  <c r="J61" s="1"/>
  <c r="J62" s="1"/>
  <c r="K27" i="101"/>
  <c r="J61" s="1"/>
  <c r="J62" s="1"/>
  <c r="K27" i="117"/>
  <c r="J61" s="1"/>
  <c r="J62" s="1"/>
  <c r="K27" i="127"/>
  <c r="J61" s="1"/>
  <c r="J62" s="1"/>
  <c r="K27" i="125"/>
  <c r="J61" s="1"/>
  <c r="J62" s="1"/>
  <c r="K27" i="88"/>
  <c r="J61" s="1"/>
  <c r="J62" s="1"/>
  <c r="K27" i="113"/>
  <c r="J61" s="1"/>
  <c r="J62" s="1"/>
  <c r="K27" i="135"/>
  <c r="J61" s="1"/>
  <c r="J62" s="1"/>
  <c r="K27" i="123"/>
  <c r="J61" s="1"/>
  <c r="J62" s="1"/>
  <c r="K27" i="105"/>
  <c r="J61" s="1"/>
  <c r="J62" s="1"/>
  <c r="K27" i="122"/>
  <c r="J61" s="1"/>
  <c r="J62" s="1"/>
  <c r="K27" i="95"/>
  <c r="J61" s="1"/>
  <c r="J62" s="1"/>
  <c r="K27" i="103"/>
  <c r="J61" s="1"/>
  <c r="J62" s="1"/>
  <c r="K27" i="133"/>
  <c r="J61" s="1"/>
  <c r="K27" i="121"/>
  <c r="J61" s="1"/>
  <c r="J62" s="1"/>
  <c r="K27" i="107"/>
  <c r="J61" s="1"/>
  <c r="J62" s="1"/>
  <c r="K27" i="136"/>
  <c r="J61" s="1"/>
  <c r="J62" s="1"/>
  <c r="K27" i="139"/>
  <c r="J61" s="1"/>
  <c r="J62" s="1"/>
  <c r="K27" i="132"/>
  <c r="J61" s="1"/>
  <c r="J62" s="1"/>
  <c r="K27" i="92"/>
  <c r="J61" s="1"/>
  <c r="J62" s="1"/>
  <c r="K27" i="93"/>
  <c r="J61" s="1"/>
  <c r="J62" s="1"/>
  <c r="K27" i="109"/>
  <c r="J61" s="1"/>
  <c r="K27" i="120"/>
  <c r="J61" s="1"/>
  <c r="J62" s="1"/>
  <c r="K27" i="138"/>
  <c r="J61" s="1"/>
  <c r="J62" s="1"/>
  <c r="K27" i="108"/>
  <c r="J61" s="1"/>
  <c r="J62" s="1"/>
  <c r="K27" i="115"/>
  <c r="J61" s="1"/>
  <c r="K27" i="134"/>
  <c r="J61" s="1"/>
  <c r="J62" s="1"/>
  <c r="K27" i="145"/>
  <c r="J61" s="1"/>
  <c r="J62" s="1"/>
  <c r="K27" i="112"/>
  <c r="J61" s="1"/>
  <c r="J62" s="1"/>
  <c r="K27" i="99"/>
  <c r="J61" s="1"/>
  <c r="J62" s="1"/>
  <c r="K27" i="137"/>
  <c r="J61" s="1"/>
  <c r="J62" s="1"/>
  <c r="K27" i="114"/>
  <c r="J61" s="1"/>
  <c r="J62" s="1"/>
  <c r="K27" i="100"/>
  <c r="J61" s="1"/>
  <c r="J62" s="1"/>
  <c r="K27" i="119"/>
  <c r="J61" s="1"/>
  <c r="K27" i="124"/>
  <c r="J61" s="1"/>
  <c r="J62" s="1"/>
  <c r="K27" i="140"/>
  <c r="J61" s="1"/>
  <c r="J62" s="1"/>
  <c r="K27" i="3"/>
  <c r="K27" i="97"/>
  <c r="J61" s="1"/>
  <c r="J62" s="1"/>
  <c r="K27" i="142"/>
  <c r="J61" s="1"/>
  <c r="J62" s="1"/>
  <c r="K27" i="89"/>
  <c r="J61" s="1"/>
  <c r="J62" s="1"/>
  <c r="K27" i="87"/>
  <c r="J61" s="1"/>
  <c r="J62" s="1"/>
  <c r="K27" i="118"/>
  <c r="J61" s="1"/>
  <c r="J62" s="1"/>
  <c r="K27" i="94"/>
  <c r="J61" s="1"/>
  <c r="J62" s="1"/>
  <c r="K27" i="91"/>
  <c r="J61" s="1"/>
  <c r="J62" s="1"/>
  <c r="K27" i="111"/>
  <c r="J61" s="1"/>
  <c r="J62" s="1"/>
  <c r="K27" i="98"/>
  <c r="J61" s="1"/>
  <c r="J62" s="1"/>
  <c r="K27" i="106"/>
  <c r="J61" s="1"/>
  <c r="J62" s="1"/>
  <c r="K27" i="96"/>
  <c r="J61" s="1"/>
  <c r="J62" s="1"/>
  <c r="K27" i="131"/>
  <c r="J61" s="1"/>
  <c r="J62" s="1"/>
  <c r="K27" i="128"/>
  <c r="J61" s="1"/>
  <c r="J62" s="1"/>
  <c r="K27" i="116"/>
  <c r="J61" s="1"/>
  <c r="J62" s="1"/>
  <c r="K27" i="162"/>
  <c r="J61" s="1"/>
  <c r="J62" s="1"/>
  <c r="I29" i="160"/>
  <c r="H60"/>
  <c r="H59"/>
  <c r="H13"/>
  <c r="H21"/>
  <c r="H12"/>
  <c r="H67"/>
  <c r="H57"/>
  <c r="I57"/>
  <c r="I54"/>
  <c r="I18"/>
  <c r="I56"/>
  <c r="I14"/>
  <c r="I61"/>
  <c r="I49"/>
  <c r="I32"/>
  <c r="I15"/>
  <c r="I17"/>
  <c r="I63"/>
  <c r="I12"/>
  <c r="I13"/>
  <c r="I42"/>
  <c r="I40"/>
  <c r="I50"/>
  <c r="I59"/>
  <c r="I9"/>
  <c r="I23"/>
  <c r="I25"/>
  <c r="I58"/>
  <c r="I43"/>
  <c r="I16"/>
  <c r="I33"/>
  <c r="I64"/>
  <c r="I67"/>
  <c r="I45"/>
  <c r="I36"/>
  <c r="I19"/>
  <c r="I24"/>
  <c r="I53"/>
  <c r="H15"/>
  <c r="B66" i="84"/>
  <c r="F23" i="104" s="1"/>
  <c r="C5" i="84"/>
  <c r="J62" i="109" l="1"/>
  <c r="J62" i="119"/>
  <c r="F55"/>
  <c r="AO14" i="160" s="1"/>
  <c r="J62" i="115"/>
  <c r="F55"/>
  <c r="AO27" i="160" s="1"/>
  <c r="J62" i="133"/>
  <c r="L57" i="141"/>
  <c r="K56" i="142"/>
  <c r="L32" i="143"/>
  <c r="L32" i="142"/>
  <c r="K32" i="139"/>
  <c r="L32" i="138"/>
  <c r="L32" i="137"/>
  <c r="K32" i="136"/>
  <c r="K32" i="142"/>
  <c r="L32" i="140"/>
  <c r="L32" i="139"/>
  <c r="L32" i="133"/>
  <c r="K32" i="131"/>
  <c r="L32" i="141"/>
  <c r="L32" i="135"/>
  <c r="L32" i="134"/>
  <c r="L32" i="130"/>
  <c r="L32" i="127"/>
  <c r="K32" i="124"/>
  <c r="L32" i="123"/>
  <c r="L32" i="122"/>
  <c r="L32" i="121"/>
  <c r="L32" i="136"/>
  <c r="K32" i="133"/>
  <c r="L32" i="131"/>
  <c r="L32" i="132"/>
  <c r="K32" i="130"/>
  <c r="L32" i="128"/>
  <c r="K32" i="127"/>
  <c r="L32" i="125"/>
  <c r="K32" i="121"/>
  <c r="L32" i="119"/>
  <c r="L32" i="118"/>
  <c r="L32" i="117"/>
  <c r="K32" i="162"/>
  <c r="L32" i="116"/>
  <c r="L32" i="115"/>
  <c r="L32" i="114"/>
  <c r="L32" i="113"/>
  <c r="L32" i="112"/>
  <c r="L32" i="108"/>
  <c r="L32" i="107"/>
  <c r="L32" i="106"/>
  <c r="K32" i="97"/>
  <c r="L32" i="96"/>
  <c r="K32" i="95"/>
  <c r="L32" i="129"/>
  <c r="L32" i="126"/>
  <c r="L32" i="120"/>
  <c r="L32" i="162"/>
  <c r="K32" i="112"/>
  <c r="L32" i="110"/>
  <c r="K32" i="106"/>
  <c r="L32" i="103"/>
  <c r="L32" i="101"/>
  <c r="L32" i="99"/>
  <c r="L32" i="97"/>
  <c r="L32" i="145"/>
  <c r="L32" i="94"/>
  <c r="L32" i="124"/>
  <c r="L32" i="111"/>
  <c r="L32" i="109"/>
  <c r="L32" i="105"/>
  <c r="L32" i="104"/>
  <c r="L32" i="102"/>
  <c r="L32" i="100"/>
  <c r="L32" i="98"/>
  <c r="K32" i="96"/>
  <c r="L32" i="95"/>
  <c r="L32" i="93"/>
  <c r="K32" i="91"/>
  <c r="L32" i="90"/>
  <c r="L32" i="89"/>
  <c r="L32" i="88"/>
  <c r="K32" i="93"/>
  <c r="L32" i="92"/>
  <c r="L32" i="91"/>
  <c r="K32" i="88"/>
  <c r="L32" i="87"/>
  <c r="L32" i="86"/>
  <c r="K32" i="89"/>
  <c r="K32" i="90"/>
  <c r="K32" i="145"/>
  <c r="K32" i="107"/>
  <c r="K32" i="108"/>
  <c r="K32" i="117"/>
  <c r="K32" i="118"/>
  <c r="K32" i="98"/>
  <c r="K32" i="100"/>
  <c r="K32" i="102"/>
  <c r="K32" i="104"/>
  <c r="K32" i="105"/>
  <c r="K32" i="110"/>
  <c r="K32" i="123"/>
  <c r="K32" i="138"/>
  <c r="K32" i="119"/>
  <c r="K32" i="125"/>
  <c r="K32" i="128"/>
  <c r="K32" i="132"/>
  <c r="K32" i="141"/>
  <c r="K32" i="86"/>
  <c r="K32" i="87"/>
  <c r="K32" i="92"/>
  <c r="K32" i="94"/>
  <c r="K32" i="113"/>
  <c r="K32" i="114"/>
  <c r="K32" i="115"/>
  <c r="K32" i="116"/>
  <c r="K32" i="99"/>
  <c r="K32" i="101"/>
  <c r="K32" i="103"/>
  <c r="K32" i="109"/>
  <c r="K32" i="111"/>
  <c r="K32" i="122"/>
  <c r="K32" i="137"/>
  <c r="K32" i="120"/>
  <c r="K32" i="126"/>
  <c r="K32" i="129"/>
  <c r="K32" i="134"/>
  <c r="K32" i="135"/>
  <c r="K32" i="143"/>
  <c r="K32" i="140"/>
  <c r="L35" i="143"/>
  <c r="L35" i="142"/>
  <c r="L35" i="138"/>
  <c r="L35" i="137"/>
  <c r="L35" i="140"/>
  <c r="L35" i="136"/>
  <c r="L35" i="133"/>
  <c r="L35" i="141"/>
  <c r="L35" i="139"/>
  <c r="L35" i="135"/>
  <c r="L35" i="134"/>
  <c r="L35" i="131"/>
  <c r="L35" i="130"/>
  <c r="L35" i="127"/>
  <c r="L35" i="123"/>
  <c r="L35" i="122"/>
  <c r="L35" i="121"/>
  <c r="L35" i="132"/>
  <c r="L35" i="128"/>
  <c r="L35" i="125"/>
  <c r="L35" i="124"/>
  <c r="L35" i="119"/>
  <c r="L35" i="118"/>
  <c r="L35" i="117"/>
  <c r="L35" i="116"/>
  <c r="L35" i="115"/>
  <c r="L35" i="114"/>
  <c r="L35" i="113"/>
  <c r="L35" i="112"/>
  <c r="L35" i="108"/>
  <c r="L35" i="107"/>
  <c r="L35" i="106"/>
  <c r="L35" i="96"/>
  <c r="L35" i="129"/>
  <c r="L35" i="126"/>
  <c r="L35" i="120"/>
  <c r="L35" i="110"/>
  <c r="L35" i="103"/>
  <c r="L35" i="101"/>
  <c r="L35" i="99"/>
  <c r="L35" i="95"/>
  <c r="L35" i="145"/>
  <c r="L35" i="94"/>
  <c r="L35" i="162"/>
  <c r="L35" i="111"/>
  <c r="L35" i="109"/>
  <c r="L35" i="105"/>
  <c r="L35" i="104"/>
  <c r="L35" i="102"/>
  <c r="L35" i="100"/>
  <c r="L35" i="98"/>
  <c r="L35" i="97"/>
  <c r="L35" i="93"/>
  <c r="L35" i="90"/>
  <c r="L35" i="89"/>
  <c r="L35" i="88"/>
  <c r="L35" i="92"/>
  <c r="L35" i="91"/>
  <c r="L35" i="87"/>
  <c r="L35" i="86"/>
  <c r="K35" i="88"/>
  <c r="K35" i="93"/>
  <c r="K35" i="86"/>
  <c r="K35" i="87"/>
  <c r="K35" i="91"/>
  <c r="K35" i="92"/>
  <c r="K35" i="94"/>
  <c r="K35" i="108"/>
  <c r="K35" i="118"/>
  <c r="K35" i="121"/>
  <c r="K35" i="113"/>
  <c r="K35" i="115"/>
  <c r="K35" i="122"/>
  <c r="K35" i="127"/>
  <c r="K35" i="95"/>
  <c r="K35" i="99"/>
  <c r="K35" i="101"/>
  <c r="K35" i="103"/>
  <c r="K35" i="109"/>
  <c r="K35" i="111"/>
  <c r="K35" i="162"/>
  <c r="K35" i="120"/>
  <c r="K35" i="126"/>
  <c r="K35" i="129"/>
  <c r="K35" i="131"/>
  <c r="K35" i="134"/>
  <c r="K35" i="135"/>
  <c r="K35" i="137"/>
  <c r="K35" i="136"/>
  <c r="K35" i="140"/>
  <c r="K35" i="89"/>
  <c r="K35" i="90"/>
  <c r="K35" i="145"/>
  <c r="K35" i="107"/>
  <c r="K35" i="112"/>
  <c r="K35" i="117"/>
  <c r="K35" i="96"/>
  <c r="K35" i="114"/>
  <c r="K35" i="116"/>
  <c r="K35" i="123"/>
  <c r="K35" i="130"/>
  <c r="K35" i="97"/>
  <c r="K35" i="98"/>
  <c r="K35" i="100"/>
  <c r="K35" i="102"/>
  <c r="K35" i="104"/>
  <c r="K35" i="105"/>
  <c r="K35" i="110"/>
  <c r="K35" i="142"/>
  <c r="K35" i="119"/>
  <c r="K35" i="124"/>
  <c r="K35" i="125"/>
  <c r="K35" i="128"/>
  <c r="K35" i="132"/>
  <c r="K35" i="133"/>
  <c r="K35" i="143"/>
  <c r="K35" i="138"/>
  <c r="K35" i="139"/>
  <c r="K35" i="141"/>
  <c r="K35" i="106"/>
  <c r="K56" i="139"/>
  <c r="K56" i="138"/>
  <c r="K56" i="136"/>
  <c r="K56" i="128"/>
  <c r="K56" i="119"/>
  <c r="K56" i="122"/>
  <c r="K56" i="105"/>
  <c r="K56" i="100"/>
  <c r="K56" i="131"/>
  <c r="K56" i="162"/>
  <c r="K56" i="107"/>
  <c r="K56" i="92"/>
  <c r="K56" i="87"/>
  <c r="K56" i="140"/>
  <c r="K56" i="134"/>
  <c r="K56" i="130"/>
  <c r="K56" i="127"/>
  <c r="K56" i="121"/>
  <c r="K56" i="118"/>
  <c r="K56" i="111"/>
  <c r="K56" i="104"/>
  <c r="K56" i="101"/>
  <c r="K56" i="97"/>
  <c r="K56" i="95"/>
  <c r="K56" i="93"/>
  <c r="K56" i="115"/>
  <c r="K56" i="113"/>
  <c r="K56" i="91"/>
  <c r="K56" i="89"/>
  <c r="L56" i="87"/>
  <c r="L56" i="92"/>
  <c r="L56" i="90"/>
  <c r="L56" i="93"/>
  <c r="L56" i="96"/>
  <c r="L56" i="99"/>
  <c r="L56" i="103"/>
  <c r="L56" i="110"/>
  <c r="L56" i="94"/>
  <c r="L56" i="98"/>
  <c r="L56" i="102"/>
  <c r="L56" i="106"/>
  <c r="L56" i="111"/>
  <c r="L56" i="125"/>
  <c r="L56" i="134"/>
  <c r="K56" i="106"/>
  <c r="L56" i="108"/>
  <c r="L56" i="114"/>
  <c r="L56" i="116"/>
  <c r="L56" i="117"/>
  <c r="L56" i="120"/>
  <c r="L56" i="126"/>
  <c r="L56" i="129"/>
  <c r="L56" i="122"/>
  <c r="L56" i="124"/>
  <c r="L56" i="131"/>
  <c r="L56" i="139"/>
  <c r="L56" i="142"/>
  <c r="L56" i="136"/>
  <c r="L56" i="138"/>
  <c r="L56" i="143"/>
  <c r="K57" i="121"/>
  <c r="K57" i="124"/>
  <c r="K57" i="96"/>
  <c r="K57" i="91"/>
  <c r="K57" i="106"/>
  <c r="K57" i="88"/>
  <c r="K57" i="87"/>
  <c r="L57" i="89"/>
  <c r="K57" i="92"/>
  <c r="L57" i="87"/>
  <c r="K57" i="90"/>
  <c r="L57" i="92"/>
  <c r="L57" i="94"/>
  <c r="K57" i="95"/>
  <c r="K57" i="97"/>
  <c r="K57" i="101"/>
  <c r="K57" i="104"/>
  <c r="L57" i="113"/>
  <c r="L57" i="115"/>
  <c r="K57" i="119"/>
  <c r="K57" i="145"/>
  <c r="K57" i="100"/>
  <c r="K57" i="105"/>
  <c r="L57" i="107"/>
  <c r="K57" i="111"/>
  <c r="L57" i="162"/>
  <c r="K57" i="125"/>
  <c r="K57" i="134"/>
  <c r="L57" i="95"/>
  <c r="L57" i="98"/>
  <c r="L57" i="100"/>
  <c r="L57" i="102"/>
  <c r="L57" i="104"/>
  <c r="K57" i="107"/>
  <c r="L57" i="109"/>
  <c r="L57" i="111"/>
  <c r="K57" i="114"/>
  <c r="K57" i="116"/>
  <c r="K57" i="117"/>
  <c r="K57" i="120"/>
  <c r="L57" i="122"/>
  <c r="K57" i="126"/>
  <c r="K57" i="129"/>
  <c r="L57" i="118"/>
  <c r="L57" i="120"/>
  <c r="K57" i="123"/>
  <c r="L57" i="125"/>
  <c r="L57" i="127"/>
  <c r="L57" i="129"/>
  <c r="L57" i="132"/>
  <c r="L57" i="137"/>
  <c r="K57" i="132"/>
  <c r="L57" i="134"/>
  <c r="L57" i="135"/>
  <c r="K57" i="141"/>
  <c r="L57" i="143"/>
  <c r="K57" i="136"/>
  <c r="K57" i="138"/>
  <c r="L57" i="140"/>
  <c r="K57" i="143"/>
  <c r="K56" i="141"/>
  <c r="K56" i="135"/>
  <c r="K56" i="137"/>
  <c r="K56" i="132"/>
  <c r="K56" i="125"/>
  <c r="K56" i="123"/>
  <c r="K56" i="110"/>
  <c r="K56" i="102"/>
  <c r="K56" i="98"/>
  <c r="K56" i="117"/>
  <c r="K56" i="108"/>
  <c r="K56" i="145"/>
  <c r="K56" i="88"/>
  <c r="K56" i="86"/>
  <c r="K56" i="143"/>
  <c r="K56" i="133"/>
  <c r="K56" i="129"/>
  <c r="K56" i="126"/>
  <c r="K56" i="120"/>
  <c r="K56" i="112"/>
  <c r="K56" i="109"/>
  <c r="K56" i="103"/>
  <c r="K56" i="99"/>
  <c r="K56" i="96"/>
  <c r="K56" i="124"/>
  <c r="K56" i="116"/>
  <c r="K56" i="114"/>
  <c r="K56" i="94"/>
  <c r="K56" i="90"/>
  <c r="L56" i="86"/>
  <c r="L56" i="88"/>
  <c r="L56" i="89"/>
  <c r="L56" i="91"/>
  <c r="L56" i="95"/>
  <c r="L56" i="97"/>
  <c r="L56" i="101"/>
  <c r="L56" i="104"/>
  <c r="L56" i="119"/>
  <c r="L56" i="145"/>
  <c r="L56" i="100"/>
  <c r="L56" i="105"/>
  <c r="L56" i="109"/>
  <c r="L56" i="112"/>
  <c r="L56" i="128"/>
  <c r="L56" i="140"/>
  <c r="L56" i="107"/>
  <c r="L56" i="113"/>
  <c r="L56" i="115"/>
  <c r="L56" i="162"/>
  <c r="L56" i="118"/>
  <c r="L56" i="121"/>
  <c r="L56" i="127"/>
  <c r="L56" i="130"/>
  <c r="L56" i="123"/>
  <c r="L56" i="132"/>
  <c r="L56" i="133"/>
  <c r="L56" i="141"/>
  <c r="L56" i="135"/>
  <c r="L56" i="137"/>
  <c r="K57" i="131"/>
  <c r="K57" i="133"/>
  <c r="K57" i="112"/>
  <c r="K57" i="93"/>
  <c r="K57" i="142"/>
  <c r="K57" i="108"/>
  <c r="K57" i="86"/>
  <c r="L57" i="88"/>
  <c r="L57" i="90"/>
  <c r="L57" i="86"/>
  <c r="K57" i="89"/>
  <c r="L57" i="91"/>
  <c r="L57" i="93"/>
  <c r="L57" i="145"/>
  <c r="L57" i="96"/>
  <c r="K57" i="99"/>
  <c r="K57" i="103"/>
  <c r="K57" i="110"/>
  <c r="L57" i="114"/>
  <c r="L57" i="116"/>
  <c r="K57" i="94"/>
  <c r="K57" i="98"/>
  <c r="K57" i="102"/>
  <c r="L57" i="106"/>
  <c r="K57" i="109"/>
  <c r="L57" i="112"/>
  <c r="L57" i="117"/>
  <c r="K57" i="128"/>
  <c r="K57" i="140"/>
  <c r="L57" i="97"/>
  <c r="L57" i="99"/>
  <c r="L57" i="101"/>
  <c r="L57" i="103"/>
  <c r="L57" i="105"/>
  <c r="L57" i="108"/>
  <c r="L57" i="110"/>
  <c r="K57" i="113"/>
  <c r="K57" i="115"/>
  <c r="K57" i="162"/>
  <c r="K57" i="118"/>
  <c r="L57" i="121"/>
  <c r="L57" i="123"/>
  <c r="K57" i="127"/>
  <c r="K57" i="130"/>
  <c r="L57" i="119"/>
  <c r="K57" i="122"/>
  <c r="L57" i="124"/>
  <c r="L57" i="126"/>
  <c r="L57" i="128"/>
  <c r="L57" i="130"/>
  <c r="L57" i="136"/>
  <c r="L57" i="138"/>
  <c r="L57" i="131"/>
  <c r="L57" i="133"/>
  <c r="K57" i="139"/>
  <c r="L57" i="142"/>
  <c r="K57" i="135"/>
  <c r="K57" i="137"/>
  <c r="L57" i="139"/>
  <c r="L32" i="3"/>
  <c r="L57"/>
  <c r="L56"/>
  <c r="L35"/>
  <c r="F56" i="86"/>
  <c r="F57" s="1"/>
  <c r="AQ12" i="160" s="1"/>
  <c r="K57" i="3"/>
  <c r="K56"/>
  <c r="F57" i="126"/>
  <c r="AQ42" i="160" s="1"/>
  <c r="AO42"/>
  <c r="K60" i="142" s="1"/>
  <c r="F56" i="143"/>
  <c r="AP60" i="160" s="1"/>
  <c r="F23" i="142"/>
  <c r="F23" i="143"/>
  <c r="F56" i="142"/>
  <c r="F23" i="140"/>
  <c r="F23" i="141"/>
  <c r="F56"/>
  <c r="AP64" i="160" s="1"/>
  <c r="F56" i="140"/>
  <c r="F23" i="138"/>
  <c r="F23" i="139"/>
  <c r="F56"/>
  <c r="F56" i="138"/>
  <c r="F23" i="136"/>
  <c r="F23" i="137"/>
  <c r="F56"/>
  <c r="F56" i="136"/>
  <c r="F56" i="135"/>
  <c r="F23" i="133"/>
  <c r="F23" i="135"/>
  <c r="F56" i="133"/>
  <c r="F23" i="131"/>
  <c r="F23" i="134"/>
  <c r="F56"/>
  <c r="F56" i="131"/>
  <c r="F56" i="132"/>
  <c r="F23" i="130"/>
  <c r="F23" i="132"/>
  <c r="F56" i="130"/>
  <c r="F23" i="128"/>
  <c r="F23" i="129"/>
  <c r="F56"/>
  <c r="F56" i="128"/>
  <c r="F56" i="127"/>
  <c r="F23" i="126"/>
  <c r="F23" i="127"/>
  <c r="F23" i="124"/>
  <c r="F23" i="125"/>
  <c r="F56"/>
  <c r="F56" i="124"/>
  <c r="F56" i="123"/>
  <c r="F23" i="122"/>
  <c r="F23" i="123"/>
  <c r="F56" i="122"/>
  <c r="F23" i="119"/>
  <c r="F23" i="121"/>
  <c r="F56"/>
  <c r="F56" i="120"/>
  <c r="F23"/>
  <c r="F56" i="119"/>
  <c r="F23" i="117"/>
  <c r="F23" i="118"/>
  <c r="F56"/>
  <c r="F56" i="117"/>
  <c r="F23" i="116"/>
  <c r="F23" i="162"/>
  <c r="F56"/>
  <c r="F56" i="116"/>
  <c r="F23" i="114"/>
  <c r="F23" i="115"/>
  <c r="F56"/>
  <c r="F56" i="114"/>
  <c r="F23" i="112"/>
  <c r="F23" i="113"/>
  <c r="F56"/>
  <c r="F56" i="112"/>
  <c r="F23" i="110"/>
  <c r="F23" i="111"/>
  <c r="F56"/>
  <c r="F56" i="110"/>
  <c r="F23" i="108"/>
  <c r="F23" i="109"/>
  <c r="F56"/>
  <c r="F56" i="108"/>
  <c r="F23" i="106"/>
  <c r="F23" i="107"/>
  <c r="F56"/>
  <c r="F56" i="106"/>
  <c r="J36" i="104"/>
  <c r="F23" i="105"/>
  <c r="F56"/>
  <c r="F56" i="104"/>
  <c r="F56" i="103"/>
  <c r="F23" i="102"/>
  <c r="F23" i="103"/>
  <c r="F56" i="102"/>
  <c r="F56" i="101"/>
  <c r="F23" i="100"/>
  <c r="F23" i="101"/>
  <c r="F56" i="100"/>
  <c r="F23" i="98"/>
  <c r="F23" i="99"/>
  <c r="F56"/>
  <c r="F56" i="98"/>
  <c r="F56" i="97"/>
  <c r="F23" i="96"/>
  <c r="F23" i="97"/>
  <c r="F56" i="96"/>
  <c r="F23" i="145"/>
  <c r="F23" i="95"/>
  <c r="F56"/>
  <c r="F56" i="145"/>
  <c r="F56" i="94"/>
  <c r="F23"/>
  <c r="F23" i="92"/>
  <c r="F23" i="93"/>
  <c r="F56"/>
  <c r="F56" i="92"/>
  <c r="F23" i="90"/>
  <c r="F23" i="91"/>
  <c r="F56"/>
  <c r="F56" i="90"/>
  <c r="F23" i="88"/>
  <c r="F23" i="89"/>
  <c r="F56"/>
  <c r="F56" i="88"/>
  <c r="F23" i="86"/>
  <c r="F23" i="87"/>
  <c r="F56"/>
  <c r="D38" i="84"/>
  <c r="J61" i="3"/>
  <c r="J62" s="1"/>
  <c r="F56"/>
  <c r="AP44" i="160" s="1"/>
  <c r="K35" i="3"/>
  <c r="K32"/>
  <c r="H32"/>
  <c r="F23"/>
  <c r="J36" s="1"/>
  <c r="C66" i="84"/>
  <c r="B40" i="149"/>
  <c r="B26"/>
  <c r="B11"/>
  <c r="B37"/>
  <c r="B22"/>
  <c r="B12"/>
  <c r="B36"/>
  <c r="B17"/>
  <c r="B52"/>
  <c r="B53"/>
  <c r="D6" i="84"/>
  <c r="D8"/>
  <c r="D10"/>
  <c r="D12"/>
  <c r="D14"/>
  <c r="D16"/>
  <c r="D18"/>
  <c r="D20"/>
  <c r="D22"/>
  <c r="D24"/>
  <c r="D26"/>
  <c r="D28"/>
  <c r="D30"/>
  <c r="D32"/>
  <c r="D34"/>
  <c r="D36"/>
  <c r="D39"/>
  <c r="D41"/>
  <c r="D43"/>
  <c r="D45"/>
  <c r="D47"/>
  <c r="D49"/>
  <c r="D51"/>
  <c r="D53"/>
  <c r="D55"/>
  <c r="D57"/>
  <c r="D59"/>
  <c r="D61"/>
  <c r="D63"/>
  <c r="D65"/>
  <c r="D5"/>
  <c r="D7"/>
  <c r="D9"/>
  <c r="D11"/>
  <c r="D13"/>
  <c r="D15"/>
  <c r="D17"/>
  <c r="D19"/>
  <c r="D21"/>
  <c r="D23"/>
  <c r="D25"/>
  <c r="D27"/>
  <c r="D29"/>
  <c r="D31"/>
  <c r="D33"/>
  <c r="D35"/>
  <c r="D37"/>
  <c r="D40"/>
  <c r="D42"/>
  <c r="D44"/>
  <c r="D46"/>
  <c r="D48"/>
  <c r="D50"/>
  <c r="D52"/>
  <c r="D54"/>
  <c r="D56"/>
  <c r="D58"/>
  <c r="D60"/>
  <c r="D62"/>
  <c r="D64"/>
  <c r="J36" i="86" l="1"/>
  <c r="J36" i="88"/>
  <c r="J36" i="90"/>
  <c r="J36" i="92"/>
  <c r="J36" i="145"/>
  <c r="J36" i="97"/>
  <c r="J36" i="98"/>
  <c r="J36" i="101"/>
  <c r="J36" i="103"/>
  <c r="J36" i="106"/>
  <c r="J36" i="108"/>
  <c r="J36" i="110"/>
  <c r="J36" i="112"/>
  <c r="J36" i="116"/>
  <c r="J36" i="117"/>
  <c r="J36" i="120"/>
  <c r="J36" i="119"/>
  <c r="J36" i="123"/>
  <c r="J36" i="124"/>
  <c r="J36" i="126"/>
  <c r="J36" i="129"/>
  <c r="J36" i="130"/>
  <c r="J36" i="134"/>
  <c r="J36" i="133"/>
  <c r="J36" i="137"/>
  <c r="J36" i="139"/>
  <c r="J36" i="141"/>
  <c r="J36" i="142"/>
  <c r="J36" i="87"/>
  <c r="J36" i="89"/>
  <c r="J36" i="91"/>
  <c r="J36" i="93"/>
  <c r="J36" i="94"/>
  <c r="J36" i="95"/>
  <c r="J36" i="96"/>
  <c r="J36" i="99"/>
  <c r="J36" i="100"/>
  <c r="J36" i="102"/>
  <c r="J36" i="105"/>
  <c r="J36" i="107"/>
  <c r="J36" i="109"/>
  <c r="J36" i="111"/>
  <c r="J36" i="113"/>
  <c r="J36" i="115"/>
  <c r="J36" i="162"/>
  <c r="J36" i="118"/>
  <c r="J36" i="121"/>
  <c r="J36" i="122"/>
  <c r="J36" i="125"/>
  <c r="J36" i="127"/>
  <c r="J36" i="128"/>
  <c r="J36" i="132"/>
  <c r="J36" i="131"/>
  <c r="J36" i="135"/>
  <c r="J36" i="136"/>
  <c r="J36" i="138"/>
  <c r="J36" i="140"/>
  <c r="J36" i="143"/>
  <c r="J36" i="114"/>
  <c r="K60" i="138"/>
  <c r="K60" i="134"/>
  <c r="K60" i="129"/>
  <c r="K60" i="126"/>
  <c r="K60" i="120"/>
  <c r="K60" i="135"/>
  <c r="K60" i="111"/>
  <c r="K60" i="104"/>
  <c r="K60" i="101"/>
  <c r="K60" i="97"/>
  <c r="K60" i="143"/>
  <c r="K60" i="116"/>
  <c r="K60" i="96"/>
  <c r="K60" i="117"/>
  <c r="K60" i="94"/>
  <c r="K60" i="89"/>
  <c r="K60" i="141"/>
  <c r="K60" i="137"/>
  <c r="K60" i="133"/>
  <c r="K60" i="125"/>
  <c r="K60" i="112"/>
  <c r="K60" i="105"/>
  <c r="K60" i="100"/>
  <c r="K60" i="122"/>
  <c r="K60" i="113"/>
  <c r="K60" i="145"/>
  <c r="K60" i="92"/>
  <c r="K60" i="86"/>
  <c r="L60"/>
  <c r="L60" i="92"/>
  <c r="L60" i="89"/>
  <c r="L60" i="91"/>
  <c r="L60" i="100"/>
  <c r="L60" i="105"/>
  <c r="K60" i="108"/>
  <c r="L60" i="111"/>
  <c r="L60" i="120"/>
  <c r="L60" i="94"/>
  <c r="L60" i="97"/>
  <c r="L60" i="101"/>
  <c r="L60" i="104"/>
  <c r="L60" i="112"/>
  <c r="L60" i="126"/>
  <c r="L60" i="129"/>
  <c r="L60" i="131"/>
  <c r="L60" i="96"/>
  <c r="L60" i="107"/>
  <c r="L60" i="113"/>
  <c r="L60" i="115"/>
  <c r="L60" i="162"/>
  <c r="L60" i="119"/>
  <c r="L60" i="128"/>
  <c r="L60" i="141"/>
  <c r="L60" i="122"/>
  <c r="L60" i="134"/>
  <c r="L60" i="132"/>
  <c r="L60" i="140"/>
  <c r="L60" i="136"/>
  <c r="L60" i="138"/>
  <c r="L60" i="143"/>
  <c r="K60" i="140"/>
  <c r="K60" i="136"/>
  <c r="K60" i="130"/>
  <c r="K60" i="127"/>
  <c r="K60" i="124"/>
  <c r="K60" i="118"/>
  <c r="K60" i="132"/>
  <c r="K60" i="109"/>
  <c r="K60" i="103"/>
  <c r="K60" i="99"/>
  <c r="K60" i="95"/>
  <c r="K60" i="121"/>
  <c r="K60" i="114"/>
  <c r="K60" i="123"/>
  <c r="K60" i="107"/>
  <c r="K60" i="90"/>
  <c r="K60" i="88"/>
  <c r="K60" i="139"/>
  <c r="K60" i="131"/>
  <c r="K60" i="128"/>
  <c r="K60" i="119"/>
  <c r="K60" i="110"/>
  <c r="K60" i="102"/>
  <c r="K60" i="98"/>
  <c r="K60" i="115"/>
  <c r="K60" i="162"/>
  <c r="K60" i="93"/>
  <c r="K60" i="87"/>
  <c r="K60" i="91"/>
  <c r="L60" i="87"/>
  <c r="L60" i="88"/>
  <c r="L60" i="90"/>
  <c r="L60" i="98"/>
  <c r="L60" i="102"/>
  <c r="L60" i="106"/>
  <c r="L60" i="109"/>
  <c r="L60" i="118"/>
  <c r="L60" i="93"/>
  <c r="L60" i="95"/>
  <c r="L60" i="99"/>
  <c r="L60" i="103"/>
  <c r="L60" i="110"/>
  <c r="L60" i="124"/>
  <c r="L60" i="127"/>
  <c r="L60" i="130"/>
  <c r="L60" i="145"/>
  <c r="K60" i="106"/>
  <c r="L60" i="108"/>
  <c r="L60" i="114"/>
  <c r="L60" i="116"/>
  <c r="L60" i="117"/>
  <c r="L60" i="125"/>
  <c r="L60" i="139"/>
  <c r="L60" i="121"/>
  <c r="L60" i="123"/>
  <c r="L60" i="142"/>
  <c r="L60" i="133"/>
  <c r="L60" i="135"/>
  <c r="L60" i="137"/>
  <c r="AP12" i="160"/>
  <c r="F57" i="3"/>
  <c r="AQ44" i="160" s="1"/>
  <c r="L60" i="3"/>
  <c r="F57" i="141"/>
  <c r="AQ64" i="160" s="1"/>
  <c r="F57" i="94"/>
  <c r="AQ36" i="160" s="1"/>
  <c r="AP36"/>
  <c r="F57" i="145"/>
  <c r="AQ21" i="160" s="1"/>
  <c r="AP21"/>
  <c r="F57" i="95"/>
  <c r="AQ25" i="160" s="1"/>
  <c r="AP25"/>
  <c r="F57" i="96"/>
  <c r="AQ38" i="160" s="1"/>
  <c r="AP38"/>
  <c r="F57" i="97"/>
  <c r="AQ23" i="160" s="1"/>
  <c r="AP23"/>
  <c r="F57" i="98"/>
  <c r="AQ57" i="160" s="1"/>
  <c r="AP57"/>
  <c r="F57" i="99"/>
  <c r="AQ32" i="160" s="1"/>
  <c r="AP32"/>
  <c r="F57" i="100"/>
  <c r="AQ18" i="160" s="1"/>
  <c r="AP18"/>
  <c r="F57" i="101"/>
  <c r="AQ30" i="160" s="1"/>
  <c r="AP30"/>
  <c r="F57" i="102"/>
  <c r="AQ13" i="160" s="1"/>
  <c r="AP13"/>
  <c r="F57" i="103"/>
  <c r="AQ53" i="160" s="1"/>
  <c r="AP53"/>
  <c r="F57" i="104"/>
  <c r="AQ35" i="160" s="1"/>
  <c r="AP35"/>
  <c r="F57" i="105"/>
  <c r="AQ9" i="160" s="1"/>
  <c r="AP9"/>
  <c r="F57" i="106"/>
  <c r="AQ49" i="160" s="1"/>
  <c r="AP49"/>
  <c r="F57" i="107"/>
  <c r="AQ46" i="160" s="1"/>
  <c r="AP46"/>
  <c r="F57" i="108"/>
  <c r="AQ59" i="160" s="1"/>
  <c r="AP59"/>
  <c r="F57" i="109"/>
  <c r="AQ34" i="160" s="1"/>
  <c r="AP34"/>
  <c r="F57" i="110"/>
  <c r="AQ50" i="160" s="1"/>
  <c r="AP50"/>
  <c r="F57" i="111"/>
  <c r="AQ43" i="160" s="1"/>
  <c r="AP43"/>
  <c r="F57" i="112"/>
  <c r="AQ22" i="160" s="1"/>
  <c r="AP22"/>
  <c r="F57" i="113"/>
  <c r="AQ40" i="160" s="1"/>
  <c r="AP40"/>
  <c r="F57" i="114"/>
  <c r="AQ66" i="160" s="1"/>
  <c r="AP66"/>
  <c r="F57" i="115"/>
  <c r="AQ27" i="160" s="1"/>
  <c r="AP27"/>
  <c r="F57" i="116"/>
  <c r="AQ45" i="160" s="1"/>
  <c r="AP45"/>
  <c r="F57" i="162"/>
  <c r="AQ65" i="160" s="1"/>
  <c r="AP65"/>
  <c r="F57" i="117"/>
  <c r="AQ51" i="160" s="1"/>
  <c r="AP51"/>
  <c r="F57" i="118"/>
  <c r="AQ33" i="160" s="1"/>
  <c r="AP33"/>
  <c r="F57" i="119"/>
  <c r="AQ14" i="160" s="1"/>
  <c r="AP14"/>
  <c r="F57" i="142"/>
  <c r="AQ41" i="160" s="1"/>
  <c r="AP41"/>
  <c r="F57" i="143"/>
  <c r="AQ60" i="160" s="1"/>
  <c r="F57" i="87"/>
  <c r="AQ56" i="160" s="1"/>
  <c r="AP56"/>
  <c r="F57" i="88"/>
  <c r="AQ54" i="160" s="1"/>
  <c r="AP54"/>
  <c r="F57" i="89"/>
  <c r="AQ39" i="160" s="1"/>
  <c r="AP39"/>
  <c r="F57" i="90"/>
  <c r="AQ24" i="160" s="1"/>
  <c r="AP24"/>
  <c r="F57" i="91"/>
  <c r="AQ63" i="160" s="1"/>
  <c r="AP63"/>
  <c r="F57" i="92"/>
  <c r="AQ47" i="160" s="1"/>
  <c r="AP47"/>
  <c r="F57" i="93"/>
  <c r="AQ28" i="160" s="1"/>
  <c r="AP28"/>
  <c r="F57" i="120"/>
  <c r="AQ17" i="160" s="1"/>
  <c r="AP17"/>
  <c r="F57" i="121"/>
  <c r="AQ29" i="160" s="1"/>
  <c r="AP29"/>
  <c r="F57" i="122"/>
  <c r="AQ19" i="160" s="1"/>
  <c r="AP19"/>
  <c r="F57" i="123"/>
  <c r="AQ26" i="160" s="1"/>
  <c r="AP26"/>
  <c r="F57" i="124"/>
  <c r="AQ67" i="160" s="1"/>
  <c r="AP67"/>
  <c r="F57" i="125"/>
  <c r="AQ8" i="160" s="1"/>
  <c r="AP8"/>
  <c r="F57" i="127"/>
  <c r="AQ52" i="160" s="1"/>
  <c r="AP52"/>
  <c r="F57" i="128"/>
  <c r="AQ61" i="160" s="1"/>
  <c r="AP61"/>
  <c r="F57" i="129"/>
  <c r="AQ55" i="160" s="1"/>
  <c r="AP55"/>
  <c r="F57" i="130"/>
  <c r="AQ62" i="160" s="1"/>
  <c r="AP62"/>
  <c r="F57" i="132"/>
  <c r="AQ58" i="160" s="1"/>
  <c r="AP58"/>
  <c r="F57" i="131"/>
  <c r="AQ16" i="160" s="1"/>
  <c r="AP16"/>
  <c r="F57" i="134"/>
  <c r="AQ20" i="160" s="1"/>
  <c r="AP20"/>
  <c r="F57" i="133"/>
  <c r="AQ37" i="160" s="1"/>
  <c r="AP37"/>
  <c r="F57" i="135"/>
  <c r="AQ15" i="160" s="1"/>
  <c r="AP15"/>
  <c r="F57" i="136"/>
  <c r="AQ11" i="160" s="1"/>
  <c r="AP11"/>
  <c r="F57" i="137"/>
  <c r="AQ31" i="160" s="1"/>
  <c r="AP31"/>
  <c r="F57" i="138"/>
  <c r="AQ48" i="160" s="1"/>
  <c r="AP48"/>
  <c r="F57" i="139"/>
  <c r="AQ10" i="160" s="1"/>
  <c r="AP10"/>
  <c r="F57" i="140"/>
  <c r="AQ7" i="160" s="1"/>
  <c r="AP7"/>
  <c r="F20" i="142"/>
  <c r="F20" i="143"/>
  <c r="F24" i="142"/>
  <c r="J37" s="1"/>
  <c r="F24" i="143"/>
  <c r="J37" s="1"/>
  <c r="F20" i="140"/>
  <c r="F20" i="141"/>
  <c r="F24" i="140"/>
  <c r="J37" s="1"/>
  <c r="F24" i="141"/>
  <c r="J37" s="1"/>
  <c r="F20" i="138"/>
  <c r="F20" i="139"/>
  <c r="F24" i="138"/>
  <c r="J37" s="1"/>
  <c r="F24" i="139"/>
  <c r="J37" s="1"/>
  <c r="F20" i="136"/>
  <c r="F20" i="137"/>
  <c r="F24" i="136"/>
  <c r="J37" s="1"/>
  <c r="F24" i="137"/>
  <c r="J37" s="1"/>
  <c r="F24" i="133"/>
  <c r="J37" s="1"/>
  <c r="F24" i="135"/>
  <c r="J37" s="1"/>
  <c r="F20" i="133"/>
  <c r="F20" i="135"/>
  <c r="F24" i="131"/>
  <c r="J37" s="1"/>
  <c r="F24" i="134"/>
  <c r="J37" s="1"/>
  <c r="F20" i="131"/>
  <c r="F20" i="134"/>
  <c r="F20" i="130"/>
  <c r="F20" i="132"/>
  <c r="F24" i="130"/>
  <c r="J37" s="1"/>
  <c r="F24" i="132"/>
  <c r="J37" s="1"/>
  <c r="F24" i="128"/>
  <c r="J37" s="1"/>
  <c r="F24" i="129"/>
  <c r="J37" s="1"/>
  <c r="F20" i="128"/>
  <c r="F20" i="129"/>
  <c r="F20" i="126"/>
  <c r="F20" i="127"/>
  <c r="F24" i="126"/>
  <c r="J37" s="1"/>
  <c r="F24" i="127"/>
  <c r="J37" s="1"/>
  <c r="F20" i="124"/>
  <c r="F20" i="125"/>
  <c r="F24" i="124"/>
  <c r="J37" s="1"/>
  <c r="F24" i="125"/>
  <c r="J37" s="1"/>
  <c r="F24" i="122"/>
  <c r="J37" s="1"/>
  <c r="F24" i="123"/>
  <c r="J37" s="1"/>
  <c r="F20" i="122"/>
  <c r="F20" i="123"/>
  <c r="F24" i="120"/>
  <c r="J37" s="1"/>
  <c r="F24" i="121"/>
  <c r="J37" s="1"/>
  <c r="F20" i="120"/>
  <c r="F20" i="121"/>
  <c r="F20" i="118"/>
  <c r="F20" i="119"/>
  <c r="F24" i="118"/>
  <c r="J37" s="1"/>
  <c r="F24" i="119"/>
  <c r="J37" s="1"/>
  <c r="F20" i="162"/>
  <c r="F20" i="117"/>
  <c r="F24" i="162"/>
  <c r="J37" s="1"/>
  <c r="F24" i="117"/>
  <c r="J37" s="1"/>
  <c r="F20" i="115"/>
  <c r="F20" i="116"/>
  <c r="F24" i="115"/>
  <c r="J37" s="1"/>
  <c r="F24" i="116"/>
  <c r="J37" s="1"/>
  <c r="F24" i="113"/>
  <c r="J37" s="1"/>
  <c r="F24" i="114"/>
  <c r="J37" s="1"/>
  <c r="F20" i="113"/>
  <c r="F20" i="114"/>
  <c r="F24" i="111"/>
  <c r="J37" s="1"/>
  <c r="F24" i="112"/>
  <c r="J37" s="1"/>
  <c r="F20" i="111"/>
  <c r="F20" i="112"/>
  <c r="F24" i="109"/>
  <c r="J37" s="1"/>
  <c r="F24" i="110"/>
  <c r="J37" s="1"/>
  <c r="F20" i="109"/>
  <c r="F20" i="110"/>
  <c r="F20" i="107"/>
  <c r="F20" i="108"/>
  <c r="F24" i="107"/>
  <c r="J37" s="1"/>
  <c r="F24" i="108"/>
  <c r="J37" s="1"/>
  <c r="F20" i="105"/>
  <c r="F20" i="106"/>
  <c r="F24" i="105"/>
  <c r="J37" s="1"/>
  <c r="F24" i="106"/>
  <c r="J37" s="1"/>
  <c r="F24" i="103"/>
  <c r="J37" s="1"/>
  <c r="F24" i="104"/>
  <c r="F20" i="103"/>
  <c r="F20" i="104"/>
  <c r="F24" i="101"/>
  <c r="J37" s="1"/>
  <c r="F24" i="102"/>
  <c r="J37" s="1"/>
  <c r="F20" i="101"/>
  <c r="F20" i="102"/>
  <c r="F24" i="99"/>
  <c r="J37" s="1"/>
  <c r="F24" i="100"/>
  <c r="J37" s="1"/>
  <c r="F20" i="99"/>
  <c r="F20" i="100"/>
  <c r="F24" i="97"/>
  <c r="J37" s="1"/>
  <c r="F24" i="98"/>
  <c r="J37" s="1"/>
  <c r="F20" i="97"/>
  <c r="F20" i="98"/>
  <c r="F20" i="95"/>
  <c r="F20" i="96"/>
  <c r="F24" i="95"/>
  <c r="J37" s="1"/>
  <c r="F24" i="96"/>
  <c r="J37" s="1"/>
  <c r="F24" i="94"/>
  <c r="J37" s="1"/>
  <c r="F24" i="145"/>
  <c r="J37" s="1"/>
  <c r="F20" i="94"/>
  <c r="F20" i="145"/>
  <c r="F24" i="92"/>
  <c r="J37" s="1"/>
  <c r="F24" i="93"/>
  <c r="J37" s="1"/>
  <c r="F20" i="92"/>
  <c r="F20" i="93"/>
  <c r="F24" i="90"/>
  <c r="J37" s="1"/>
  <c r="F24" i="91"/>
  <c r="J37" s="1"/>
  <c r="F20" i="90"/>
  <c r="F20" i="91"/>
  <c r="F20" i="88"/>
  <c r="F20" i="89"/>
  <c r="F24" i="88"/>
  <c r="J37" s="1"/>
  <c r="F24" i="89"/>
  <c r="J37" s="1"/>
  <c r="F24" i="86"/>
  <c r="J37" s="1"/>
  <c r="F24" i="87"/>
  <c r="J37" s="1"/>
  <c r="F20" i="86"/>
  <c r="F20" i="87"/>
  <c r="E38" i="84"/>
  <c r="K60" i="3"/>
  <c r="X10" i="160"/>
  <c r="X60"/>
  <c r="X48"/>
  <c r="X7"/>
  <c r="X26"/>
  <c r="X11"/>
  <c r="X42"/>
  <c r="X27"/>
  <c r="X41"/>
  <c r="X65"/>
  <c r="X64"/>
  <c r="X31"/>
  <c r="X15"/>
  <c r="X37"/>
  <c r="X20"/>
  <c r="X16"/>
  <c r="X58"/>
  <c r="X62"/>
  <c r="X55"/>
  <c r="X61"/>
  <c r="X52"/>
  <c r="X67"/>
  <c r="X19"/>
  <c r="X29"/>
  <c r="X17"/>
  <c r="X14"/>
  <c r="X33"/>
  <c r="X45"/>
  <c r="X66"/>
  <c r="X40"/>
  <c r="X22"/>
  <c r="X50"/>
  <c r="X34"/>
  <c r="X59"/>
  <c r="X46"/>
  <c r="X9"/>
  <c r="X35"/>
  <c r="X53"/>
  <c r="X13"/>
  <c r="X30"/>
  <c r="X18"/>
  <c r="X32"/>
  <c r="X57"/>
  <c r="X38"/>
  <c r="X25"/>
  <c r="X21"/>
  <c r="X36"/>
  <c r="X28"/>
  <c r="X47"/>
  <c r="X63"/>
  <c r="X24"/>
  <c r="X39"/>
  <c r="X54"/>
  <c r="X56"/>
  <c r="X12"/>
  <c r="X44"/>
  <c r="X8"/>
  <c r="X51"/>
  <c r="X49"/>
  <c r="F20" i="3"/>
  <c r="F24"/>
  <c r="E6" i="84"/>
  <c r="E9"/>
  <c r="E42"/>
  <c r="E39"/>
  <c r="E58"/>
  <c r="E25"/>
  <c r="E55"/>
  <c r="E22"/>
  <c r="E50"/>
  <c r="E33"/>
  <c r="E17"/>
  <c r="E63"/>
  <c r="E47"/>
  <c r="E30"/>
  <c r="E14"/>
  <c r="E62"/>
  <c r="E54"/>
  <c r="E46"/>
  <c r="E37"/>
  <c r="E29"/>
  <c r="E21"/>
  <c r="E13"/>
  <c r="E5"/>
  <c r="E59"/>
  <c r="E51"/>
  <c r="E43"/>
  <c r="E34"/>
  <c r="E26"/>
  <c r="E18"/>
  <c r="E10"/>
  <c r="E64"/>
  <c r="E60"/>
  <c r="E56"/>
  <c r="E52"/>
  <c r="E48"/>
  <c r="E44"/>
  <c r="E40"/>
  <c r="E35"/>
  <c r="E31"/>
  <c r="E27"/>
  <c r="E23"/>
  <c r="E19"/>
  <c r="E15"/>
  <c r="E11"/>
  <c r="E7"/>
  <c r="E65"/>
  <c r="E61"/>
  <c r="E57"/>
  <c r="E53"/>
  <c r="E49"/>
  <c r="E45"/>
  <c r="E41"/>
  <c r="E36"/>
  <c r="E32"/>
  <c r="E28"/>
  <c r="E24"/>
  <c r="E20"/>
  <c r="E16"/>
  <c r="E12"/>
  <c r="E8"/>
  <c r="X43" i="160"/>
  <c r="X23"/>
  <c r="B28" i="149"/>
  <c r="B50"/>
  <c r="B49"/>
  <c r="B25"/>
  <c r="B59"/>
  <c r="B16"/>
  <c r="B29"/>
  <c r="B15"/>
  <c r="B19"/>
  <c r="B54"/>
  <c r="B58"/>
  <c r="B32"/>
  <c r="B47"/>
  <c r="B14"/>
  <c r="B6"/>
  <c r="B18"/>
  <c r="B46"/>
  <c r="B39"/>
  <c r="B38"/>
  <c r="B61"/>
  <c r="B9"/>
  <c r="B10"/>
  <c r="B20"/>
  <c r="B48"/>
  <c r="B41"/>
  <c r="B60"/>
  <c r="B8"/>
  <c r="B30"/>
  <c r="B45"/>
  <c r="B13"/>
  <c r="B43"/>
  <c r="B21"/>
  <c r="B23"/>
  <c r="B42"/>
  <c r="B62"/>
  <c r="B63"/>
  <c r="B27"/>
  <c r="B44"/>
  <c r="B31"/>
  <c r="B57"/>
  <c r="B24"/>
  <c r="B55"/>
  <c r="B7"/>
  <c r="B65"/>
  <c r="B34"/>
  <c r="B64"/>
  <c r="B35"/>
  <c r="F25" i="113" l="1"/>
  <c r="J38" s="1"/>
  <c r="J37" i="104"/>
  <c r="B25" i="163"/>
  <c r="G189" s="1"/>
  <c r="B65"/>
  <c r="I189" s="1"/>
  <c r="B62"/>
  <c r="B60"/>
  <c r="G200" s="1"/>
  <c r="B58"/>
  <c r="G196" s="1"/>
  <c r="B57"/>
  <c r="B53"/>
  <c r="I196" s="1"/>
  <c r="B54"/>
  <c r="B50"/>
  <c r="G193" s="1"/>
  <c r="B49"/>
  <c r="B47"/>
  <c r="I186" s="1"/>
  <c r="B45"/>
  <c r="I199" s="1"/>
  <c r="B43"/>
  <c r="I185" s="1"/>
  <c r="B40"/>
  <c r="G40" s="1"/>
  <c r="B38"/>
  <c r="B36"/>
  <c r="B34"/>
  <c r="G204" s="1"/>
  <c r="B32"/>
  <c r="B30"/>
  <c r="I75" s="1"/>
  <c r="B28"/>
  <c r="I182" s="1"/>
  <c r="B26"/>
  <c r="I184" s="1"/>
  <c r="B23"/>
  <c r="I40" s="1"/>
  <c r="B21"/>
  <c r="B20"/>
  <c r="I195" s="1"/>
  <c r="B17"/>
  <c r="G183" s="1"/>
  <c r="B16"/>
  <c r="G187" s="1"/>
  <c r="B14"/>
  <c r="I212" s="1"/>
  <c r="B13"/>
  <c r="I204" s="1"/>
  <c r="B11"/>
  <c r="B9"/>
  <c r="G201" s="1"/>
  <c r="B7"/>
  <c r="G208" s="1"/>
  <c r="B64"/>
  <c r="G197" s="1"/>
  <c r="B63"/>
  <c r="B61"/>
  <c r="I181" s="1"/>
  <c r="B59"/>
  <c r="I202" s="1"/>
  <c r="B56"/>
  <c r="I200" s="1"/>
  <c r="B55"/>
  <c r="B52"/>
  <c r="I193" s="1"/>
  <c r="B51"/>
  <c r="G181" s="1"/>
  <c r="J181" s="1"/>
  <c r="B48"/>
  <c r="B46"/>
  <c r="B44"/>
  <c r="I203" s="1"/>
  <c r="B41"/>
  <c r="B42"/>
  <c r="B39"/>
  <c r="G192" s="1"/>
  <c r="B37"/>
  <c r="I183" s="1"/>
  <c r="J183" s="1"/>
  <c r="B33"/>
  <c r="I198" s="1"/>
  <c r="B31"/>
  <c r="B29"/>
  <c r="B27"/>
  <c r="G203" s="1"/>
  <c r="B24"/>
  <c r="G202" s="1"/>
  <c r="B22"/>
  <c r="I188" s="1"/>
  <c r="B19"/>
  <c r="I191" s="1"/>
  <c r="B18"/>
  <c r="G188" s="1"/>
  <c r="J188" s="1"/>
  <c r="B15"/>
  <c r="G186" s="1"/>
  <c r="J186" s="1"/>
  <c r="B12"/>
  <c r="B10"/>
  <c r="I187" s="1"/>
  <c r="B8"/>
  <c r="G185" s="1"/>
  <c r="B6"/>
  <c r="G75" s="1"/>
  <c r="B35"/>
  <c r="B5"/>
  <c r="G184" s="1"/>
  <c r="J184" s="1"/>
  <c r="F25" i="94"/>
  <c r="J38" s="1"/>
  <c r="F25" i="103"/>
  <c r="J38" s="1"/>
  <c r="F25" i="111"/>
  <c r="J38" s="1"/>
  <c r="F25" i="99"/>
  <c r="J38" s="1"/>
  <c r="F25" i="162"/>
  <c r="J38" s="1"/>
  <c r="F25" i="101"/>
  <c r="J38" s="1"/>
  <c r="L36" i="143"/>
  <c r="K36" i="142"/>
  <c r="L36" i="139"/>
  <c r="L36" i="138"/>
  <c r="L36" i="137"/>
  <c r="L36" i="136"/>
  <c r="L36" i="140"/>
  <c r="K36" i="136"/>
  <c r="K36" i="133"/>
  <c r="L36" i="131"/>
  <c r="L36" i="141"/>
  <c r="K36" i="139"/>
  <c r="L36" i="135"/>
  <c r="L36" i="133"/>
  <c r="L36" i="134"/>
  <c r="K36" i="131"/>
  <c r="K36" i="130"/>
  <c r="K36" i="127"/>
  <c r="L36" i="124"/>
  <c r="L36" i="123"/>
  <c r="L36" i="122"/>
  <c r="K36" i="121"/>
  <c r="L36" i="142"/>
  <c r="L36" i="132"/>
  <c r="L36" i="128"/>
  <c r="L36" i="125"/>
  <c r="K36" i="124"/>
  <c r="L36" i="119"/>
  <c r="L36" i="118"/>
  <c r="L36" i="117"/>
  <c r="L36" i="162"/>
  <c r="L36" i="116"/>
  <c r="L36" i="115"/>
  <c r="L36" i="114"/>
  <c r="L36" i="113"/>
  <c r="K36" i="112"/>
  <c r="L36" i="108"/>
  <c r="L36" i="107"/>
  <c r="K36" i="106"/>
  <c r="L36" i="97"/>
  <c r="K36" i="96"/>
  <c r="L36" i="95"/>
  <c r="L36" i="130"/>
  <c r="L36" i="129"/>
  <c r="L36" i="127"/>
  <c r="L36" i="126"/>
  <c r="L36" i="120"/>
  <c r="L36" i="110"/>
  <c r="L36" i="103"/>
  <c r="L36" i="101"/>
  <c r="L36" i="99"/>
  <c r="L36" i="96"/>
  <c r="K36" i="95"/>
  <c r="L36" i="145"/>
  <c r="L36" i="94"/>
  <c r="L36" i="121"/>
  <c r="K36" i="162"/>
  <c r="L36" i="112"/>
  <c r="L36" i="111"/>
  <c r="L36" i="109"/>
  <c r="L36" i="106"/>
  <c r="L36" i="105"/>
  <c r="L36" i="104"/>
  <c r="L36" i="102"/>
  <c r="L36" i="100"/>
  <c r="L36" i="98"/>
  <c r="K36" i="97"/>
  <c r="K36" i="93"/>
  <c r="L36" i="91"/>
  <c r="L36" i="90"/>
  <c r="L36" i="89"/>
  <c r="K36" i="88"/>
  <c r="L36" i="93"/>
  <c r="L36" i="92"/>
  <c r="K36" i="91"/>
  <c r="L36" i="88"/>
  <c r="L36" i="87"/>
  <c r="L36" i="86"/>
  <c r="K36" i="89"/>
  <c r="K36" i="90"/>
  <c r="K36" i="145"/>
  <c r="K36" i="107"/>
  <c r="K36" i="117"/>
  <c r="K36" i="114"/>
  <c r="K36" i="116"/>
  <c r="K36" i="123"/>
  <c r="K36" i="98"/>
  <c r="K36" i="100"/>
  <c r="K36" i="102"/>
  <c r="K36" i="104"/>
  <c r="K36" i="105"/>
  <c r="K36" i="110"/>
  <c r="K36" i="119"/>
  <c r="K36" i="125"/>
  <c r="K36" i="128"/>
  <c r="K36" i="132"/>
  <c r="K36" i="143"/>
  <c r="K36" i="138"/>
  <c r="K36" i="141"/>
  <c r="K36" i="86"/>
  <c r="K36" i="87"/>
  <c r="K36" i="92"/>
  <c r="K36" i="94"/>
  <c r="K36" i="108"/>
  <c r="K36" i="118"/>
  <c r="K36" i="113"/>
  <c r="K36" i="115"/>
  <c r="K36" i="122"/>
  <c r="K36" i="99"/>
  <c r="K36" i="101"/>
  <c r="K36" i="103"/>
  <c r="K36" i="109"/>
  <c r="K36" i="111"/>
  <c r="K36" i="120"/>
  <c r="K36" i="126"/>
  <c r="K36" i="129"/>
  <c r="K36" i="134"/>
  <c r="K36" i="135"/>
  <c r="K36" i="137"/>
  <c r="K36" i="140"/>
  <c r="K61" i="143"/>
  <c r="L61" i="141"/>
  <c r="L61" i="140"/>
  <c r="L61" i="139"/>
  <c r="K61" i="138"/>
  <c r="K61" i="137"/>
  <c r="K61" i="136"/>
  <c r="K61" i="135"/>
  <c r="K61" i="140"/>
  <c r="L61" i="138"/>
  <c r="L61" i="137"/>
  <c r="L61" i="136"/>
  <c r="L61" i="133"/>
  <c r="L61" i="134"/>
  <c r="L61" i="131"/>
  <c r="K61" i="132"/>
  <c r="L61" i="142"/>
  <c r="K61" i="134"/>
  <c r="L61" i="130"/>
  <c r="L61" i="129"/>
  <c r="L61" i="128"/>
  <c r="L61" i="127"/>
  <c r="L61" i="126"/>
  <c r="L61" i="125"/>
  <c r="L61" i="124"/>
  <c r="K61" i="123"/>
  <c r="K61" i="122"/>
  <c r="K61" i="121"/>
  <c r="L61" i="120"/>
  <c r="L61" i="119"/>
  <c r="L61" i="118"/>
  <c r="K61" i="141"/>
  <c r="K61" i="139"/>
  <c r="L61" i="135"/>
  <c r="L61" i="132"/>
  <c r="K61" i="128"/>
  <c r="K61" i="125"/>
  <c r="K61" i="119"/>
  <c r="K61" i="117"/>
  <c r="K61" i="162"/>
  <c r="K61" i="116"/>
  <c r="K61" i="115"/>
  <c r="K61" i="114"/>
  <c r="K61" i="113"/>
  <c r="L61" i="111"/>
  <c r="L61" i="110"/>
  <c r="L61" i="109"/>
  <c r="L61" i="108"/>
  <c r="K61" i="107"/>
  <c r="L61" i="105"/>
  <c r="L61" i="104"/>
  <c r="L61" i="103"/>
  <c r="L61" i="102"/>
  <c r="L61" i="101"/>
  <c r="L61" i="100"/>
  <c r="L61" i="99"/>
  <c r="L61" i="98"/>
  <c r="L61" i="97"/>
  <c r="K61" i="96"/>
  <c r="L61" i="95"/>
  <c r="K61" i="145"/>
  <c r="L61" i="143"/>
  <c r="K61" i="131"/>
  <c r="K61" i="130"/>
  <c r="K61" i="129"/>
  <c r="K61" i="127"/>
  <c r="K61" i="126"/>
  <c r="K61" i="124"/>
  <c r="L61" i="122"/>
  <c r="L61" i="121"/>
  <c r="L61" i="116"/>
  <c r="L61" i="115"/>
  <c r="L61" i="114"/>
  <c r="L61" i="113"/>
  <c r="L61" i="112"/>
  <c r="K61" i="110"/>
  <c r="K61" i="104"/>
  <c r="K61" i="103"/>
  <c r="K61" i="101"/>
  <c r="K61" i="99"/>
  <c r="K61" i="97"/>
  <c r="L61" i="96"/>
  <c r="K61" i="95"/>
  <c r="K61" i="94"/>
  <c r="K61" i="93"/>
  <c r="L61" i="123"/>
  <c r="K61" i="120"/>
  <c r="K61" i="118"/>
  <c r="L61" i="117"/>
  <c r="L61" i="162"/>
  <c r="K61" i="111"/>
  <c r="K61" i="109"/>
  <c r="L61" i="107"/>
  <c r="L61" i="106"/>
  <c r="K61" i="105"/>
  <c r="K61" i="102"/>
  <c r="K61" i="100"/>
  <c r="K61" i="98"/>
  <c r="L61" i="145"/>
  <c r="L61" i="94"/>
  <c r="L61" i="93"/>
  <c r="L61" i="92"/>
  <c r="L61" i="91"/>
  <c r="K61" i="90"/>
  <c r="K61" i="89"/>
  <c r="K61" i="88"/>
  <c r="L61" i="87"/>
  <c r="L61" i="86"/>
  <c r="K61" i="92"/>
  <c r="L61" i="90"/>
  <c r="L61" i="89"/>
  <c r="L61" i="88"/>
  <c r="K61" i="87"/>
  <c r="K61" i="86"/>
  <c r="K61" i="108"/>
  <c r="K61" i="91"/>
  <c r="K61" i="106"/>
  <c r="K61" i="112"/>
  <c r="K61" i="133"/>
  <c r="K61" i="142"/>
  <c r="L62" i="143"/>
  <c r="L62" i="142"/>
  <c r="L62" i="138"/>
  <c r="L62" i="137"/>
  <c r="L62" i="136"/>
  <c r="L62" i="135"/>
  <c r="L62" i="141"/>
  <c r="L62" i="139"/>
  <c r="L62" i="132"/>
  <c r="L62" i="140"/>
  <c r="L62" i="133"/>
  <c r="L62" i="131"/>
  <c r="L62" i="123"/>
  <c r="L62" i="122"/>
  <c r="L62" i="121"/>
  <c r="L62" i="134"/>
  <c r="L62" i="130"/>
  <c r="L62" i="129"/>
  <c r="L62" i="127"/>
  <c r="L62" i="126"/>
  <c r="L62" i="124"/>
  <c r="L62" i="120"/>
  <c r="L62" i="118"/>
  <c r="L62" i="117"/>
  <c r="L62" i="162"/>
  <c r="L62" i="116"/>
  <c r="L62" i="115"/>
  <c r="L62" i="114"/>
  <c r="L62" i="113"/>
  <c r="L62" i="112"/>
  <c r="L62" i="107"/>
  <c r="L62" i="106"/>
  <c r="L62" i="96"/>
  <c r="L62" i="145"/>
  <c r="L62" i="128"/>
  <c r="L62" i="125"/>
  <c r="L62" i="119"/>
  <c r="L62" i="111"/>
  <c r="L62" i="109"/>
  <c r="L62" i="105"/>
  <c r="L62" i="102"/>
  <c r="L62" i="100"/>
  <c r="L62" i="98"/>
  <c r="L62" i="94"/>
  <c r="L62" i="93"/>
  <c r="L62" i="110"/>
  <c r="L62" i="108"/>
  <c r="L62" i="104"/>
  <c r="L62" i="103"/>
  <c r="L62" i="101"/>
  <c r="L62" i="99"/>
  <c r="L62" i="97"/>
  <c r="L62" i="95"/>
  <c r="L62" i="90"/>
  <c r="L62" i="89"/>
  <c r="L62" i="88"/>
  <c r="L62" i="92"/>
  <c r="L62" i="91"/>
  <c r="L62" i="87"/>
  <c r="L62" i="86"/>
  <c r="K62" i="108"/>
  <c r="K62" i="142"/>
  <c r="K62" i="106"/>
  <c r="K62" i="88"/>
  <c r="K62" i="91"/>
  <c r="K62" i="145"/>
  <c r="K62" i="101"/>
  <c r="K62" i="105"/>
  <c r="K62" i="110"/>
  <c r="K62" i="113"/>
  <c r="K62" i="162"/>
  <c r="K62" i="119"/>
  <c r="K62" i="122"/>
  <c r="K62" i="125"/>
  <c r="K62" i="128"/>
  <c r="K62" i="132"/>
  <c r="K62" i="135"/>
  <c r="K62" i="141"/>
  <c r="K62" i="90"/>
  <c r="K62" i="94"/>
  <c r="K62" i="96"/>
  <c r="K62" i="98"/>
  <c r="K62" i="102"/>
  <c r="K62" i="111"/>
  <c r="K62" i="116"/>
  <c r="K62" i="120"/>
  <c r="K62" i="126"/>
  <c r="K62" i="131"/>
  <c r="K62" i="136"/>
  <c r="K62" i="139"/>
  <c r="K62" i="86"/>
  <c r="K62" i="89"/>
  <c r="K62" i="92"/>
  <c r="K62" i="99"/>
  <c r="K62" i="103"/>
  <c r="K62" i="107"/>
  <c r="K62" i="112"/>
  <c r="K62" i="115"/>
  <c r="K62" i="117"/>
  <c r="K62" i="121"/>
  <c r="K62" i="124"/>
  <c r="K62" i="127"/>
  <c r="K62" i="130"/>
  <c r="K62" i="133"/>
  <c r="K62" i="138"/>
  <c r="K62" i="143"/>
  <c r="K62" i="87"/>
  <c r="K62" i="93"/>
  <c r="K62" i="95"/>
  <c r="K62" i="97"/>
  <c r="K62" i="100"/>
  <c r="K62" i="104"/>
  <c r="K62" i="109"/>
  <c r="K62" i="114"/>
  <c r="K62" i="118"/>
  <c r="K62" i="123"/>
  <c r="K62" i="129"/>
  <c r="K62" i="134"/>
  <c r="K62" i="137"/>
  <c r="K62" i="140"/>
  <c r="F25" i="107"/>
  <c r="J38" s="1"/>
  <c r="F25" i="105"/>
  <c r="J38" s="1"/>
  <c r="F25" i="109"/>
  <c r="J38" s="1"/>
  <c r="F25" i="95"/>
  <c r="J38" s="1"/>
  <c r="F25" i="115"/>
  <c r="J38" s="1"/>
  <c r="F25" i="118"/>
  <c r="J38" s="1"/>
  <c r="F25" i="97"/>
  <c r="J38" s="1"/>
  <c r="F25" i="141"/>
  <c r="J38" s="1"/>
  <c r="L61" i="3"/>
  <c r="L62"/>
  <c r="L36"/>
  <c r="F25" i="86"/>
  <c r="J38" s="1"/>
  <c r="F25" i="88"/>
  <c r="J38" s="1"/>
  <c r="F25" i="90"/>
  <c r="J38" s="1"/>
  <c r="F25" i="92"/>
  <c r="J38" s="1"/>
  <c r="F25" i="145"/>
  <c r="J38" s="1"/>
  <c r="F25" i="98"/>
  <c r="J38" s="1"/>
  <c r="F25" i="102"/>
  <c r="J38" s="1"/>
  <c r="F25" i="106"/>
  <c r="J38" s="1"/>
  <c r="F25" i="110"/>
  <c r="J38" s="1"/>
  <c r="F25" i="114"/>
  <c r="J38" s="1"/>
  <c r="F25" i="117"/>
  <c r="J38" s="1"/>
  <c r="F25" i="120"/>
  <c r="J38" s="1"/>
  <c r="F25" i="122"/>
  <c r="J38" s="1"/>
  <c r="F25" i="124"/>
  <c r="J38" s="1"/>
  <c r="F25" i="126"/>
  <c r="J38" s="1"/>
  <c r="F25" i="128"/>
  <c r="J38" s="1"/>
  <c r="F25" i="130"/>
  <c r="J38" s="1"/>
  <c r="F25" i="131"/>
  <c r="J38" s="1"/>
  <c r="F25" i="133"/>
  <c r="J38" s="1"/>
  <c r="F25" i="136"/>
  <c r="J38" s="1"/>
  <c r="F25" i="138"/>
  <c r="J38" s="1"/>
  <c r="F25" i="143"/>
  <c r="J38" s="1"/>
  <c r="F25" i="87"/>
  <c r="J38" s="1"/>
  <c r="F25" i="89"/>
  <c r="J38" s="1"/>
  <c r="F25" i="91"/>
  <c r="J38" s="1"/>
  <c r="F25" i="93"/>
  <c r="J38" s="1"/>
  <c r="F25" i="96"/>
  <c r="J38" s="1"/>
  <c r="F25" i="100"/>
  <c r="J38" s="1"/>
  <c r="F25" i="104"/>
  <c r="J38" s="1"/>
  <c r="F25" i="108"/>
  <c r="J38" s="1"/>
  <c r="F25" i="112"/>
  <c r="J38" s="1"/>
  <c r="F25" i="116"/>
  <c r="J38" s="1"/>
  <c r="F25" i="119"/>
  <c r="J38" s="1"/>
  <c r="F25" i="121"/>
  <c r="J38" s="1"/>
  <c r="F25" i="123"/>
  <c r="J38" s="1"/>
  <c r="F25" i="125"/>
  <c r="J38" s="1"/>
  <c r="F25" i="127"/>
  <c r="J38" s="1"/>
  <c r="F25" i="129"/>
  <c r="J38" s="1"/>
  <c r="F25" i="132"/>
  <c r="J38" s="1"/>
  <c r="F25" i="134"/>
  <c r="J38" s="1"/>
  <c r="F25" i="135"/>
  <c r="J38" s="1"/>
  <c r="F25" i="137"/>
  <c r="J38" s="1"/>
  <c r="F25" i="139"/>
  <c r="J38" s="1"/>
  <c r="F25" i="140"/>
  <c r="J38" s="1"/>
  <c r="F25" i="142"/>
  <c r="J38" s="1"/>
  <c r="F21"/>
  <c r="F22" s="1"/>
  <c r="F21" i="143"/>
  <c r="F22" s="1"/>
  <c r="F21" i="140"/>
  <c r="F22" s="1"/>
  <c r="F21" i="141"/>
  <c r="F22" s="1"/>
  <c r="F21" i="138"/>
  <c r="F22" s="1"/>
  <c r="F21" i="139"/>
  <c r="F22" s="1"/>
  <c r="F21" i="136"/>
  <c r="F22" s="1"/>
  <c r="F21" i="137"/>
  <c r="F22" s="1"/>
  <c r="F21" i="133"/>
  <c r="F22" s="1"/>
  <c r="F21" i="135"/>
  <c r="F22" s="1"/>
  <c r="F21" i="131"/>
  <c r="F22" s="1"/>
  <c r="F21" i="134"/>
  <c r="F22" s="1"/>
  <c r="F21" i="130"/>
  <c r="F22" s="1"/>
  <c r="F21" i="132"/>
  <c r="F22" s="1"/>
  <c r="F21" i="128"/>
  <c r="F22" s="1"/>
  <c r="F21" i="129"/>
  <c r="F22" s="1"/>
  <c r="F21" i="126"/>
  <c r="F22" s="1"/>
  <c r="F21" i="127"/>
  <c r="F22" s="1"/>
  <c r="F21" i="124"/>
  <c r="F22" s="1"/>
  <c r="F21" i="125"/>
  <c r="F22" s="1"/>
  <c r="F21" i="122"/>
  <c r="F22" s="1"/>
  <c r="F21" i="123"/>
  <c r="F22" s="1"/>
  <c r="F21" i="120"/>
  <c r="F22" s="1"/>
  <c r="F21" i="121"/>
  <c r="F22" s="1"/>
  <c r="F21" i="118"/>
  <c r="F22" s="1"/>
  <c r="F21" i="119"/>
  <c r="F22" s="1"/>
  <c r="F21" i="162"/>
  <c r="F22" s="1"/>
  <c r="F21" i="117"/>
  <c r="F22" s="1"/>
  <c r="F21" i="115"/>
  <c r="F22" s="1"/>
  <c r="F21" i="116"/>
  <c r="F22" s="1"/>
  <c r="F21" i="113"/>
  <c r="F22" s="1"/>
  <c r="F21" i="114"/>
  <c r="F22" s="1"/>
  <c r="F21" i="111"/>
  <c r="F22" s="1"/>
  <c r="F21" i="112"/>
  <c r="F22" s="1"/>
  <c r="F21" i="109"/>
  <c r="F22" s="1"/>
  <c r="F21" i="110"/>
  <c r="F22" s="1"/>
  <c r="F21" i="107"/>
  <c r="F22" s="1"/>
  <c r="F21" i="108"/>
  <c r="F22" s="1"/>
  <c r="F21" i="105"/>
  <c r="F22" s="1"/>
  <c r="F21" i="106"/>
  <c r="F22" s="1"/>
  <c r="F21" i="103"/>
  <c r="F22" s="1"/>
  <c r="F21" i="104"/>
  <c r="F22" s="1"/>
  <c r="F21" i="101"/>
  <c r="F22" s="1"/>
  <c r="F21" i="102"/>
  <c r="F22" s="1"/>
  <c r="F21" i="99"/>
  <c r="F22" s="1"/>
  <c r="F21" i="100"/>
  <c r="F22" s="1"/>
  <c r="F21" i="97"/>
  <c r="F22" s="1"/>
  <c r="F21" i="98"/>
  <c r="F22" s="1"/>
  <c r="F21" i="95"/>
  <c r="F22" s="1"/>
  <c r="F21" i="96"/>
  <c r="F22" s="1"/>
  <c r="F21" i="94"/>
  <c r="F22" s="1"/>
  <c r="F21" i="145"/>
  <c r="F22" s="1"/>
  <c r="F21" i="92"/>
  <c r="F22" s="1"/>
  <c r="F21" i="93"/>
  <c r="F22" s="1"/>
  <c r="F21" i="90"/>
  <c r="F22" s="1"/>
  <c r="F21" i="91"/>
  <c r="F22" s="1"/>
  <c r="F21" i="88"/>
  <c r="F22" s="1"/>
  <c r="F21" i="89"/>
  <c r="F22" s="1"/>
  <c r="F21" i="86"/>
  <c r="F22" s="1"/>
  <c r="F21" i="87"/>
  <c r="F22" s="1"/>
  <c r="J37" i="3"/>
  <c r="Z26" i="160"/>
  <c r="K36" i="3"/>
  <c r="K61"/>
  <c r="Z64" i="160"/>
  <c r="Z60"/>
  <c r="Z41"/>
  <c r="Z7"/>
  <c r="Z27"/>
  <c r="Z65"/>
  <c r="Z29"/>
  <c r="Z38"/>
  <c r="Z44"/>
  <c r="F25" i="3"/>
  <c r="J38" s="1"/>
  <c r="Z15" i="160"/>
  <c r="Z10"/>
  <c r="Z67"/>
  <c r="Z16"/>
  <c r="Z31"/>
  <c r="Z57"/>
  <c r="Z62"/>
  <c r="Z18"/>
  <c r="Z48"/>
  <c r="Z61"/>
  <c r="Z34"/>
  <c r="Z11"/>
  <c r="Z58"/>
  <c r="Z37"/>
  <c r="Z17"/>
  <c r="Z19"/>
  <c r="Z23"/>
  <c r="Z20"/>
  <c r="Z14"/>
  <c r="Z46"/>
  <c r="Z42"/>
  <c r="Z55"/>
  <c r="Z33"/>
  <c r="Z45"/>
  <c r="Z52"/>
  <c r="Z8"/>
  <c r="Z13"/>
  <c r="Z43"/>
  <c r="Z35"/>
  <c r="Z9"/>
  <c r="Z51"/>
  <c r="Z30"/>
  <c r="Z36"/>
  <c r="Z47"/>
  <c r="Z53"/>
  <c r="Z59"/>
  <c r="Z22"/>
  <c r="Z25"/>
  <c r="Z66"/>
  <c r="Z50"/>
  <c r="Z40"/>
  <c r="Z54"/>
  <c r="Z32"/>
  <c r="Z21"/>
  <c r="Z28"/>
  <c r="Z63"/>
  <c r="Z24"/>
  <c r="Z12"/>
  <c r="F21" i="3"/>
  <c r="F22" s="1"/>
  <c r="Z56" i="160"/>
  <c r="Z39"/>
  <c r="Z49"/>
  <c r="B51" i="149"/>
  <c r="B33"/>
  <c r="G209" i="163" l="1"/>
  <c r="G152"/>
  <c r="I190"/>
  <c r="G151"/>
  <c r="G212"/>
  <c r="J212" s="1"/>
  <c r="I152"/>
  <c r="G199"/>
  <c r="J199" s="1"/>
  <c r="I151"/>
  <c r="J202"/>
  <c r="J203"/>
  <c r="J75"/>
  <c r="I192"/>
  <c r="J192" s="1"/>
  <c r="I39"/>
  <c r="I197"/>
  <c r="J197" s="1"/>
  <c r="G39"/>
  <c r="J40"/>
  <c r="J185"/>
  <c r="J189"/>
  <c r="G180"/>
  <c r="I201"/>
  <c r="J201" s="1"/>
  <c r="G205"/>
  <c r="G210"/>
  <c r="G195"/>
  <c r="J195" s="1"/>
  <c r="I211"/>
  <c r="I194"/>
  <c r="I179"/>
  <c r="G198"/>
  <c r="J198" s="1"/>
  <c r="I208"/>
  <c r="J208" s="1"/>
  <c r="J204"/>
  <c r="J193"/>
  <c r="J196"/>
  <c r="G191"/>
  <c r="J191" s="1"/>
  <c r="G182"/>
  <c r="J182" s="1"/>
  <c r="I206"/>
  <c r="I209"/>
  <c r="I207"/>
  <c r="I210"/>
  <c r="G207"/>
  <c r="I213"/>
  <c r="G213"/>
  <c r="I205"/>
  <c r="G194"/>
  <c r="I180"/>
  <c r="G211"/>
  <c r="G206"/>
  <c r="J187"/>
  <c r="J200"/>
  <c r="G190"/>
  <c r="G179"/>
  <c r="G24"/>
  <c r="G72"/>
  <c r="G121"/>
  <c r="G159"/>
  <c r="I84"/>
  <c r="G138"/>
  <c r="I154"/>
  <c r="I83"/>
  <c r="I59"/>
  <c r="G77"/>
  <c r="G114"/>
  <c r="G173"/>
  <c r="G79"/>
  <c r="I132"/>
  <c r="G154"/>
  <c r="G90"/>
  <c r="G107"/>
  <c r="G123"/>
  <c r="G153"/>
  <c r="G89"/>
  <c r="G170"/>
  <c r="I70"/>
  <c r="I123"/>
  <c r="G174"/>
  <c r="I72"/>
  <c r="I100"/>
  <c r="I139"/>
  <c r="G82"/>
  <c r="I122"/>
  <c r="I170"/>
  <c r="G164"/>
  <c r="I78"/>
  <c r="I117"/>
  <c r="G52"/>
  <c r="G177"/>
  <c r="I91"/>
  <c r="I137"/>
  <c r="G68"/>
  <c r="I148"/>
  <c r="I164"/>
  <c r="I94"/>
  <c r="I133"/>
  <c r="G166"/>
  <c r="I87"/>
  <c r="I135"/>
  <c r="G103"/>
  <c r="I140"/>
  <c r="I175"/>
  <c r="G168"/>
  <c r="I142"/>
  <c r="I101"/>
  <c r="G130"/>
  <c r="G160"/>
  <c r="I95"/>
  <c r="G80"/>
  <c r="G140"/>
  <c r="I176"/>
  <c r="I24"/>
  <c r="G93"/>
  <c r="G131"/>
  <c r="I108"/>
  <c r="I161"/>
  <c r="G97"/>
  <c r="G163"/>
  <c r="I146"/>
  <c r="I106"/>
  <c r="I125"/>
  <c r="G91"/>
  <c r="J91" s="1"/>
  <c r="G122"/>
  <c r="I171"/>
  <c r="G71"/>
  <c r="G78"/>
  <c r="J78" s="1"/>
  <c r="I141"/>
  <c r="I167"/>
  <c r="G67"/>
  <c r="G100"/>
  <c r="J100" s="1"/>
  <c r="G112"/>
  <c r="I134"/>
  <c r="I157"/>
  <c r="I52"/>
  <c r="I102"/>
  <c r="I114"/>
  <c r="I144"/>
  <c r="I174"/>
  <c r="G74"/>
  <c r="I143"/>
  <c r="G178"/>
  <c r="I74"/>
  <c r="I115"/>
  <c r="G86"/>
  <c r="G127"/>
  <c r="G129"/>
  <c r="G150"/>
  <c r="I163"/>
  <c r="I166"/>
  <c r="J166" s="1"/>
  <c r="I85"/>
  <c r="I109"/>
  <c r="I120"/>
  <c r="G76"/>
  <c r="G161"/>
  <c r="I119"/>
  <c r="G99"/>
  <c r="G133"/>
  <c r="I147"/>
  <c r="G172"/>
  <c r="I111"/>
  <c r="G146"/>
  <c r="J146" s="1"/>
  <c r="G158"/>
  <c r="I67"/>
  <c r="J67" s="1"/>
  <c r="I104"/>
  <c r="I124"/>
  <c r="G167"/>
  <c r="J167" s="1"/>
  <c r="G149"/>
  <c r="I68"/>
  <c r="I97"/>
  <c r="I126"/>
  <c r="I128"/>
  <c r="G44"/>
  <c r="G83"/>
  <c r="I156"/>
  <c r="I145"/>
  <c r="I58"/>
  <c r="G104"/>
  <c r="G175"/>
  <c r="J175" s="1"/>
  <c r="I136"/>
  <c r="G46"/>
  <c r="G69"/>
  <c r="G126"/>
  <c r="J126" s="1"/>
  <c r="G128"/>
  <c r="I169"/>
  <c r="I86"/>
  <c r="G148"/>
  <c r="G96"/>
  <c r="G111"/>
  <c r="J111" s="1"/>
  <c r="G169"/>
  <c r="I131"/>
  <c r="I92"/>
  <c r="G124"/>
  <c r="G176"/>
  <c r="I103"/>
  <c r="I107"/>
  <c r="I76"/>
  <c r="I121"/>
  <c r="G141"/>
  <c r="I155"/>
  <c r="I90"/>
  <c r="G87"/>
  <c r="G120"/>
  <c r="J120" s="1"/>
  <c r="I160"/>
  <c r="I71"/>
  <c r="G81"/>
  <c r="G144"/>
  <c r="I113"/>
  <c r="I13"/>
  <c r="G105"/>
  <c r="G113"/>
  <c r="I98"/>
  <c r="G156"/>
  <c r="J156" s="1"/>
  <c r="G84"/>
  <c r="G142"/>
  <c r="I110"/>
  <c r="I172"/>
  <c r="G94"/>
  <c r="J94" s="1"/>
  <c r="G117"/>
  <c r="I168"/>
  <c r="J168" s="1"/>
  <c r="G136"/>
  <c r="I73"/>
  <c r="I80"/>
  <c r="I158"/>
  <c r="I20"/>
  <c r="I93"/>
  <c r="G115"/>
  <c r="G157"/>
  <c r="J157" s="1"/>
  <c r="I77"/>
  <c r="G95"/>
  <c r="G135"/>
  <c r="I149"/>
  <c r="I162"/>
  <c r="I69"/>
  <c r="I112"/>
  <c r="G102"/>
  <c r="G139"/>
  <c r="I173"/>
  <c r="G101"/>
  <c r="G106"/>
  <c r="G118"/>
  <c r="I177"/>
  <c r="I79"/>
  <c r="I105"/>
  <c r="I116"/>
  <c r="G88"/>
  <c r="I138"/>
  <c r="G147"/>
  <c r="G155"/>
  <c r="G143"/>
  <c r="I178"/>
  <c r="G70"/>
  <c r="G92"/>
  <c r="G119"/>
  <c r="J119" s="1"/>
  <c r="I159"/>
  <c r="I44"/>
  <c r="G98"/>
  <c r="G134"/>
  <c r="I53"/>
  <c r="G132"/>
  <c r="G145"/>
  <c r="I153"/>
  <c r="I88"/>
  <c r="G110"/>
  <c r="G125"/>
  <c r="I99"/>
  <c r="I165"/>
  <c r="G45"/>
  <c r="G85"/>
  <c r="J85" s="1"/>
  <c r="G108"/>
  <c r="J108" s="1"/>
  <c r="G162"/>
  <c r="I130"/>
  <c r="I150"/>
  <c r="I89"/>
  <c r="I118"/>
  <c r="J118" s="1"/>
  <c r="G73"/>
  <c r="J73" s="1"/>
  <c r="G137"/>
  <c r="G171"/>
  <c r="I82"/>
  <c r="G116"/>
  <c r="I81"/>
  <c r="G58"/>
  <c r="G109"/>
  <c r="G165"/>
  <c r="I127"/>
  <c r="I129"/>
  <c r="I96"/>
  <c r="G13"/>
  <c r="G57"/>
  <c r="I12"/>
  <c r="G43"/>
  <c r="G9"/>
  <c r="I57"/>
  <c r="I23"/>
  <c r="G42"/>
  <c r="G5"/>
  <c r="G48"/>
  <c r="G34"/>
  <c r="G56"/>
  <c r="G32"/>
  <c r="I55"/>
  <c r="I25"/>
  <c r="I48"/>
  <c r="G17"/>
  <c r="I61"/>
  <c r="I30"/>
  <c r="I63"/>
  <c r="I31"/>
  <c r="G55"/>
  <c r="J55" s="1"/>
  <c r="I26"/>
  <c r="G61"/>
  <c r="G35"/>
  <c r="I62"/>
  <c r="I27"/>
  <c r="G60"/>
  <c r="G23"/>
  <c r="I47"/>
  <c r="G14"/>
  <c r="I6"/>
  <c r="G59"/>
  <c r="I7"/>
  <c r="G41"/>
  <c r="I8"/>
  <c r="G29"/>
  <c r="G54"/>
  <c r="G25"/>
  <c r="J25" s="1"/>
  <c r="I51"/>
  <c r="G31"/>
  <c r="J31" s="1"/>
  <c r="G66"/>
  <c r="G15"/>
  <c r="G62"/>
  <c r="J62" s="1"/>
  <c r="I19"/>
  <c r="I60"/>
  <c r="G22"/>
  <c r="G51"/>
  <c r="I22"/>
  <c r="G50"/>
  <c r="G21"/>
  <c r="G53"/>
  <c r="J53" s="1"/>
  <c r="I21"/>
  <c r="I45"/>
  <c r="G7"/>
  <c r="G65"/>
  <c r="I32"/>
  <c r="I64"/>
  <c r="I17"/>
  <c r="G64"/>
  <c r="I29"/>
  <c r="G63"/>
  <c r="J63" s="1"/>
  <c r="I5"/>
  <c r="G49"/>
  <c r="G30"/>
  <c r="J30" s="1"/>
  <c r="I54"/>
  <c r="G8"/>
  <c r="I49"/>
  <c r="I11"/>
  <c r="G47"/>
  <c r="I66"/>
  <c r="I33"/>
  <c r="I9"/>
  <c r="I43"/>
  <c r="I28"/>
  <c r="I65"/>
  <c r="G20"/>
  <c r="I50"/>
  <c r="I10"/>
  <c r="I46"/>
  <c r="J46" s="1"/>
  <c r="G16"/>
  <c r="I56"/>
  <c r="G11"/>
  <c r="J11" s="1"/>
  <c r="I42"/>
  <c r="G28"/>
  <c r="I41"/>
  <c r="I18"/>
  <c r="I36"/>
  <c r="I16"/>
  <c r="G36"/>
  <c r="I35"/>
  <c r="G6"/>
  <c r="I38"/>
  <c r="G19"/>
  <c r="G10"/>
  <c r="G38"/>
  <c r="G12"/>
  <c r="I37"/>
  <c r="G18"/>
  <c r="I15"/>
  <c r="G33"/>
  <c r="G26"/>
  <c r="G37"/>
  <c r="I14"/>
  <c r="I34"/>
  <c r="G27"/>
  <c r="C8"/>
  <c r="C12"/>
  <c r="C16"/>
  <c r="C20"/>
  <c r="C24"/>
  <c r="C28"/>
  <c r="C32"/>
  <c r="C36"/>
  <c r="C40"/>
  <c r="C44"/>
  <c r="C48"/>
  <c r="C52"/>
  <c r="C56"/>
  <c r="C60"/>
  <c r="C64"/>
  <c r="C5"/>
  <c r="C9"/>
  <c r="C13"/>
  <c r="C17"/>
  <c r="C21"/>
  <c r="C25"/>
  <c r="C29"/>
  <c r="C33"/>
  <c r="C37"/>
  <c r="C41"/>
  <c r="C45"/>
  <c r="C49"/>
  <c r="C53"/>
  <c r="C57"/>
  <c r="C61"/>
  <c r="C65"/>
  <c r="C6"/>
  <c r="C10"/>
  <c r="C14"/>
  <c r="C18"/>
  <c r="C22"/>
  <c r="C26"/>
  <c r="C30"/>
  <c r="C34"/>
  <c r="C38"/>
  <c r="C42"/>
  <c r="C46"/>
  <c r="C50"/>
  <c r="C54"/>
  <c r="C58"/>
  <c r="C62"/>
  <c r="C7"/>
  <c r="C11"/>
  <c r="C15"/>
  <c r="C19"/>
  <c r="C23"/>
  <c r="C27"/>
  <c r="C31"/>
  <c r="C35"/>
  <c r="C39"/>
  <c r="C43"/>
  <c r="C47"/>
  <c r="C51"/>
  <c r="C55"/>
  <c r="C59"/>
  <c r="C63"/>
  <c r="K37" i="143"/>
  <c r="L37" i="141"/>
  <c r="L37" i="140"/>
  <c r="L37" i="139"/>
  <c r="K37" i="138"/>
  <c r="K37" i="137"/>
  <c r="L37" i="136"/>
  <c r="K37" i="140"/>
  <c r="L37" i="138"/>
  <c r="L37" i="137"/>
  <c r="L37" i="135"/>
  <c r="L37" i="134"/>
  <c r="L37" i="131"/>
  <c r="L37" i="143"/>
  <c r="K37" i="141"/>
  <c r="K37" i="135"/>
  <c r="L37" i="133"/>
  <c r="K37" i="134"/>
  <c r="L37" i="132"/>
  <c r="L37" i="129"/>
  <c r="L37" i="128"/>
  <c r="L37" i="126"/>
  <c r="L37" i="125"/>
  <c r="L37" i="124"/>
  <c r="K37" i="123"/>
  <c r="K37" i="122"/>
  <c r="L37" i="120"/>
  <c r="L37" i="119"/>
  <c r="L37" i="142"/>
  <c r="K37" i="132"/>
  <c r="K37" i="128"/>
  <c r="K37" i="125"/>
  <c r="K37" i="119"/>
  <c r="K37" i="118"/>
  <c r="K37" i="117"/>
  <c r="L37" i="162"/>
  <c r="K37" i="116"/>
  <c r="K37" i="115"/>
  <c r="K37" i="114"/>
  <c r="K37" i="113"/>
  <c r="L37" i="111"/>
  <c r="L37" i="110"/>
  <c r="L37" i="109"/>
  <c r="K37" i="108"/>
  <c r="K37" i="107"/>
  <c r="L37" i="105"/>
  <c r="L37" i="104"/>
  <c r="L37" i="103"/>
  <c r="L37" i="102"/>
  <c r="L37" i="101"/>
  <c r="L37" i="100"/>
  <c r="L37" i="99"/>
  <c r="L37" i="98"/>
  <c r="L37" i="97"/>
  <c r="L37" i="95"/>
  <c r="L37" i="130"/>
  <c r="K37" i="129"/>
  <c r="L37" i="127"/>
  <c r="K37" i="126"/>
  <c r="L37" i="123"/>
  <c r="L37" i="122"/>
  <c r="K37" i="120"/>
  <c r="L37" i="116"/>
  <c r="L37" i="115"/>
  <c r="L37" i="114"/>
  <c r="L37" i="113"/>
  <c r="K37" i="110"/>
  <c r="K37" i="103"/>
  <c r="K37" i="101"/>
  <c r="K37" i="99"/>
  <c r="L37" i="96"/>
  <c r="K37" i="145"/>
  <c r="K37" i="94"/>
  <c r="L37" i="121"/>
  <c r="L37" i="118"/>
  <c r="L37" i="117"/>
  <c r="L37" i="112"/>
  <c r="K37" i="111"/>
  <c r="K37" i="109"/>
  <c r="L37" i="108"/>
  <c r="L37" i="107"/>
  <c r="L37" i="106"/>
  <c r="K37" i="105"/>
  <c r="K37" i="104"/>
  <c r="K37" i="102"/>
  <c r="K37" i="100"/>
  <c r="K37" i="98"/>
  <c r="L37" i="145"/>
  <c r="L37" i="94"/>
  <c r="L37" i="92"/>
  <c r="L37" i="91"/>
  <c r="K37" i="90"/>
  <c r="K37" i="89"/>
  <c r="L37" i="87"/>
  <c r="L37" i="86"/>
  <c r="L37" i="93"/>
  <c r="K37" i="92"/>
  <c r="L37" i="90"/>
  <c r="L37" i="89"/>
  <c r="L37" i="88"/>
  <c r="K37" i="87"/>
  <c r="K37" i="86"/>
  <c r="K37" i="91"/>
  <c r="K37" i="124"/>
  <c r="K37" i="93"/>
  <c r="K37" i="97"/>
  <c r="K37" i="162"/>
  <c r="K37" i="96"/>
  <c r="K37" i="112"/>
  <c r="K37" i="131"/>
  <c r="K37" i="136"/>
  <c r="K37" i="121"/>
  <c r="K37" i="127"/>
  <c r="K37" i="130"/>
  <c r="K37" i="133"/>
  <c r="K37" i="139"/>
  <c r="K37" i="88"/>
  <c r="K37" i="95"/>
  <c r="K37" i="106"/>
  <c r="K37" i="142"/>
  <c r="L37" i="3"/>
  <c r="K37"/>
  <c r="K62"/>
  <c r="AB28" i="160"/>
  <c r="AB49"/>
  <c r="AB39"/>
  <c r="AB62"/>
  <c r="AB66"/>
  <c r="AB50"/>
  <c r="AB48"/>
  <c r="AB61"/>
  <c r="AB67"/>
  <c r="AB18"/>
  <c r="AB59"/>
  <c r="AB57"/>
  <c r="AB60"/>
  <c r="AB56"/>
  <c r="AB7"/>
  <c r="AB14"/>
  <c r="AB16"/>
  <c r="AB45"/>
  <c r="AB51"/>
  <c r="AB37"/>
  <c r="AB11"/>
  <c r="AB42"/>
  <c r="AB19"/>
  <c r="AB22"/>
  <c r="AB21"/>
  <c r="AB63"/>
  <c r="AB13"/>
  <c r="AB12"/>
  <c r="AB52"/>
  <c r="AB32"/>
  <c r="AB41"/>
  <c r="AB9"/>
  <c r="AB31"/>
  <c r="AB20"/>
  <c r="AB40"/>
  <c r="AB33"/>
  <c r="AB10"/>
  <c r="AB58"/>
  <c r="AB53"/>
  <c r="AB43"/>
  <c r="AB17"/>
  <c r="AB46"/>
  <c r="AB34"/>
  <c r="AB24"/>
  <c r="AB54"/>
  <c r="AB8"/>
  <c r="AB15"/>
  <c r="AB30"/>
  <c r="AB55"/>
  <c r="AB23"/>
  <c r="AB26"/>
  <c r="AB47"/>
  <c r="AB64"/>
  <c r="AB25"/>
  <c r="AB36"/>
  <c r="AB29"/>
  <c r="AB27"/>
  <c r="AB65"/>
  <c r="AB35"/>
  <c r="AB38"/>
  <c r="AB44"/>
  <c r="J47" i="163" l="1"/>
  <c r="J190"/>
  <c r="J209"/>
  <c r="J151"/>
  <c r="J152"/>
  <c r="J61"/>
  <c r="J51"/>
  <c r="J5"/>
  <c r="J194"/>
  <c r="J128"/>
  <c r="J23"/>
  <c r="J28"/>
  <c r="J39"/>
  <c r="J8"/>
  <c r="J7"/>
  <c r="J161"/>
  <c r="J207"/>
  <c r="J160"/>
  <c r="J179"/>
  <c r="J206"/>
  <c r="J205"/>
  <c r="J180"/>
  <c r="J213"/>
  <c r="J211"/>
  <c r="J210"/>
  <c r="J64"/>
  <c r="J58"/>
  <c r="J132"/>
  <c r="J70"/>
  <c r="J20"/>
  <c r="J13"/>
  <c r="J143"/>
  <c r="J147"/>
  <c r="J106"/>
  <c r="J95"/>
  <c r="J87"/>
  <c r="J83"/>
  <c r="J133"/>
  <c r="J36"/>
  <c r="J10"/>
  <c r="J35"/>
  <c r="J16"/>
  <c r="J158"/>
  <c r="J17"/>
  <c r="J27"/>
  <c r="J14"/>
  <c r="J26"/>
  <c r="J15"/>
  <c r="J59"/>
  <c r="J109"/>
  <c r="J137"/>
  <c r="J150"/>
  <c r="J125"/>
  <c r="J101"/>
  <c r="J139"/>
  <c r="J135"/>
  <c r="J80"/>
  <c r="J117"/>
  <c r="J29"/>
  <c r="J32"/>
  <c r="J9"/>
  <c r="J34"/>
  <c r="J12"/>
  <c r="J19"/>
  <c r="J6"/>
  <c r="J45"/>
  <c r="J96"/>
  <c r="J88"/>
  <c r="J145"/>
  <c r="J98"/>
  <c r="J155"/>
  <c r="J115"/>
  <c r="J136"/>
  <c r="J172"/>
  <c r="J113"/>
  <c r="J144"/>
  <c r="J71"/>
  <c r="J141"/>
  <c r="J76"/>
  <c r="J124"/>
  <c r="J148"/>
  <c r="J140"/>
  <c r="J164"/>
  <c r="J165"/>
  <c r="J169"/>
  <c r="J104"/>
  <c r="J110"/>
  <c r="J105"/>
  <c r="J81"/>
  <c r="J92"/>
  <c r="J69"/>
  <c r="J149"/>
  <c r="J127"/>
  <c r="J178"/>
  <c r="J74"/>
  <c r="J102"/>
  <c r="J112"/>
  <c r="J97"/>
  <c r="J93"/>
  <c r="J176"/>
  <c r="J177"/>
  <c r="J122"/>
  <c r="J170"/>
  <c r="J153"/>
  <c r="J107"/>
  <c r="J79"/>
  <c r="J114"/>
  <c r="J154"/>
  <c r="J84"/>
  <c r="J121"/>
  <c r="J24"/>
  <c r="J116"/>
  <c r="J162"/>
  <c r="J44"/>
  <c r="J99"/>
  <c r="J129"/>
  <c r="J86"/>
  <c r="J134"/>
  <c r="J171"/>
  <c r="J163"/>
  <c r="J131"/>
  <c r="J130"/>
  <c r="J142"/>
  <c r="J103"/>
  <c r="J68"/>
  <c r="J52"/>
  <c r="J82"/>
  <c r="J174"/>
  <c r="J89"/>
  <c r="J123"/>
  <c r="J90"/>
  <c r="J173"/>
  <c r="J77"/>
  <c r="J138"/>
  <c r="J159"/>
  <c r="J72"/>
  <c r="J49"/>
  <c r="J65"/>
  <c r="J50"/>
  <c r="J21"/>
  <c r="J22"/>
  <c r="J66"/>
  <c r="J54"/>
  <c r="J41"/>
  <c r="J60"/>
  <c r="J56"/>
  <c r="J48"/>
  <c r="J42"/>
  <c r="J43"/>
  <c r="J57"/>
  <c r="J18"/>
  <c r="J37"/>
  <c r="J38"/>
  <c r="J33"/>
  <c r="L38" i="142"/>
  <c r="L38" i="141"/>
  <c r="L38" i="140"/>
  <c r="K38" i="139"/>
  <c r="K38" i="136"/>
  <c r="L38" i="139"/>
  <c r="L38" i="138"/>
  <c r="L38" i="137"/>
  <c r="L38" i="135"/>
  <c r="L38" i="133"/>
  <c r="L38" i="134"/>
  <c r="K38" i="131"/>
  <c r="L38" i="143"/>
  <c r="K38" i="133"/>
  <c r="L38" i="132"/>
  <c r="L38" i="130"/>
  <c r="L38" i="129"/>
  <c r="L38" i="128"/>
  <c r="L38" i="127"/>
  <c r="L38" i="126"/>
  <c r="L38" i="125"/>
  <c r="K38" i="124"/>
  <c r="L38" i="121"/>
  <c r="L38" i="120"/>
  <c r="L38" i="119"/>
  <c r="K38" i="142"/>
  <c r="L38" i="136"/>
  <c r="L38" i="131"/>
  <c r="K38" i="162"/>
  <c r="L38" i="112"/>
  <c r="L38" i="111"/>
  <c r="L38" i="110"/>
  <c r="L38" i="109"/>
  <c r="L38" i="106"/>
  <c r="L38" i="105"/>
  <c r="L38" i="104"/>
  <c r="L38" i="103"/>
  <c r="L38" i="102"/>
  <c r="L38" i="101"/>
  <c r="L38" i="100"/>
  <c r="L38" i="99"/>
  <c r="L38" i="98"/>
  <c r="K38" i="97"/>
  <c r="L38" i="96"/>
  <c r="K38" i="95"/>
  <c r="K38" i="130"/>
  <c r="K38" i="127"/>
  <c r="L38" i="123"/>
  <c r="L38" i="122"/>
  <c r="L38" i="162"/>
  <c r="L38" i="116"/>
  <c r="L38" i="115"/>
  <c r="L38" i="114"/>
  <c r="L38" i="113"/>
  <c r="L38" i="97"/>
  <c r="K38" i="96"/>
  <c r="L38" i="93"/>
  <c r="L38" i="124"/>
  <c r="K38" i="121"/>
  <c r="L38" i="118"/>
  <c r="L38" i="117"/>
  <c r="K38" i="112"/>
  <c r="L38" i="108"/>
  <c r="L38" i="107"/>
  <c r="K38" i="106"/>
  <c r="L38" i="95"/>
  <c r="L38" i="145"/>
  <c r="L38" i="94"/>
  <c r="K38" i="93"/>
  <c r="L38" i="92"/>
  <c r="K38" i="91"/>
  <c r="L38" i="88"/>
  <c r="L38" i="87"/>
  <c r="L38" i="86"/>
  <c r="L38" i="91"/>
  <c r="L38" i="90"/>
  <c r="L38" i="89"/>
  <c r="K38" i="88"/>
  <c r="K38" i="86"/>
  <c r="K38" i="87"/>
  <c r="K38" i="90"/>
  <c r="K38" i="99"/>
  <c r="K38" i="103"/>
  <c r="K38" i="119"/>
  <c r="K38" i="94"/>
  <c r="K38" i="100"/>
  <c r="K38" i="104"/>
  <c r="K38" i="109"/>
  <c r="K38" i="125"/>
  <c r="K38" i="128"/>
  <c r="K38" i="108"/>
  <c r="K38" i="114"/>
  <c r="K38" i="116"/>
  <c r="K38" i="117"/>
  <c r="K38" i="120"/>
  <c r="K38" i="126"/>
  <c r="K38" i="129"/>
  <c r="K38" i="135"/>
  <c r="K38" i="122"/>
  <c r="K38" i="141"/>
  <c r="K38" i="137"/>
  <c r="K38" i="92"/>
  <c r="K38" i="89"/>
  <c r="K38" i="101"/>
  <c r="K38" i="110"/>
  <c r="K38" i="145"/>
  <c r="K38" i="98"/>
  <c r="K38" i="102"/>
  <c r="K38" i="105"/>
  <c r="K38" i="111"/>
  <c r="K38" i="132"/>
  <c r="K38" i="134"/>
  <c r="K38" i="107"/>
  <c r="K38" i="113"/>
  <c r="K38" i="115"/>
  <c r="K38" i="118"/>
  <c r="K38" i="140"/>
  <c r="K38" i="123"/>
  <c r="K38" i="138"/>
  <c r="K38" i="143"/>
  <c r="L38" i="3"/>
  <c r="K38"/>
  <c r="K173" i="163" l="1"/>
  <c r="K174"/>
  <c r="K163"/>
  <c r="K154"/>
  <c r="K153"/>
  <c r="K176"/>
  <c r="K178"/>
  <c r="K165"/>
  <c r="K172"/>
  <c r="K160"/>
  <c r="K161"/>
  <c r="K175"/>
  <c r="K166"/>
  <c r="K157"/>
  <c r="K159"/>
  <c r="K171"/>
  <c r="K162"/>
  <c r="K170"/>
  <c r="K177"/>
  <c r="K169"/>
  <c r="K164"/>
  <c r="K155"/>
  <c r="K158"/>
  <c r="K179"/>
  <c r="K167"/>
  <c r="K156"/>
  <c r="K168"/>
  <c r="K138"/>
  <c r="K123"/>
  <c r="K130"/>
  <c r="K134"/>
  <c r="K129"/>
  <c r="K116"/>
  <c r="K121"/>
  <c r="K122"/>
  <c r="K140"/>
  <c r="K124"/>
  <c r="K141"/>
  <c r="K144"/>
  <c r="K115"/>
  <c r="K117"/>
  <c r="K135"/>
  <c r="K133"/>
  <c r="K143"/>
  <c r="K132"/>
  <c r="K128"/>
  <c r="K126"/>
  <c r="K118"/>
  <c r="K142"/>
  <c r="K131"/>
  <c r="K127"/>
  <c r="K136"/>
  <c r="K145"/>
  <c r="K139"/>
  <c r="K125"/>
  <c r="K137"/>
  <c r="K119"/>
  <c r="K120"/>
  <c r="K205"/>
  <c r="K191"/>
  <c r="K203"/>
  <c r="K187"/>
  <c r="K207"/>
  <c r="K198"/>
  <c r="K193"/>
  <c r="K204"/>
  <c r="K192"/>
  <c r="K200"/>
  <c r="K206"/>
  <c r="K188"/>
  <c r="K197"/>
  <c r="K202"/>
  <c r="K196"/>
  <c r="K186"/>
  <c r="K201"/>
  <c r="K195"/>
  <c r="K185"/>
  <c r="K199"/>
  <c r="K194"/>
  <c r="K184"/>
  <c r="K190"/>
  <c r="K189"/>
  <c r="K77"/>
  <c r="K100"/>
  <c r="K86"/>
  <c r="K80"/>
  <c r="K98"/>
  <c r="K96"/>
  <c r="K84"/>
  <c r="K93"/>
  <c r="K83"/>
  <c r="K92"/>
  <c r="K94"/>
  <c r="K95"/>
  <c r="K90"/>
  <c r="K89"/>
  <c r="K82"/>
  <c r="K103"/>
  <c r="K91"/>
  <c r="K78"/>
  <c r="K99"/>
  <c r="K76"/>
  <c r="K101"/>
  <c r="K88"/>
  <c r="K85"/>
  <c r="K79"/>
  <c r="K97"/>
  <c r="K102"/>
  <c r="K87"/>
  <c r="K81"/>
</calcChain>
</file>

<file path=xl/sharedStrings.xml><?xml version="1.0" encoding="utf-8"?>
<sst xmlns="http://schemas.openxmlformats.org/spreadsheetml/2006/main" count="13427" uniqueCount="471">
  <si>
    <t>Air Force</t>
  </si>
  <si>
    <t>Albany</t>
  </si>
  <si>
    <t>Army</t>
  </si>
  <si>
    <t>Bellarmine</t>
  </si>
  <si>
    <t>Binghamton</t>
  </si>
  <si>
    <t>Brown</t>
  </si>
  <si>
    <t>Bryant</t>
  </si>
  <si>
    <t>Bucknell</t>
  </si>
  <si>
    <t>Canisius</t>
  </si>
  <si>
    <t>Colgate</t>
  </si>
  <si>
    <t>Cornell</t>
  </si>
  <si>
    <t>Dartmouth</t>
  </si>
  <si>
    <t>Delaware</t>
  </si>
  <si>
    <t>Denver</t>
  </si>
  <si>
    <t>Detroit</t>
  </si>
  <si>
    <t>Drexel</t>
  </si>
  <si>
    <t>Duke</t>
  </si>
  <si>
    <t>Fairfield</t>
  </si>
  <si>
    <t>Georgetown</t>
  </si>
  <si>
    <t>Hartford</t>
  </si>
  <si>
    <t>Harvard</t>
  </si>
  <si>
    <t>Hobart</t>
  </si>
  <si>
    <t>Hofstra</t>
  </si>
  <si>
    <t>Holy Cross</t>
  </si>
  <si>
    <t>Jacksonville</t>
  </si>
  <si>
    <t>Johns Hopkins</t>
  </si>
  <si>
    <t>Lafayette</t>
  </si>
  <si>
    <t>Lehigh</t>
  </si>
  <si>
    <t>Loyola</t>
  </si>
  <si>
    <t>Manhattan</t>
  </si>
  <si>
    <t>Marist</t>
  </si>
  <si>
    <t>Maryland</t>
  </si>
  <si>
    <t>Massachusetts</t>
  </si>
  <si>
    <t>Mount St. Mary's</t>
  </si>
  <si>
    <t>Navy</t>
  </si>
  <si>
    <t>North Carolina</t>
  </si>
  <si>
    <t>Notre Dame</t>
  </si>
  <si>
    <t>Ohio State</t>
  </si>
  <si>
    <t>Pennsylvania</t>
  </si>
  <si>
    <t>Penn State</t>
  </si>
  <si>
    <t>Presbyterian</t>
  </si>
  <si>
    <t>Princeton</t>
  </si>
  <si>
    <t>Providence</t>
  </si>
  <si>
    <t>Quinnipiac</t>
  </si>
  <si>
    <t>Robert Morris</t>
  </si>
  <si>
    <t>Rutgers</t>
  </si>
  <si>
    <t>Sacred Heart</t>
  </si>
  <si>
    <t>Saint Joseph's</t>
  </si>
  <si>
    <t>Siena</t>
  </si>
  <si>
    <t>Stony Brook</t>
  </si>
  <si>
    <t>St. John's</t>
  </si>
  <si>
    <t>Syracuse</t>
  </si>
  <si>
    <t>Towson</t>
  </si>
  <si>
    <t>UMBC</t>
  </si>
  <si>
    <t>Vermont</t>
  </si>
  <si>
    <t>Villanova</t>
  </si>
  <si>
    <t>Virginia</t>
  </si>
  <si>
    <t>VMI</t>
  </si>
  <si>
    <t>Wagner</t>
  </si>
  <si>
    <t>Yale</t>
  </si>
  <si>
    <t>Penalties</t>
  </si>
  <si>
    <t>2009-2010</t>
  </si>
  <si>
    <t>Opponent</t>
  </si>
  <si>
    <t>Team Statistics: Cumulative</t>
  </si>
  <si>
    <t>Shot Statistics</t>
  </si>
  <si>
    <t xml:space="preserve">     Goals</t>
  </si>
  <si>
    <t xml:space="preserve">     Shot Attempts</t>
  </si>
  <si>
    <t xml:space="preserve">     Shooting Percentage</t>
  </si>
  <si>
    <t xml:space="preserve">     Shots on Goal</t>
  </si>
  <si>
    <t xml:space="preserve">     Shots on Goal Percentage</t>
  </si>
  <si>
    <t xml:space="preserve">     Assists</t>
  </si>
  <si>
    <t>Faceoffs</t>
  </si>
  <si>
    <t xml:space="preserve">     Faceoffs Won</t>
  </si>
  <si>
    <t>Clears</t>
  </si>
  <si>
    <t xml:space="preserve">     Clearing Attempts</t>
  </si>
  <si>
    <t xml:space="preserve">     Successful Clears</t>
  </si>
  <si>
    <t xml:space="preserve">     Failed Clears</t>
  </si>
  <si>
    <t>Games</t>
  </si>
  <si>
    <t xml:space="preserve">     Goals per Shots on Goal Percentage</t>
  </si>
  <si>
    <t xml:space="preserve">     Assists per Goal Percentage</t>
  </si>
  <si>
    <t xml:space="preserve">     Clearing Percentage</t>
  </si>
  <si>
    <t>Possessions</t>
  </si>
  <si>
    <t xml:space="preserve">     Offensive Possessions</t>
  </si>
  <si>
    <t xml:space="preserve">     Defensive Possessions</t>
  </si>
  <si>
    <t xml:space="preserve">     Total Possessions</t>
  </si>
  <si>
    <t xml:space="preserve">     Offensive Possessions per Game</t>
  </si>
  <si>
    <t xml:space="preserve">     Defensive Possessions per Game</t>
  </si>
  <si>
    <t xml:space="preserve">     Total Possessions per Game</t>
  </si>
  <si>
    <t>Efficiency</t>
  </si>
  <si>
    <t>Miscellaenous</t>
  </si>
  <si>
    <t xml:space="preserve">     Penalties per Possession</t>
  </si>
  <si>
    <t xml:space="preserve">     Shots per Possession Margin</t>
  </si>
  <si>
    <t xml:space="preserve">     Shot on Goal per Possession Margin</t>
  </si>
  <si>
    <t>Notes</t>
  </si>
  <si>
    <t>Extra-Man Opportunities</t>
  </si>
  <si>
    <t xml:space="preserve">     Opportunities</t>
  </si>
  <si>
    <t xml:space="preserve">     Extra-Man Goals</t>
  </si>
  <si>
    <t xml:space="preserve">     Man-Down Goals</t>
  </si>
  <si>
    <t xml:space="preserve">     Man-Down Conversion Rate</t>
  </si>
  <si>
    <t xml:space="preserve">     Extra Man Opportunity Rate (Offensive)</t>
  </si>
  <si>
    <t xml:space="preserve">     Extra Man Opportunity Rate (Defensive)</t>
  </si>
  <si>
    <t>Team:</t>
  </si>
  <si>
    <t>Year:</t>
  </si>
  <si>
    <t>Conference:</t>
  </si>
  <si>
    <t>Strength of Schedule</t>
  </si>
  <si>
    <t xml:space="preserve">     Opposing Offensive Efficiency</t>
  </si>
  <si>
    <t xml:space="preserve">     Opposing Defensive Efficiency</t>
  </si>
  <si>
    <t>Team</t>
  </si>
  <si>
    <t>AVERAGE</t>
  </si>
  <si>
    <t>ECAC</t>
  </si>
  <si>
    <t>Raw Offensive Efficiency</t>
  </si>
  <si>
    <t>Raw Defensive Effiency</t>
  </si>
  <si>
    <t>Adjusted Offensive Efficiency</t>
  </si>
  <si>
    <t>Adjusted Defensive Efficiency</t>
  </si>
  <si>
    <t>Efficiency Adjustment</t>
  </si>
  <si>
    <t>America East</t>
  </si>
  <si>
    <t xml:space="preserve">     Adjusted Offensive Efficiency (National)</t>
  </si>
  <si>
    <t xml:space="preserve">     Adjusted Defensive Efficiency (National)</t>
  </si>
  <si>
    <t xml:space="preserve">     Raw Offensive Efficiency</t>
  </si>
  <si>
    <t xml:space="preserve">     Raw Defensive Efficiency</t>
  </si>
  <si>
    <t xml:space="preserve">     Raw Efficiency Margin</t>
  </si>
  <si>
    <t xml:space="preserve">     Adjusted Efficiency Margin (National)</t>
  </si>
  <si>
    <t xml:space="preserve">     Adjusted Offensive Efficiency (Schedule)</t>
  </si>
  <si>
    <t xml:space="preserve">     Adjusted Defensive Efficiency (Schedule)</t>
  </si>
  <si>
    <t xml:space="preserve">     Adjusted Efficiency Margin (Schedule)</t>
  </si>
  <si>
    <t>Patriot</t>
  </si>
  <si>
    <t>St. Joseph's</t>
  </si>
  <si>
    <t>Ivy</t>
  </si>
  <si>
    <t>Independent</t>
  </si>
  <si>
    <t>Metro Atlantic</t>
  </si>
  <si>
    <t>Colonial</t>
  </si>
  <si>
    <t>ACC</t>
  </si>
  <si>
    <t>Big East</t>
  </si>
  <si>
    <t>Adjusted Offensive Efficiency (Schedule)</t>
  </si>
  <si>
    <t>Aggregated Offensive Efficiency</t>
  </si>
  <si>
    <t>Raw Defensive Efficiency</t>
  </si>
  <si>
    <t>Adjusted Defensive Efficiency (Schedule)</t>
  </si>
  <si>
    <t>Raw Efficiency Margin</t>
  </si>
  <si>
    <t>Adjusted Efficiency Margin (Schedule)</t>
  </si>
  <si>
    <t>Fix Averages</t>
  </si>
  <si>
    <t>Eliminate National Adjustment</t>
  </si>
  <si>
    <t>Pythagorean Winning Percentage</t>
  </si>
  <si>
    <t>PW%</t>
  </si>
  <si>
    <t xml:space="preserve">     Extra-Man Conversion Rate</t>
  </si>
  <si>
    <t>Tempo-Free Team Statistics: Cumulative</t>
  </si>
  <si>
    <t xml:space="preserve">     Faceoff Percentage</t>
  </si>
  <si>
    <t>Shooting Rates</t>
  </si>
  <si>
    <t xml:space="preserve">     Shots per Possession (Offensive)</t>
  </si>
  <si>
    <t xml:space="preserve">     Shots per Possession (Defensive)</t>
  </si>
  <si>
    <t xml:space="preserve">     Shots on Goal per Possession (Offensive)</t>
  </si>
  <si>
    <t xml:space="preserve">     Shots on Goal per Possession (Defensive)</t>
  </si>
  <si>
    <t xml:space="preserve">     Effective Shooting Percentage (Offensive)</t>
  </si>
  <si>
    <t xml:space="preserve">     Effective Shooting Percentage (Defensive)</t>
  </si>
  <si>
    <t xml:space="preserve">     Effective Shooting Percentage (Offensive - On Goal)</t>
  </si>
  <si>
    <t xml:space="preserve">     Effective Shooting Percentage (Defensive - On Goal)</t>
  </si>
  <si>
    <t>Extra-Man Rates</t>
  </si>
  <si>
    <t>Assist Rates</t>
  </si>
  <si>
    <t xml:space="preserve">     Assist Rate (Offensive)</t>
  </si>
  <si>
    <t xml:space="preserve">     Assist Rate (Defensive)</t>
  </si>
  <si>
    <t xml:space="preserve">     Efficiency Margin</t>
  </si>
  <si>
    <t>Offensive Possessions per Game</t>
  </si>
  <si>
    <t>Defensive Possessions per Game</t>
  </si>
  <si>
    <t>Offensive Possessions</t>
  </si>
  <si>
    <t>Defensive Possessions</t>
  </si>
  <si>
    <t>Total Possessions</t>
  </si>
  <si>
    <t>Total Possessions per Game           (Pace)</t>
  </si>
  <si>
    <t>Shots per Possession (Offensive)</t>
  </si>
  <si>
    <t>Shots on Goal per Possession (Offensive)</t>
  </si>
  <si>
    <t>Effective Shooting Percentage (Offensive)</t>
  </si>
  <si>
    <t>Effective Shooting Percentage (Offensive - On Goal)</t>
  </si>
  <si>
    <t>Shots per Possession (Defensive)</t>
  </si>
  <si>
    <t>Shots on Goal per Possession (Defensive)</t>
  </si>
  <si>
    <t>Effective Shooting Percentage (Defensive)</t>
  </si>
  <si>
    <t>Effective Shooting Percentage (Defensive - On Goal)</t>
  </si>
  <si>
    <t>Opposing Offensive Efficiency</t>
  </si>
  <si>
    <t>Opposing Defensive Efficiency</t>
  </si>
  <si>
    <t>Opposing Efficiency Margin</t>
  </si>
  <si>
    <t>Possession Margin</t>
  </si>
  <si>
    <t>Possession per Game Margin</t>
  </si>
  <si>
    <t>Faceoff Percentage</t>
  </si>
  <si>
    <t>Clearing Percentage (Offensive)</t>
  </si>
  <si>
    <t>Clearing Percentage (Defensive)</t>
  </si>
  <si>
    <t>Assist Rate (Offensive)</t>
  </si>
  <si>
    <t>Assist Rate (Defensive)</t>
  </si>
  <si>
    <t>Extra-Man Opportunity Conversation Rate         (Defensive)</t>
  </si>
  <si>
    <t>Extra-Man Opportunity Conversion Rate          (Offensive)</t>
  </si>
  <si>
    <t>Offensive Efficiency</t>
  </si>
  <si>
    <t>PACE</t>
  </si>
  <si>
    <t>PACE FACTORS</t>
  </si>
  <si>
    <t>SHOOTING EFFICIENCY</t>
  </si>
  <si>
    <t>EFFICIENCY</t>
  </si>
  <si>
    <t>STRENGTH OF SCHEDULE</t>
  </si>
  <si>
    <t>ASSIST RATE</t>
  </si>
  <si>
    <t>EXTRA-MAN RATES</t>
  </si>
  <si>
    <t>Mercer</t>
  </si>
  <si>
    <t>North Eastern</t>
  </si>
  <si>
    <t>Carthage</t>
  </si>
  <si>
    <t>Mt. St. Marys</t>
  </si>
  <si>
    <t>St. Josephs</t>
  </si>
  <si>
    <t>St. Johns</t>
  </si>
  <si>
    <t>No Team</t>
  </si>
  <si>
    <t>2011 Schedule</t>
  </si>
  <si>
    <t>Select National Rankings</t>
  </si>
  <si>
    <t>Pace</t>
  </si>
  <si>
    <t>Defensive Efficiency</t>
  </si>
  <si>
    <t>EMO Conversion Rate (Offensive)</t>
  </si>
  <si>
    <t>EMO Conversion Rate (Defensive)</t>
  </si>
  <si>
    <t>Strength of Schedule -- Opposing Offense</t>
  </si>
  <si>
    <t>Strength of Schedule -- Opposing Defense</t>
  </si>
  <si>
    <t>Strength of Schedule -- Efficiency Margin</t>
  </si>
  <si>
    <t>Possessions per Game Margin</t>
  </si>
  <si>
    <t>Metric</t>
  </si>
  <si>
    <t>Value</t>
  </si>
  <si>
    <t>Ranking</t>
  </si>
  <si>
    <t>nunu</t>
  </si>
  <si>
    <t xml:space="preserve"> </t>
  </si>
  <si>
    <t xml:space="preserve">     Extra Man Opportunity Rate Margin</t>
  </si>
  <si>
    <t xml:space="preserve">     Extra Man Opportunity per Possession</t>
  </si>
  <si>
    <t xml:space="preserve">     Extra Man Opportunity Reliance</t>
  </si>
  <si>
    <t xml:space="preserve">     Saves per Possession</t>
  </si>
  <si>
    <t>EMO Rate (Offensive)</t>
  </si>
  <si>
    <t>EMO Rate (Defensive)</t>
  </si>
  <si>
    <t>EMO per Possession (Offensive)</t>
  </si>
  <si>
    <t>EMO per Possession (Defensive)</t>
  </si>
  <si>
    <t>EMO Reliance (Offensive)</t>
  </si>
  <si>
    <t>EMO Reliance (Defensive)</t>
  </si>
  <si>
    <t>Penalties per Possession (Opponent)</t>
  </si>
  <si>
    <t>Penalties per Possession (Team)</t>
  </si>
  <si>
    <t>Saves per Possession (Team)</t>
  </si>
  <si>
    <t>Saves per Possession (Opponent)</t>
  </si>
  <si>
    <t>Extra-Man Opportunity per Possession (Offensive)</t>
  </si>
  <si>
    <t>Extra-Man Opportunity per Possession (Defensive)</t>
  </si>
  <si>
    <t>Extra-Man Opportunity Reliance (Offensive)</t>
  </si>
  <si>
    <t>Extra-Man Opportunity Reliance (Defensive)</t>
  </si>
  <si>
    <t>Extra-Man Opportunity Rate    (Offensive)</t>
  </si>
  <si>
    <t>Extra-Man Opportunity Rate    (Defensive)</t>
  </si>
  <si>
    <t>Penalties per Possession (Defensive)</t>
  </si>
  <si>
    <t>GOALIE ACTIVITY</t>
  </si>
  <si>
    <t>Average</t>
  </si>
  <si>
    <t>Minutes</t>
  </si>
  <si>
    <t>Principle</t>
  </si>
  <si>
    <t>FUN FACTOR</t>
  </si>
  <si>
    <t>Year</t>
  </si>
  <si>
    <t>RANK</t>
  </si>
  <si>
    <t>Date</t>
  </si>
  <si>
    <t>Home Team</t>
  </si>
  <si>
    <t>Away Team</t>
  </si>
  <si>
    <t>Fun Factor</t>
  </si>
  <si>
    <t>Home Team Principle</t>
  </si>
  <si>
    <t>Away Team Principle</t>
  </si>
  <si>
    <t>Saint Josephs</t>
  </si>
  <si>
    <t>Mount St. Marys</t>
  </si>
  <si>
    <t>UPDATE FOR CONFERENCE TOURNAMENTS</t>
  </si>
  <si>
    <t>Name</t>
  </si>
  <si>
    <t>Goals</t>
  </si>
  <si>
    <t>Assists</t>
  </si>
  <si>
    <t>Points</t>
  </si>
  <si>
    <t>Rob Pannell</t>
  </si>
  <si>
    <t>Jeremy Boltus</t>
  </si>
  <si>
    <t>Kevin Crowley</t>
  </si>
  <si>
    <t>Mark Matthews</t>
  </si>
  <si>
    <t>Scott Perri</t>
  </si>
  <si>
    <t>Alex Demopoulos</t>
  </si>
  <si>
    <t>Steele Stanwick</t>
  </si>
  <si>
    <t>Peter Baum</t>
  </si>
  <si>
    <t>Kevin Cunningham</t>
  </si>
  <si>
    <t>Nicky Galasso</t>
  </si>
  <si>
    <t>Dean Gibbons</t>
  </si>
  <si>
    <t>Davey Emala</t>
  </si>
  <si>
    <t>Zach Howell</t>
  </si>
  <si>
    <t>Brian Douglass</t>
  </si>
  <si>
    <t>Kevin Cernuto</t>
  </si>
  <si>
    <t>Trevor Moore</t>
  </si>
  <si>
    <t>Logan Schuss</t>
  </si>
  <si>
    <t>Tucker Hull</t>
  </si>
  <si>
    <t>Bryan Neufeld</t>
  </si>
  <si>
    <t>Matt Langan</t>
  </si>
  <si>
    <t>Carter Bender</t>
  </si>
  <si>
    <t>Art Kell</t>
  </si>
  <si>
    <t>Joe Resetarits</t>
  </si>
  <si>
    <t>Andy Warner</t>
  </si>
  <si>
    <t>Sam Jones</t>
  </si>
  <si>
    <t>Andrew Scalley</t>
  </si>
  <si>
    <t>Brett Schmidt</t>
  </si>
  <si>
    <t>Bryan Badolato</t>
  </si>
  <si>
    <t>Robert Church</t>
  </si>
  <si>
    <t>Keith Long</t>
  </si>
  <si>
    <t>Dante Fantoni</t>
  </si>
  <si>
    <t>Ryan Klipstein</t>
  </si>
  <si>
    <t>David DiMaria</t>
  </si>
  <si>
    <t>Jay Card</t>
  </si>
  <si>
    <t>Scott Klimchak</t>
  </si>
  <si>
    <t>Will Manny</t>
  </si>
  <si>
    <t>Zach Palmer</t>
  </si>
  <si>
    <t>Jeff Tundo</t>
  </si>
  <si>
    <t>Ryan Young</t>
  </si>
  <si>
    <t>Shamel Bratton</t>
  </si>
  <si>
    <t>Jack Doherty</t>
  </si>
  <si>
    <t>Ricky Mirabito</t>
  </si>
  <si>
    <t>Corey Zindel</t>
  </si>
  <si>
    <t>Jordan Wolf</t>
  </si>
  <si>
    <t>Ryan Compitello</t>
  </si>
  <si>
    <t>Todd Baxter</t>
  </si>
  <si>
    <t>Chris Boland</t>
  </si>
  <si>
    <t>Kieran McArdle</t>
  </si>
  <si>
    <t>Shane Sturgis</t>
  </si>
  <si>
    <t>Cody Isdaner</t>
  </si>
  <si>
    <t>Connor Rice</t>
  </si>
  <si>
    <t>Mike Sawyer</t>
  </si>
  <si>
    <t>Shayne Adams</t>
  </si>
  <si>
    <t>Chris Bocklet</t>
  </si>
  <si>
    <t>Eric Smith</t>
  </si>
  <si>
    <t>Garret Thul</t>
  </si>
  <si>
    <t>Grant Catalino</t>
  </si>
  <si>
    <t>Jamie Lincoln</t>
  </si>
  <si>
    <t>Drew Philie</t>
  </si>
  <si>
    <t>Stephen Keogh</t>
  </si>
  <si>
    <t>Cody Lehrer</t>
  </si>
  <si>
    <t>JoJo Marasco</t>
  </si>
  <si>
    <t>Jordan McBride</t>
  </si>
  <si>
    <t>Thomas Wood</t>
  </si>
  <si>
    <t>Tom Compitello</t>
  </si>
  <si>
    <t>Simon Giourmetakis</t>
  </si>
  <si>
    <t>Kevin Kelly</t>
  </si>
  <si>
    <t>Duncan Clancy</t>
  </si>
  <si>
    <t>Jeff Cohen</t>
  </si>
  <si>
    <t>Patrick Smith</t>
  </si>
  <si>
    <t>Kip Dooley</t>
  </si>
  <si>
    <t>Grant Kaleikau</t>
  </si>
  <si>
    <t>Corey Winkoff</t>
  </si>
  <si>
    <t>Danny Martinsen</t>
  </si>
  <si>
    <t>Chris Roth</t>
  </si>
  <si>
    <t>Rob Grimm</t>
  </si>
  <si>
    <t>Stephen Bentz</t>
  </si>
  <si>
    <t>Mike Mawdsley</t>
  </si>
  <si>
    <t>Matt Springer</t>
  </si>
  <si>
    <t>Marcus Holman</t>
  </si>
  <si>
    <t>Parker Brown</t>
  </si>
  <si>
    <t>David Lau</t>
  </si>
  <si>
    <t>Kyle Williams</t>
  </si>
  <si>
    <t>Tom Schreiber</t>
  </si>
  <si>
    <t>Mike Danylyshyn</t>
  </si>
  <si>
    <t>Anthony Biscardi</t>
  </si>
  <si>
    <t>Kyle Buchanan</t>
  </si>
  <si>
    <t>Sam Miller</t>
  </si>
  <si>
    <t>Christian Haggerty</t>
  </si>
  <si>
    <t>Sean Rogers</t>
  </si>
  <si>
    <t>Billy Bitter</t>
  </si>
  <si>
    <t>Drew Leonard</t>
  </si>
  <si>
    <t>Cameron Mann</t>
  </si>
  <si>
    <t>Travis Comeau</t>
  </si>
  <si>
    <t>Scott Harris</t>
  </si>
  <si>
    <t>Cameron Lao-Gosney</t>
  </si>
  <si>
    <t>Ty Thompson</t>
  </si>
  <si>
    <t>Drew Tunney</t>
  </si>
  <si>
    <t>Rory Nunamacher</t>
  </si>
  <si>
    <t>Brian Caufield</t>
  </si>
  <si>
    <t>Nikki Dysenchuk</t>
  </si>
  <si>
    <t>Al Kohart</t>
  </si>
  <si>
    <t>Steve Mock</t>
  </si>
  <si>
    <t>Joe Cummings</t>
  </si>
  <si>
    <t>Roy Lang</t>
  </si>
  <si>
    <t>Peter McMahon</t>
  </si>
  <si>
    <t>John Ranagan</t>
  </si>
  <si>
    <t>Geoff Worley</t>
  </si>
  <si>
    <t>Jack Rice</t>
  </si>
  <si>
    <t>David Hawley</t>
  </si>
  <si>
    <t>Bryant Schmidt</t>
  </si>
  <si>
    <t>Gary Crowley</t>
  </si>
  <si>
    <t>John Haus</t>
  </si>
  <si>
    <t>Matt Johnson</t>
  </si>
  <si>
    <t>Sam Snow</t>
  </si>
  <si>
    <t>Miles Thompson</t>
  </si>
  <si>
    <t>Max Gurowski</t>
  </si>
  <si>
    <t>Tom Perini</t>
  </si>
  <si>
    <t>Adam Johnston</t>
  </si>
  <si>
    <t>Will Casertano</t>
  </si>
  <si>
    <t>Brendan Glynn</t>
  </si>
  <si>
    <t>T.J. Kenary</t>
  </si>
  <si>
    <t>Owen Blye</t>
  </si>
  <si>
    <t>Kevin Brownell</t>
  </si>
  <si>
    <t>Mike Crampton</t>
  </si>
  <si>
    <t>Daniel Eipp</t>
  </si>
  <si>
    <t>Cameron Flint</t>
  </si>
  <si>
    <t>Tyler Frederick</t>
  </si>
  <si>
    <t>Ryan Hantverk</t>
  </si>
  <si>
    <t>James Kennedy</t>
  </si>
  <si>
    <t>Vinny Sandtorv</t>
  </si>
  <si>
    <t>Kyle Wharton</t>
  </si>
  <si>
    <t>Russ Bonanno</t>
  </si>
  <si>
    <t>Matt Hughes</t>
  </si>
  <si>
    <t>Rhett Miller</t>
  </si>
  <si>
    <t>Scott Jones</t>
  </si>
  <si>
    <t>Gregory Mahony</t>
  </si>
  <si>
    <t>Cole Branch</t>
  </si>
  <si>
    <t>Justin Jensen</t>
  </si>
  <si>
    <t>Kyle Bergman</t>
  </si>
  <si>
    <t>Tyler Perrelle</t>
  </si>
  <si>
    <t>Matthew Mackrides</t>
  </si>
  <si>
    <t>Tim Bigelow</t>
  </si>
  <si>
    <t>Jovan Miller</t>
  </si>
  <si>
    <t>Jeremy Thompson</t>
  </si>
  <si>
    <t>Greg Michael</t>
  </si>
  <si>
    <t>Todd Heritage</t>
  </si>
  <si>
    <t>Jonathan Stumpf</t>
  </si>
  <si>
    <t>Christian Walsh</t>
  </si>
  <si>
    <t>Colin Briggs</t>
  </si>
  <si>
    <t>Sean Finegan</t>
  </si>
  <si>
    <t>Rhamel Bratton</t>
  </si>
  <si>
    <t>A.J. Masson</t>
  </si>
  <si>
    <t>Chris Pedersen</t>
  </si>
  <si>
    <t>Erik Smith</t>
  </si>
  <si>
    <t>Kevin Vaughan</t>
  </si>
  <si>
    <t>Josh Amidon</t>
  </si>
  <si>
    <t>Robbie Campbell</t>
  </si>
  <si>
    <t>Timmy Trenkle</t>
  </si>
  <si>
    <t>Karsen Leung</t>
  </si>
  <si>
    <t>Dave Brown</t>
  </si>
  <si>
    <t>Jack Oppenheimer</t>
  </si>
  <si>
    <t>John Snellman</t>
  </si>
  <si>
    <t>Nick Trizano</t>
  </si>
  <si>
    <t>Kiel Matisz</t>
  </si>
  <si>
    <t>Corbyn Tao-Brambleby</t>
  </si>
  <si>
    <t>Max Weisenberg</t>
  </si>
  <si>
    <t>Cameron Gardner</t>
  </si>
  <si>
    <t>Charlie Streep</t>
  </si>
  <si>
    <t>Colin O'Rourke</t>
  </si>
  <si>
    <t>Andrew Mould</t>
  </si>
  <si>
    <t>Dylan Webster</t>
  </si>
  <si>
    <t>Ben McCabe</t>
  </si>
  <si>
    <t>Max Trunz</t>
  </si>
  <si>
    <t>75% of Games Played</t>
  </si>
  <si>
    <t>Offensive Rating</t>
  </si>
  <si>
    <t>Assist Rate</t>
  </si>
  <si>
    <t>Total Offensive Value</t>
  </si>
  <si>
    <t>Nick LoCoco</t>
  </si>
  <si>
    <t>Alex Maini</t>
  </si>
  <si>
    <t>Ian Braddish</t>
  </si>
  <si>
    <t>Brendan Rogers</t>
  </si>
  <si>
    <t>Zach Brenneman</t>
  </si>
  <si>
    <t>David Earl</t>
  </si>
  <si>
    <t>Andrew Barton</t>
  </si>
  <si>
    <t>C.J. Small</t>
  </si>
  <si>
    <t>Matt Gibson</t>
  </si>
  <si>
    <t>Brandon Mangan</t>
  </si>
  <si>
    <t>Per NCAA Points-Per-Game Ranking Standards</t>
  </si>
  <si>
    <t>Stefan Bauer</t>
  </si>
  <si>
    <t>Aidan Genik</t>
  </si>
  <si>
    <t>Martin Bowes</t>
  </si>
  <si>
    <t>Colin Serling</t>
  </si>
  <si>
    <t>Travis Harrington</t>
  </si>
  <si>
    <t>Colton Clark</t>
  </si>
  <si>
    <t>Rank</t>
  </si>
  <si>
    <t>x</t>
  </si>
  <si>
    <t>Through 4/24/2011</t>
  </si>
  <si>
    <t>Andrew Feinberg</t>
  </si>
  <si>
    <t>Mickey Hofmeister</t>
  </si>
  <si>
    <t>Jake Nolan</t>
  </si>
  <si>
    <t>Tommy Palasek</t>
  </si>
  <si>
    <t>Jamie Kimbles</t>
  </si>
  <si>
    <t>Chris McBride</t>
  </si>
  <si>
    <t>Jim Marks</t>
  </si>
  <si>
    <t>Eric Ososki</t>
  </si>
  <si>
    <t>John Hannan</t>
  </si>
  <si>
    <t>David Lawson</t>
  </si>
  <si>
    <t>Devin Lynch</t>
  </si>
  <si>
    <t>Jeff Perkins</t>
  </si>
  <si>
    <t>Travis Reed</t>
  </si>
  <si>
    <t>Tyler Melnyk</t>
  </si>
  <si>
    <t>Andrew Athens</t>
  </si>
  <si>
    <t>Patrick Foy</t>
  </si>
</sst>
</file>

<file path=xl/styles.xml><?xml version="1.0" encoding="utf-8"?>
<styleSheet xmlns="http://schemas.openxmlformats.org/spreadsheetml/2006/main">
  <numFmts count="5">
    <numFmt numFmtId="41" formatCode="_(* #,##0_);_(* \(#,##0\);_(* &quot;-&quot;_);_(@_)"/>
    <numFmt numFmtId="43" formatCode="_(* #,##0.00_);_(* \(#,##0.00\);_(* &quot;-&quot;??_);_(@_)"/>
    <numFmt numFmtId="164" formatCode="0.0000%"/>
    <numFmt numFmtId="165" formatCode="_(* #,##0.0000_);_(* \(#,##0.0000\);_(* &quot;-&quot;????_);_(@_)"/>
    <numFmt numFmtId="166" formatCode="0.0000_);\(0.0000\)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.2"/>
      <color rgb="FF454545"/>
      <name val="Arial"/>
      <family val="2"/>
    </font>
    <font>
      <sz val="7.5"/>
      <color rgb="FF000000"/>
      <name val="Verdana"/>
      <family val="2"/>
    </font>
    <font>
      <sz val="11"/>
      <color theme="0"/>
      <name val="Calibri"/>
      <family val="2"/>
      <scheme val="minor"/>
    </font>
    <font>
      <sz val="10"/>
      <color theme="1"/>
      <name val="Arial Unicode MS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/>
    <xf numFmtId="0" fontId="0" fillId="0" borderId="4" xfId="0" applyBorder="1"/>
    <xf numFmtId="0" fontId="1" fillId="0" borderId="4" xfId="0" applyFont="1" applyBorder="1" applyAlignment="1">
      <alignment horizontal="center"/>
    </xf>
    <xf numFmtId="164" fontId="0" fillId="0" borderId="4" xfId="0" applyNumberFormat="1" applyBorder="1"/>
    <xf numFmtId="0" fontId="0" fillId="2" borderId="4" xfId="0" applyFill="1" applyBorder="1"/>
    <xf numFmtId="41" fontId="0" fillId="0" borderId="4" xfId="0" applyNumberFormat="1" applyBorder="1"/>
    <xf numFmtId="43" fontId="0" fillId="0" borderId="4" xfId="0" applyNumberFormat="1" applyBorder="1"/>
    <xf numFmtId="165" fontId="0" fillId="0" borderId="4" xfId="0" applyNumberFormat="1" applyBorder="1"/>
    <xf numFmtId="0" fontId="0" fillId="0" borderId="0" xfId="0" applyFill="1" applyBorder="1"/>
    <xf numFmtId="0" fontId="0" fillId="0" borderId="4" xfId="0" applyFill="1" applyBorder="1"/>
    <xf numFmtId="165" fontId="0" fillId="0" borderId="4" xfId="0" applyNumberFormat="1" applyFill="1" applyBorder="1"/>
    <xf numFmtId="165" fontId="0" fillId="0" borderId="0" xfId="0" applyNumberFormat="1" applyFill="1" applyBorder="1"/>
    <xf numFmtId="0" fontId="1" fillId="0" borderId="0" xfId="0" applyFont="1" applyFill="1" applyBorder="1" applyAlignment="1">
      <alignment horizontal="center"/>
    </xf>
    <xf numFmtId="41" fontId="0" fillId="0" borderId="0" xfId="0" applyNumberFormat="1" applyFill="1" applyBorder="1"/>
    <xf numFmtId="43" fontId="0" fillId="0" borderId="0" xfId="0" applyNumberFormat="1" applyFill="1" applyBorder="1"/>
    <xf numFmtId="0" fontId="1" fillId="0" borderId="0" xfId="0" applyFont="1" applyFill="1" applyBorder="1" applyAlignment="1"/>
    <xf numFmtId="165" fontId="0" fillId="0" borderId="0" xfId="0" applyNumberForma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Border="1"/>
    <xf numFmtId="164" fontId="0" fillId="0" borderId="4" xfId="0" applyNumberFormat="1" applyFill="1" applyBorder="1"/>
    <xf numFmtId="0" fontId="1" fillId="0" borderId="4" xfId="0" applyFont="1" applyBorder="1"/>
    <xf numFmtId="0" fontId="1" fillId="0" borderId="4" xfId="0" applyFont="1" applyFill="1" applyBorder="1"/>
    <xf numFmtId="165" fontId="1" fillId="0" borderId="0" xfId="0" applyNumberFormat="1" applyFont="1" applyFill="1" applyBorder="1" applyAlignment="1"/>
    <xf numFmtId="41" fontId="0" fillId="2" borderId="4" xfId="0" applyNumberFormat="1" applyFill="1" applyBorder="1"/>
    <xf numFmtId="43" fontId="0" fillId="2" borderId="4" xfId="0" applyNumberFormat="1" applyFill="1" applyBorder="1"/>
    <xf numFmtId="165" fontId="0" fillId="2" borderId="4" xfId="0" applyNumberFormat="1" applyFill="1" applyBorder="1"/>
    <xf numFmtId="0" fontId="0" fillId="0" borderId="5" xfId="0" applyFill="1" applyBorder="1"/>
    <xf numFmtId="164" fontId="0" fillId="2" borderId="4" xfId="0" applyNumberFormat="1" applyFill="1" applyBorder="1"/>
    <xf numFmtId="0" fontId="0" fillId="0" borderId="0" xfId="0" applyFill="1"/>
    <xf numFmtId="0" fontId="0" fillId="2" borderId="4" xfId="0" applyNumberFormat="1" applyFill="1" applyBorder="1"/>
    <xf numFmtId="0" fontId="1" fillId="0" borderId="0" xfId="0" applyFont="1" applyFill="1" applyBorder="1"/>
    <xf numFmtId="165" fontId="1" fillId="0" borderId="0" xfId="0" applyNumberFormat="1" applyFont="1"/>
    <xf numFmtId="0" fontId="0" fillId="0" borderId="0" xfId="0" applyBorder="1" applyAlignment="1">
      <alignment horizontal="center" wrapText="1"/>
    </xf>
    <xf numFmtId="0" fontId="1" fillId="0" borderId="4" xfId="0" applyFont="1" applyBorder="1" applyAlignment="1">
      <alignment horizontal="center" vertical="center" wrapText="1"/>
    </xf>
    <xf numFmtId="41" fontId="0" fillId="0" borderId="4" xfId="0" applyNumberFormat="1" applyFill="1" applyBorder="1"/>
    <xf numFmtId="0" fontId="0" fillId="0" borderId="0" xfId="0" applyFont="1" applyFill="1" applyBorder="1"/>
    <xf numFmtId="164" fontId="0" fillId="0" borderId="0" xfId="0" applyNumberFormat="1" applyFont="1" applyFill="1" applyBorder="1"/>
    <xf numFmtId="165" fontId="0" fillId="0" borderId="0" xfId="0" applyNumberFormat="1" applyFont="1" applyFill="1" applyBorder="1"/>
    <xf numFmtId="41" fontId="0" fillId="0" borderId="0" xfId="0" applyNumberFormat="1" applyFont="1" applyFill="1" applyBorder="1"/>
    <xf numFmtId="0" fontId="2" fillId="0" borderId="0" xfId="0" applyFont="1"/>
    <xf numFmtId="0" fontId="3" fillId="3" borderId="0" xfId="0" applyFont="1" applyFill="1" applyAlignment="1">
      <alignment horizontal="left"/>
    </xf>
    <xf numFmtId="43" fontId="0" fillId="0" borderId="0" xfId="0" applyNumberFormat="1"/>
    <xf numFmtId="0" fontId="0" fillId="0" borderId="6" xfId="0" applyBorder="1"/>
    <xf numFmtId="0" fontId="0" fillId="0" borderId="6" xfId="0" applyFill="1" applyBorder="1"/>
    <xf numFmtId="0" fontId="0" fillId="0" borderId="7" xfId="0" applyBorder="1"/>
    <xf numFmtId="0" fontId="0" fillId="0" borderId="8" xfId="0" applyBorder="1"/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41" fontId="0" fillId="0" borderId="9" xfId="0" applyNumberFormat="1" applyBorder="1"/>
    <xf numFmtId="165" fontId="0" fillId="0" borderId="10" xfId="0" applyNumberFormat="1" applyBorder="1"/>
    <xf numFmtId="41" fontId="0" fillId="0" borderId="9" xfId="0" applyNumberFormat="1" applyFill="1" applyBorder="1"/>
    <xf numFmtId="165" fontId="0" fillId="0" borderId="10" xfId="0" applyNumberFormat="1" applyFill="1" applyBorder="1"/>
    <xf numFmtId="41" fontId="0" fillId="0" borderId="12" xfId="0" applyNumberFormat="1" applyBorder="1"/>
    <xf numFmtId="165" fontId="0" fillId="0" borderId="12" xfId="0" applyNumberFormat="1" applyBorder="1"/>
    <xf numFmtId="165" fontId="0" fillId="0" borderId="9" xfId="0" applyNumberFormat="1" applyBorder="1"/>
    <xf numFmtId="165" fontId="0" fillId="0" borderId="9" xfId="0" applyNumberFormat="1" applyFill="1" applyBorder="1"/>
    <xf numFmtId="164" fontId="0" fillId="0" borderId="9" xfId="0" applyNumberFormat="1" applyBorder="1"/>
    <xf numFmtId="164" fontId="0" fillId="0" borderId="10" xfId="0" applyNumberFormat="1" applyBorder="1"/>
    <xf numFmtId="164" fontId="0" fillId="0" borderId="9" xfId="0" applyNumberFormat="1" applyFill="1" applyBorder="1"/>
    <xf numFmtId="164" fontId="0" fillId="0" borderId="10" xfId="0" applyNumberFormat="1" applyFill="1" applyBorder="1"/>
    <xf numFmtId="0" fontId="0" fillId="0" borderId="0" xfId="0" applyAlignment="1">
      <alignment horizontal="left"/>
    </xf>
    <xf numFmtId="0" fontId="4" fillId="0" borderId="0" xfId="0" applyFont="1"/>
    <xf numFmtId="0" fontId="4" fillId="0" borderId="0" xfId="0" applyFont="1" applyAlignment="1">
      <alignment shrinkToFit="1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164" fontId="0" fillId="0" borderId="0" xfId="0" applyNumberFormat="1" applyFill="1" applyBorder="1"/>
    <xf numFmtId="0" fontId="0" fillId="0" borderId="0" xfId="0" applyBorder="1" applyAlignment="1"/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wrapText="1"/>
    </xf>
    <xf numFmtId="41" fontId="0" fillId="0" borderId="4" xfId="0" applyNumberFormat="1" applyBorder="1" applyAlignment="1">
      <alignment horizontal="right"/>
    </xf>
    <xf numFmtId="43" fontId="0" fillId="0" borderId="4" xfId="0" applyNumberFormat="1" applyBorder="1" applyAlignment="1">
      <alignment horizontal="right"/>
    </xf>
    <xf numFmtId="41" fontId="0" fillId="0" borderId="11" xfId="0" applyNumberFormat="1" applyBorder="1"/>
    <xf numFmtId="165" fontId="0" fillId="0" borderId="13" xfId="0" applyNumberFormat="1" applyBorder="1"/>
    <xf numFmtId="164" fontId="0" fillId="0" borderId="11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165" fontId="0" fillId="0" borderId="11" xfId="0" applyNumberFormat="1" applyBorder="1"/>
    <xf numFmtId="166" fontId="0" fillId="0" borderId="4" xfId="0" applyNumberFormat="1" applyFill="1" applyBorder="1"/>
    <xf numFmtId="166" fontId="0" fillId="0" borderId="4" xfId="0" applyNumberFormat="1" applyBorder="1"/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15" xfId="0" applyFont="1" applyBorder="1" applyAlignment="1">
      <alignment horizontal="center" vertical="center" wrapText="1"/>
    </xf>
    <xf numFmtId="166" fontId="0" fillId="0" borderId="9" xfId="0" applyNumberFormat="1" applyBorder="1"/>
    <xf numFmtId="166" fontId="0" fillId="0" borderId="12" xfId="0" applyNumberFormat="1" applyBorder="1"/>
    <xf numFmtId="0" fontId="1" fillId="0" borderId="0" xfId="0" applyFont="1" applyBorder="1" applyAlignment="1">
      <alignment horizontal="center" wrapText="1"/>
    </xf>
    <xf numFmtId="165" fontId="0" fillId="0" borderId="0" xfId="0" applyNumberFormat="1" applyBorder="1"/>
    <xf numFmtId="0" fontId="0" fillId="0" borderId="16" xfId="0" applyBorder="1"/>
    <xf numFmtId="165" fontId="0" fillId="0" borderId="4" xfId="0" applyNumberFormat="1" applyFont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16" fontId="0" fillId="0" borderId="4" xfId="0" applyNumberFormat="1" applyBorder="1"/>
    <xf numFmtId="0" fontId="5" fillId="0" borderId="0" xfId="0" applyFont="1" applyAlignment="1">
      <alignment horizontal="left"/>
    </xf>
    <xf numFmtId="0" fontId="5" fillId="0" borderId="0" xfId="0" applyFont="1"/>
    <xf numFmtId="20" fontId="0" fillId="0" borderId="0" xfId="0" applyNumberForma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8"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10"/>
  <sheetViews>
    <sheetView workbookViewId="0">
      <pane ySplit="4" topLeftCell="A5" activePane="bottomLeft" state="frozen"/>
      <selection pane="bottomLeft"/>
    </sheetView>
  </sheetViews>
  <sheetFormatPr defaultRowHeight="15"/>
  <cols>
    <col min="1" max="1" width="21.5703125" bestFit="1" customWidth="1"/>
    <col min="2" max="2" width="15.5703125" bestFit="1" customWidth="1"/>
    <col min="3" max="3" width="10.5703125" bestFit="1" customWidth="1"/>
    <col min="4" max="4" width="11.5703125" bestFit="1" customWidth="1"/>
    <col min="5" max="5" width="11.140625" bestFit="1" customWidth="1"/>
    <col min="6" max="6" width="20.42578125" bestFit="1" customWidth="1"/>
    <col min="7" max="7" width="15.140625" bestFit="1" customWidth="1"/>
    <col min="8" max="8" width="25" bestFit="1" customWidth="1"/>
    <col min="9" max="9" width="9.85546875" bestFit="1" customWidth="1"/>
    <col min="10" max="10" width="25.5703125" customWidth="1"/>
  </cols>
  <sheetData>
    <row r="1" spans="1:10">
      <c r="A1" t="s">
        <v>431</v>
      </c>
      <c r="B1" t="s">
        <v>454</v>
      </c>
    </row>
    <row r="2" spans="1:10">
      <c r="A2" t="s">
        <v>445</v>
      </c>
    </row>
    <row r="4" spans="1:10">
      <c r="A4" s="20" t="s">
        <v>253</v>
      </c>
      <c r="B4" s="20" t="s">
        <v>107</v>
      </c>
      <c r="C4" s="20" t="s">
        <v>254</v>
      </c>
      <c r="D4" s="20" t="s">
        <v>255</v>
      </c>
      <c r="E4" s="20" t="s">
        <v>256</v>
      </c>
      <c r="F4" s="20" t="s">
        <v>432</v>
      </c>
      <c r="G4" s="20" t="s">
        <v>433</v>
      </c>
      <c r="H4" s="20" t="s">
        <v>434</v>
      </c>
      <c r="I4" s="20" t="s">
        <v>452</v>
      </c>
      <c r="J4" s="20" t="s">
        <v>162</v>
      </c>
    </row>
    <row r="5" spans="1:10">
      <c r="A5" t="s">
        <v>257</v>
      </c>
      <c r="B5" t="s">
        <v>10</v>
      </c>
      <c r="C5">
        <v>32</v>
      </c>
      <c r="D5">
        <v>36</v>
      </c>
      <c r="E5">
        <v>68</v>
      </c>
      <c r="F5" s="45">
        <f t="shared" ref="F5:F68" si="0">(C5/J5)*100</f>
        <v>7.4074074074074066</v>
      </c>
      <c r="G5" s="45">
        <f t="shared" ref="G5:G68" si="1">(D5/J5)*100</f>
        <v>8.3333333333333321</v>
      </c>
      <c r="H5" s="45">
        <f t="shared" ref="H5:H68" si="2">(E5/J5)*100</f>
        <v>15.74074074074074</v>
      </c>
      <c r="I5">
        <f t="shared" ref="I5:I68" si="3">RANK(H5, $H$5:$H$2010,0)</f>
        <v>1</v>
      </c>
      <c r="J5">
        <f>IF(B5="Air Force",'Air Force'!$F$9,IF(B5="Albany",Albany!$F$9,IF(B5="Detroit",Detroit!$F$9,IF(B5="Binghamton",Binghamton!$F$9,IF(B5="Hartford",Hartford!$F$9,IF(B5="Stony Brook",'Stony Brook'!$F$9,IF(B5="UMBC",UMBC!$F$9,IF(B5="Vermont",Vermont!$F$9,IF(B5="Duke",Duke!$F$9,IF(B5="Maryland",Maryland!$F$9,IF(B5="North Carolina",'North Carolina'!$F$9,IF(B5="Virginia",Virginia!$F$9,IF(B5="Georgetown",Georgetown!$F$9,IF(B5="Notre Dame",'Notre Dame'!$F$9,IF(B5="Providence",Providence!$F$9,IF(B5="Rutgers",Rutgers!$F$9,IF(B5="St. Johns",'St. Johns'!$F$9,IF(B5="Syracuse",Syracuse!$F$9,IF(B5="Villanova",Villanova!$F$9,IF(B5="Drexel",Drexel!$F$9,IF(B5="Hofstra",Hofstra!$F$9,IF(B5="Penn State",'Penn State'!$F$9,IF(B5="Delaware",Delaware!$F$9,IF(B5="Massachusetts",Massachusetts!$F$9,IF(B5="Bellarmine",Bellarmine!$F$9,IF(B5="Fairfield",Fairfield!$F$9,IF(B5="Hobart",Hobart!$F$9,IF(B5="Loyola",Loyola!$F$9,IF(B5="Ohio State",'Ohio State'!$F$9,IF(B5="Denver",Denver!$F$9,IF(B5="Johns Hopkins",'Johns Hopkins'!$F$9,IF(B5="Mercer",Mercer!$F$9,IF(B5="Presbyterian",Presbyterian!$F$9,IF(B5="Brown",Brown!$F$9,IF(B5="Cornell",Cornell!$F$9,IF(B5="Dartmouth",Dartmouth!$F$9,IF(B5="Harvard",Harvard!$F$9,IF(B5="Pennsylvania",Pennsylvania!$F$9,IF(B5="Princeton",Princeton!$F$9,IF(B5="Yale",Yale!$F$9,IF(B5="Canisius",Canisius!$F$9,IF(B5="Jacksonville",Jacksonville!$F$9,IF(B5="Manhattan",Manhattan!$F$9,IF(B5="Marist",Marist!$F$9,IF(B5="St. Josephs",'St. Josephs'!$F$9,IF(B5="Siena",Siena!$F$9,IF(B5="VMI",VMI!$F$9,IF(B5="Bryant",Bryant!$F$9,IF(B5="Mt. St. Marys",'Mount St. Marys'!$F$9,IF(B5="Quinnipiac",Quinnipiac!$F$9,IF(B5="Robert Morris",'Robert Morris'!$F$9,IF(B5="Sacred Heart",'Sacred Heart'!$F$9,IF(B5="Wagner",Wagner!$F$9,IF(B5="Army",Army!$F$9,IF(B5="Bucknell",Bucknell!$F$9,IF(B5="Colgate",Colgate!$F$9,IF(B5="Towson",Towson!$F$9,IF(B5="Holy Cross",'Holy Cross'!$F$9,IF(B5="Lafayette",Lafayette!$F$9,IF(B5="Lehigh",Lehigh!$F$9,IF(B5="Navy",Navy!$F$9,0)))))))))))))))))))))))))))))))))))))))))))))))))))))))))))))</f>
        <v>432</v>
      </c>
    </row>
    <row r="6" spans="1:10">
      <c r="A6" t="s">
        <v>261</v>
      </c>
      <c r="B6" t="s">
        <v>15</v>
      </c>
      <c r="C6">
        <v>35</v>
      </c>
      <c r="D6">
        <v>25</v>
      </c>
      <c r="E6">
        <v>60</v>
      </c>
      <c r="F6" s="45">
        <f t="shared" si="0"/>
        <v>8.8161209068010074</v>
      </c>
      <c r="G6" s="45">
        <f t="shared" si="1"/>
        <v>6.2972292191435768</v>
      </c>
      <c r="H6" s="45">
        <f t="shared" si="2"/>
        <v>15.113350125944585</v>
      </c>
      <c r="I6">
        <f t="shared" si="3"/>
        <v>2</v>
      </c>
      <c r="J6">
        <f>IF(B6="Air Force",'Air Force'!$F$9,IF(B6="Albany",Albany!$F$9,IF(B6="Detroit",Detroit!$F$9,IF(B6="Binghamton",Binghamton!$F$9,IF(B6="Hartford",Hartford!$F$9,IF(B6="Stony Brook",'Stony Brook'!$F$9,IF(B6="UMBC",UMBC!$F$9,IF(B6="Vermont",Vermont!$F$9,IF(B6="Duke",Duke!$F$9,IF(B6="Maryland",Maryland!$F$9,IF(B6="North Carolina",'North Carolina'!$F$9,IF(B6="Virginia",Virginia!$F$9,IF(B6="Georgetown",Georgetown!$F$9,IF(B6="Notre Dame",'Notre Dame'!$F$9,IF(B6="Providence",Providence!$F$9,IF(B6="Rutgers",Rutgers!$F$9,IF(B6="St. Johns",'St. Johns'!$F$9,IF(B6="Syracuse",Syracuse!$F$9,IF(B6="Villanova",Villanova!$F$9,IF(B6="Drexel",Drexel!$F$9,IF(B6="Hofstra",Hofstra!$F$9,IF(B6="Penn State",'Penn State'!$F$9,IF(B6="Delaware",Delaware!$F$9,IF(B6="Massachusetts",Massachusetts!$F$9,IF(B6="Bellarmine",Bellarmine!$F$9,IF(B6="Fairfield",Fairfield!$F$9,IF(B6="Hobart",Hobart!$F$9,IF(B6="Loyola",Loyola!$F$9,IF(B6="Ohio State",'Ohio State'!$F$9,IF(B6="Denver",Denver!$F$9,IF(B6="Johns Hopkins",'Johns Hopkins'!$F$9,IF(B6="Mercer",Mercer!$F$9,IF(B6="Presbyterian",Presbyterian!$F$9,IF(B6="Brown",Brown!$F$9,IF(B6="Cornell",Cornell!$F$9,IF(B6="Dartmouth",Dartmouth!$F$9,IF(B6="Harvard",Harvard!$F$9,IF(B6="Pennsylvania",Pennsylvania!$F$9,IF(B6="Princeton",Princeton!$F$9,IF(B6="Yale",Yale!$F$9,IF(B6="Canisius",Canisius!$F$9,IF(B6="Jacksonville",Jacksonville!$F$9,IF(B6="Manhattan",Manhattan!$F$9,IF(B6="Marist",Marist!$F$9,IF(B6="St. Josephs",'St. Josephs'!$F$9,IF(B6="Siena",Siena!$F$9,IF(B6="VMI",VMI!$F$9,IF(B6="Bryant",Bryant!$F$9,IF(B6="Mt. St. Marys",'Mount St. Marys'!$F$9,IF(B6="Quinnipiac",Quinnipiac!$F$9,IF(B6="Robert Morris",'Robert Morris'!$F$9,IF(B6="Sacred Heart",'Sacred Heart'!$F$9,IF(B6="Wagner",Wagner!$F$9,IF(B6="Army",Army!$F$9,IF(B6="Bucknell",Bucknell!$F$9,IF(B6="Colgate",Colgate!$F$9,IF(B6="Towson",Towson!$F$9,IF(B6="Holy Cross",'Holy Cross'!$F$9,IF(B6="Lafayette",Lafayette!$F$9,IF(B6="Lehigh",Lehigh!$F$9,IF(B6="Navy",Navy!$F$9,0)))))))))))))))))))))))))))))))))))))))))))))))))))))))))))))</f>
        <v>397</v>
      </c>
    </row>
    <row r="7" spans="1:10">
      <c r="A7" t="s">
        <v>258</v>
      </c>
      <c r="B7" t="s">
        <v>2</v>
      </c>
      <c r="C7">
        <v>23</v>
      </c>
      <c r="D7">
        <v>37</v>
      </c>
      <c r="E7">
        <v>60</v>
      </c>
      <c r="F7" s="45">
        <f t="shared" si="0"/>
        <v>5.0108932461873641</v>
      </c>
      <c r="G7" s="45">
        <f t="shared" si="1"/>
        <v>8.0610021786492378</v>
      </c>
      <c r="H7" s="45">
        <f t="shared" si="2"/>
        <v>13.071895424836603</v>
      </c>
      <c r="I7">
        <f t="shared" si="3"/>
        <v>3</v>
      </c>
      <c r="J7">
        <f>IF(B7="Air Force",'Air Force'!$F$9,IF(B7="Albany",Albany!$F$9,IF(B7="Detroit",Detroit!$F$9,IF(B7="Binghamton",Binghamton!$F$9,IF(B7="Hartford",Hartford!$F$9,IF(B7="Stony Brook",'Stony Brook'!$F$9,IF(B7="UMBC",UMBC!$F$9,IF(B7="Vermont",Vermont!$F$9,IF(B7="Duke",Duke!$F$9,IF(B7="Maryland",Maryland!$F$9,IF(B7="North Carolina",'North Carolina'!$F$9,IF(B7="Virginia",Virginia!$F$9,IF(B7="Georgetown",Georgetown!$F$9,IF(B7="Notre Dame",'Notre Dame'!$F$9,IF(B7="Providence",Providence!$F$9,IF(B7="Rutgers",Rutgers!$F$9,IF(B7="St. Johns",'St. Johns'!$F$9,IF(B7="Syracuse",Syracuse!$F$9,IF(B7="Villanova",Villanova!$F$9,IF(B7="Drexel",Drexel!$F$9,IF(B7="Hofstra",Hofstra!$F$9,IF(B7="Penn State",'Penn State'!$F$9,IF(B7="Delaware",Delaware!$F$9,IF(B7="Massachusetts",Massachusetts!$F$9,IF(B7="Bellarmine",Bellarmine!$F$9,IF(B7="Fairfield",Fairfield!$F$9,IF(B7="Hobart",Hobart!$F$9,IF(B7="Loyola",Loyola!$F$9,IF(B7="Ohio State",'Ohio State'!$F$9,IF(B7="Denver",Denver!$F$9,IF(B7="Johns Hopkins",'Johns Hopkins'!$F$9,IF(B7="Mercer",Mercer!$F$9,IF(B7="Presbyterian",Presbyterian!$F$9,IF(B7="Brown",Brown!$F$9,IF(B7="Cornell",Cornell!$F$9,IF(B7="Dartmouth",Dartmouth!$F$9,IF(B7="Harvard",Harvard!$F$9,IF(B7="Pennsylvania",Pennsylvania!$F$9,IF(B7="Princeton",Princeton!$F$9,IF(B7="Yale",Yale!$F$9,IF(B7="Canisius",Canisius!$F$9,IF(B7="Jacksonville",Jacksonville!$F$9,IF(B7="Manhattan",Manhattan!$F$9,IF(B7="Marist",Marist!$F$9,IF(B7="St. Josephs",'St. Josephs'!$F$9,IF(B7="Siena",Siena!$F$9,IF(B7="VMI",VMI!$F$9,IF(B7="Bryant",Bryant!$F$9,IF(B7="Mt. St. Marys",'Mount St. Marys'!$F$9,IF(B7="Quinnipiac",Quinnipiac!$F$9,IF(B7="Robert Morris",'Robert Morris'!$F$9,IF(B7="Sacred Heart",'Sacred Heart'!$F$9,IF(B7="Wagner",Wagner!$F$9,IF(B7="Army",Army!$F$9,IF(B7="Bucknell",Bucknell!$F$9,IF(B7="Colgate",Colgate!$F$9,IF(B7="Towson",Towson!$F$9,IF(B7="Holy Cross",'Holy Cross'!$F$9,IF(B7="Lafayette",Lafayette!$F$9,IF(B7="Lehigh",Lehigh!$F$9,IF(B7="Navy",Navy!$F$9,0)))))))))))))))))))))))))))))))))))))))))))))))))))))))))))))</f>
        <v>459</v>
      </c>
    </row>
    <row r="8" spans="1:10">
      <c r="A8" t="s">
        <v>260</v>
      </c>
      <c r="B8" t="s">
        <v>13</v>
      </c>
      <c r="C8">
        <v>34</v>
      </c>
      <c r="D8">
        <v>19</v>
      </c>
      <c r="E8">
        <v>53</v>
      </c>
      <c r="F8" s="45">
        <f t="shared" si="0"/>
        <v>7.6062639821029077</v>
      </c>
      <c r="G8" s="45">
        <f t="shared" si="1"/>
        <v>4.2505592841163313</v>
      </c>
      <c r="H8" s="45">
        <f t="shared" si="2"/>
        <v>11.856823266219239</v>
      </c>
      <c r="I8">
        <f t="shared" si="3"/>
        <v>4</v>
      </c>
      <c r="J8">
        <f>IF(B8="Air Force",'Air Force'!$F$9,IF(B8="Albany",Albany!$F$9,IF(B8="Detroit",Detroit!$F$9,IF(B8="Binghamton",Binghamton!$F$9,IF(B8="Hartford",Hartford!$F$9,IF(B8="Stony Brook",'Stony Brook'!$F$9,IF(B8="UMBC",UMBC!$F$9,IF(B8="Vermont",Vermont!$F$9,IF(B8="Duke",Duke!$F$9,IF(B8="Maryland",Maryland!$F$9,IF(B8="North Carolina",'North Carolina'!$F$9,IF(B8="Virginia",Virginia!$F$9,IF(B8="Georgetown",Georgetown!$F$9,IF(B8="Notre Dame",'Notre Dame'!$F$9,IF(B8="Providence",Providence!$F$9,IF(B8="Rutgers",Rutgers!$F$9,IF(B8="St. Johns",'St. Johns'!$F$9,IF(B8="Syracuse",Syracuse!$F$9,IF(B8="Villanova",Villanova!$F$9,IF(B8="Drexel",Drexel!$F$9,IF(B8="Hofstra",Hofstra!$F$9,IF(B8="Penn State",'Penn State'!$F$9,IF(B8="Delaware",Delaware!$F$9,IF(B8="Massachusetts",Massachusetts!$F$9,IF(B8="Bellarmine",Bellarmine!$F$9,IF(B8="Fairfield",Fairfield!$F$9,IF(B8="Hobart",Hobart!$F$9,IF(B8="Loyola",Loyola!$F$9,IF(B8="Ohio State",'Ohio State'!$F$9,IF(B8="Denver",Denver!$F$9,IF(B8="Johns Hopkins",'Johns Hopkins'!$F$9,IF(B8="Mercer",Mercer!$F$9,IF(B8="Presbyterian",Presbyterian!$F$9,IF(B8="Brown",Brown!$F$9,IF(B8="Cornell",Cornell!$F$9,IF(B8="Dartmouth",Dartmouth!$F$9,IF(B8="Harvard",Harvard!$F$9,IF(B8="Pennsylvania",Pennsylvania!$F$9,IF(B8="Princeton",Princeton!$F$9,IF(B8="Yale",Yale!$F$9,IF(B8="Canisius",Canisius!$F$9,IF(B8="Jacksonville",Jacksonville!$F$9,IF(B8="Manhattan",Manhattan!$F$9,IF(B8="Marist",Marist!$F$9,IF(B8="St. Josephs",'St. Josephs'!$F$9,IF(B8="Siena",Siena!$F$9,IF(B8="VMI",VMI!$F$9,IF(B8="Bryant",Bryant!$F$9,IF(B8="Mt. St. Marys",'Mount St. Marys'!$F$9,IF(B8="Quinnipiac",Quinnipiac!$F$9,IF(B8="Robert Morris",'Robert Morris'!$F$9,IF(B8="Sacred Heart",'Sacred Heart'!$F$9,IF(B8="Wagner",Wagner!$F$9,IF(B8="Army",Army!$F$9,IF(B8="Bucknell",Bucknell!$F$9,IF(B8="Colgate",Colgate!$F$9,IF(B8="Towson",Towson!$F$9,IF(B8="Holy Cross",'Holy Cross'!$F$9,IF(B8="Lafayette",Lafayette!$F$9,IF(B8="Lehigh",Lehigh!$F$9,IF(B8="Navy",Navy!$F$9,0)))))))))))))))))))))))))))))))))))))))))))))))))))))))))))))</f>
        <v>447</v>
      </c>
    </row>
    <row r="9" spans="1:10">
      <c r="A9" t="s">
        <v>272</v>
      </c>
      <c r="B9" t="s">
        <v>44</v>
      </c>
      <c r="C9">
        <v>44</v>
      </c>
      <c r="D9">
        <v>10</v>
      </c>
      <c r="E9">
        <v>54</v>
      </c>
      <c r="F9" s="45">
        <f t="shared" si="0"/>
        <v>9.606986899563319</v>
      </c>
      <c r="G9" s="45">
        <f t="shared" si="1"/>
        <v>2.1834061135371177</v>
      </c>
      <c r="H9" s="45">
        <f t="shared" si="2"/>
        <v>11.790393013100436</v>
      </c>
      <c r="I9">
        <f t="shared" si="3"/>
        <v>5</v>
      </c>
      <c r="J9">
        <f>IF(B9="Air Force",'Air Force'!$F$9,IF(B9="Albany",Albany!$F$9,IF(B9="Detroit",Detroit!$F$9,IF(B9="Binghamton",Binghamton!$F$9,IF(B9="Hartford",Hartford!$F$9,IF(B9="Stony Brook",'Stony Brook'!$F$9,IF(B9="UMBC",UMBC!$F$9,IF(B9="Vermont",Vermont!$F$9,IF(B9="Duke",Duke!$F$9,IF(B9="Maryland",Maryland!$F$9,IF(B9="North Carolina",'North Carolina'!$F$9,IF(B9="Virginia",Virginia!$F$9,IF(B9="Georgetown",Georgetown!$F$9,IF(B9="Notre Dame",'Notre Dame'!$F$9,IF(B9="Providence",Providence!$F$9,IF(B9="Rutgers",Rutgers!$F$9,IF(B9="St. Johns",'St. Johns'!$F$9,IF(B9="Syracuse",Syracuse!$F$9,IF(B9="Villanova",Villanova!$F$9,IF(B9="Drexel",Drexel!$F$9,IF(B9="Hofstra",Hofstra!$F$9,IF(B9="Penn State",'Penn State'!$F$9,IF(B9="Delaware",Delaware!$F$9,IF(B9="Massachusetts",Massachusetts!$F$9,IF(B9="Bellarmine",Bellarmine!$F$9,IF(B9="Fairfield",Fairfield!$F$9,IF(B9="Hobart",Hobart!$F$9,IF(B9="Loyola",Loyola!$F$9,IF(B9="Ohio State",'Ohio State'!$F$9,IF(B9="Denver",Denver!$F$9,IF(B9="Johns Hopkins",'Johns Hopkins'!$F$9,IF(B9="Mercer",Mercer!$F$9,IF(B9="Presbyterian",Presbyterian!$F$9,IF(B9="Brown",Brown!$F$9,IF(B9="Cornell",Cornell!$F$9,IF(B9="Dartmouth",Dartmouth!$F$9,IF(B9="Harvard",Harvard!$F$9,IF(B9="Pennsylvania",Pennsylvania!$F$9,IF(B9="Princeton",Princeton!$F$9,IF(B9="Yale",Yale!$F$9,IF(B9="Canisius",Canisius!$F$9,IF(B9="Jacksonville",Jacksonville!$F$9,IF(B9="Manhattan",Manhattan!$F$9,IF(B9="Marist",Marist!$F$9,IF(B9="St. Josephs",'St. Josephs'!$F$9,IF(B9="Siena",Siena!$F$9,IF(B9="VMI",VMI!$F$9,IF(B9="Bryant",Bryant!$F$9,IF(B9="Mt. St. Marys",'Mount St. Marys'!$F$9,IF(B9="Quinnipiac",Quinnipiac!$F$9,IF(B9="Robert Morris",'Robert Morris'!$F$9,IF(B9="Sacred Heart",'Sacred Heart'!$F$9,IF(B9="Wagner",Wagner!$F$9,IF(B9="Army",Army!$F$9,IF(B9="Bucknell",Bucknell!$F$9,IF(B9="Colgate",Colgate!$F$9,IF(B9="Towson",Towson!$F$9,IF(B9="Holy Cross",'Holy Cross'!$F$9,IF(B9="Lafayette",Lafayette!$F$9,IF(B9="Lehigh",Lehigh!$F$9,IF(B9="Navy",Navy!$F$9,0)))))))))))))))))))))))))))))))))))))))))))))))))))))))))))))</f>
        <v>458</v>
      </c>
    </row>
    <row r="10" spans="1:10">
      <c r="A10" t="s">
        <v>259</v>
      </c>
      <c r="B10" t="s">
        <v>49</v>
      </c>
      <c r="C10">
        <v>25</v>
      </c>
      <c r="D10">
        <v>19</v>
      </c>
      <c r="E10">
        <v>44</v>
      </c>
      <c r="F10" s="45">
        <f t="shared" si="0"/>
        <v>6.510416666666667</v>
      </c>
      <c r="G10" s="45">
        <f t="shared" si="1"/>
        <v>4.9479166666666661</v>
      </c>
      <c r="H10" s="45">
        <f t="shared" si="2"/>
        <v>11.458333333333332</v>
      </c>
      <c r="I10">
        <f t="shared" si="3"/>
        <v>6</v>
      </c>
      <c r="J10">
        <f>IF(B10="Air Force",'Air Force'!$F$9,IF(B10="Albany",Albany!$F$9,IF(B10="Detroit",Detroit!$F$9,IF(B10="Binghamton",Binghamton!$F$9,IF(B10="Hartford",Hartford!$F$9,IF(B10="Stony Brook",'Stony Brook'!$F$9,IF(B10="UMBC",UMBC!$F$9,IF(B10="Vermont",Vermont!$F$9,IF(B10="Duke",Duke!$F$9,IF(B10="Maryland",Maryland!$F$9,IF(B10="North Carolina",'North Carolina'!$F$9,IF(B10="Virginia",Virginia!$F$9,IF(B10="Georgetown",Georgetown!$F$9,IF(B10="Notre Dame",'Notre Dame'!$F$9,IF(B10="Providence",Providence!$F$9,IF(B10="Rutgers",Rutgers!$F$9,IF(B10="St. Johns",'St. Johns'!$F$9,IF(B10="Syracuse",Syracuse!$F$9,IF(B10="Villanova",Villanova!$F$9,IF(B10="Drexel",Drexel!$F$9,IF(B10="Hofstra",Hofstra!$F$9,IF(B10="Penn State",'Penn State'!$F$9,IF(B10="Delaware",Delaware!$F$9,IF(B10="Massachusetts",Massachusetts!$F$9,IF(B10="Bellarmine",Bellarmine!$F$9,IF(B10="Fairfield",Fairfield!$F$9,IF(B10="Hobart",Hobart!$F$9,IF(B10="Loyola",Loyola!$F$9,IF(B10="Ohio State",'Ohio State'!$F$9,IF(B10="Denver",Denver!$F$9,IF(B10="Johns Hopkins",'Johns Hopkins'!$F$9,IF(B10="Mercer",Mercer!$F$9,IF(B10="Presbyterian",Presbyterian!$F$9,IF(B10="Brown",Brown!$F$9,IF(B10="Cornell",Cornell!$F$9,IF(B10="Dartmouth",Dartmouth!$F$9,IF(B10="Harvard",Harvard!$F$9,IF(B10="Pennsylvania",Pennsylvania!$F$9,IF(B10="Princeton",Princeton!$F$9,IF(B10="Yale",Yale!$F$9,IF(B10="Canisius",Canisius!$F$9,IF(B10="Jacksonville",Jacksonville!$F$9,IF(B10="Manhattan",Manhattan!$F$9,IF(B10="Marist",Marist!$F$9,IF(B10="St. Josephs",'St. Josephs'!$F$9,IF(B10="Siena",Siena!$F$9,IF(B10="VMI",VMI!$F$9,IF(B10="Bryant",Bryant!$F$9,IF(B10="Mt. St. Marys",'Mount St. Marys'!$F$9,IF(B10="Quinnipiac",Quinnipiac!$F$9,IF(B10="Robert Morris",'Robert Morris'!$F$9,IF(B10="Sacred Heart",'Sacred Heart'!$F$9,IF(B10="Wagner",Wagner!$F$9,IF(B10="Army",Army!$F$9,IF(B10="Bucknell",Bucknell!$F$9,IF(B10="Colgate",Colgate!$F$9,IF(B10="Towson",Towson!$F$9,IF(B10="Holy Cross",'Holy Cross'!$F$9,IF(B10="Lafayette",Lafayette!$F$9,IF(B10="Lehigh",Lehigh!$F$9,IF(B10="Navy",Navy!$F$9,0)))))))))))))))))))))))))))))))))))))))))))))))))))))))))))))</f>
        <v>384</v>
      </c>
    </row>
    <row r="11" spans="1:10">
      <c r="A11" t="s">
        <v>266</v>
      </c>
      <c r="B11" t="s">
        <v>35</v>
      </c>
      <c r="C11">
        <v>22</v>
      </c>
      <c r="D11">
        <v>31</v>
      </c>
      <c r="E11">
        <v>53</v>
      </c>
      <c r="F11" s="45">
        <f t="shared" si="0"/>
        <v>4.6709129511677281</v>
      </c>
      <c r="G11" s="45">
        <f t="shared" si="1"/>
        <v>6.5817409766454356</v>
      </c>
      <c r="H11" s="45">
        <f t="shared" si="2"/>
        <v>11.252653927813164</v>
      </c>
      <c r="I11">
        <f t="shared" si="3"/>
        <v>7</v>
      </c>
      <c r="J11">
        <f>IF(B11="Air Force",'Air Force'!$F$9,IF(B11="Albany",Albany!$F$9,IF(B11="Detroit",Detroit!$F$9,IF(B11="Binghamton",Binghamton!$F$9,IF(B11="Hartford",Hartford!$F$9,IF(B11="Stony Brook",'Stony Brook'!$F$9,IF(B11="UMBC",UMBC!$F$9,IF(B11="Vermont",Vermont!$F$9,IF(B11="Duke",Duke!$F$9,IF(B11="Maryland",Maryland!$F$9,IF(B11="North Carolina",'North Carolina'!$F$9,IF(B11="Virginia",Virginia!$F$9,IF(B11="Georgetown",Georgetown!$F$9,IF(B11="Notre Dame",'Notre Dame'!$F$9,IF(B11="Providence",Providence!$F$9,IF(B11="Rutgers",Rutgers!$F$9,IF(B11="St. Johns",'St. Johns'!$F$9,IF(B11="Syracuse",Syracuse!$F$9,IF(B11="Villanova",Villanova!$F$9,IF(B11="Drexel",Drexel!$F$9,IF(B11="Hofstra",Hofstra!$F$9,IF(B11="Penn State",'Penn State'!$F$9,IF(B11="Delaware",Delaware!$F$9,IF(B11="Massachusetts",Massachusetts!$F$9,IF(B11="Bellarmine",Bellarmine!$F$9,IF(B11="Fairfield",Fairfield!$F$9,IF(B11="Hobart",Hobart!$F$9,IF(B11="Loyola",Loyola!$F$9,IF(B11="Ohio State",'Ohio State'!$F$9,IF(B11="Denver",Denver!$F$9,IF(B11="Johns Hopkins",'Johns Hopkins'!$F$9,IF(B11="Mercer",Mercer!$F$9,IF(B11="Presbyterian",Presbyterian!$F$9,IF(B11="Brown",Brown!$F$9,IF(B11="Cornell",Cornell!$F$9,IF(B11="Dartmouth",Dartmouth!$F$9,IF(B11="Harvard",Harvard!$F$9,IF(B11="Pennsylvania",Pennsylvania!$F$9,IF(B11="Princeton",Princeton!$F$9,IF(B11="Yale",Yale!$F$9,IF(B11="Canisius",Canisius!$F$9,IF(B11="Jacksonville",Jacksonville!$F$9,IF(B11="Manhattan",Manhattan!$F$9,IF(B11="Marist",Marist!$F$9,IF(B11="St. Josephs",'St. Josephs'!$F$9,IF(B11="Siena",Siena!$F$9,IF(B11="VMI",VMI!$F$9,IF(B11="Bryant",Bryant!$F$9,IF(B11="Mt. St. Marys",'Mount St. Marys'!$F$9,IF(B11="Quinnipiac",Quinnipiac!$F$9,IF(B11="Robert Morris",'Robert Morris'!$F$9,IF(B11="Sacred Heart",'Sacred Heart'!$F$9,IF(B11="Wagner",Wagner!$F$9,IF(B11="Army",Army!$F$9,IF(B11="Bucknell",Bucknell!$F$9,IF(B11="Colgate",Colgate!$F$9,IF(B11="Towson",Towson!$F$9,IF(B11="Holy Cross",'Holy Cross'!$F$9,IF(B11="Lafayette",Lafayette!$F$9,IF(B11="Lehigh",Lehigh!$F$9,IF(B11="Navy",Navy!$F$9,0)))))))))))))))))))))))))))))))))))))))))))))))))))))))))))))</f>
        <v>471</v>
      </c>
    </row>
    <row r="12" spans="1:10">
      <c r="A12" t="s">
        <v>265</v>
      </c>
      <c r="B12" t="s">
        <v>55</v>
      </c>
      <c r="C12">
        <v>23</v>
      </c>
      <c r="D12">
        <v>18</v>
      </c>
      <c r="E12">
        <v>41</v>
      </c>
      <c r="F12" s="45">
        <f t="shared" si="0"/>
        <v>6.25</v>
      </c>
      <c r="G12" s="45">
        <f t="shared" si="1"/>
        <v>4.8913043478260869</v>
      </c>
      <c r="H12" s="45">
        <f t="shared" si="2"/>
        <v>11.141304347826086</v>
      </c>
      <c r="I12">
        <f t="shared" si="3"/>
        <v>8</v>
      </c>
      <c r="J12">
        <f>IF(B12="Air Force",'Air Force'!$F$9,IF(B12="Albany",Albany!$F$9,IF(B12="Detroit",Detroit!$F$9,IF(B12="Binghamton",Binghamton!$F$9,IF(B12="Hartford",Hartford!$F$9,IF(B12="Stony Brook",'Stony Brook'!$F$9,IF(B12="UMBC",UMBC!$F$9,IF(B12="Vermont",Vermont!$F$9,IF(B12="Duke",Duke!$F$9,IF(B12="Maryland",Maryland!$F$9,IF(B12="North Carolina",'North Carolina'!$F$9,IF(B12="Virginia",Virginia!$F$9,IF(B12="Georgetown",Georgetown!$F$9,IF(B12="Notre Dame",'Notre Dame'!$F$9,IF(B12="Providence",Providence!$F$9,IF(B12="Rutgers",Rutgers!$F$9,IF(B12="St. Johns",'St. Johns'!$F$9,IF(B12="Syracuse",Syracuse!$F$9,IF(B12="Villanova",Villanova!$F$9,IF(B12="Drexel",Drexel!$F$9,IF(B12="Hofstra",Hofstra!$F$9,IF(B12="Penn State",'Penn State'!$F$9,IF(B12="Delaware",Delaware!$F$9,IF(B12="Massachusetts",Massachusetts!$F$9,IF(B12="Bellarmine",Bellarmine!$F$9,IF(B12="Fairfield",Fairfield!$F$9,IF(B12="Hobart",Hobart!$F$9,IF(B12="Loyola",Loyola!$F$9,IF(B12="Ohio State",'Ohio State'!$F$9,IF(B12="Denver",Denver!$F$9,IF(B12="Johns Hopkins",'Johns Hopkins'!$F$9,IF(B12="Mercer",Mercer!$F$9,IF(B12="Presbyterian",Presbyterian!$F$9,IF(B12="Brown",Brown!$F$9,IF(B12="Cornell",Cornell!$F$9,IF(B12="Dartmouth",Dartmouth!$F$9,IF(B12="Harvard",Harvard!$F$9,IF(B12="Pennsylvania",Pennsylvania!$F$9,IF(B12="Princeton",Princeton!$F$9,IF(B12="Yale",Yale!$F$9,IF(B12="Canisius",Canisius!$F$9,IF(B12="Jacksonville",Jacksonville!$F$9,IF(B12="Manhattan",Manhattan!$F$9,IF(B12="Marist",Marist!$F$9,IF(B12="St. Josephs",'St. Josephs'!$F$9,IF(B12="Siena",Siena!$F$9,IF(B12="VMI",VMI!$F$9,IF(B12="Bryant",Bryant!$F$9,IF(B12="Mt. St. Marys",'Mount St. Marys'!$F$9,IF(B12="Quinnipiac",Quinnipiac!$F$9,IF(B12="Robert Morris",'Robert Morris'!$F$9,IF(B12="Sacred Heart",'Sacred Heart'!$F$9,IF(B12="Wagner",Wagner!$F$9,IF(B12="Army",Army!$F$9,IF(B12="Bucknell",Bucknell!$F$9,IF(B12="Colgate",Colgate!$F$9,IF(B12="Towson",Towson!$F$9,IF(B12="Holy Cross",'Holy Cross'!$F$9,IF(B12="Lafayette",Lafayette!$F$9,IF(B12="Lehigh",Lehigh!$F$9,IF(B12="Navy",Navy!$F$9,0)))))))))))))))))))))))))))))))))))))))))))))))))))))))))))))</f>
        <v>368</v>
      </c>
    </row>
    <row r="13" spans="1:10">
      <c r="A13" t="s">
        <v>264</v>
      </c>
      <c r="B13" t="s">
        <v>9</v>
      </c>
      <c r="C13">
        <v>31</v>
      </c>
      <c r="D13">
        <v>12</v>
      </c>
      <c r="E13">
        <v>43</v>
      </c>
      <c r="F13" s="45">
        <f t="shared" si="0"/>
        <v>7.3113207547169807</v>
      </c>
      <c r="G13" s="45">
        <f t="shared" si="1"/>
        <v>2.8301886792452833</v>
      </c>
      <c r="H13" s="45">
        <f t="shared" si="2"/>
        <v>10.141509433962264</v>
      </c>
      <c r="I13">
        <f t="shared" si="3"/>
        <v>9</v>
      </c>
      <c r="J13">
        <f>IF(B13="Air Force",'Air Force'!$F$9,IF(B13="Albany",Albany!$F$9,IF(B13="Detroit",Detroit!$F$9,IF(B13="Binghamton",Binghamton!$F$9,IF(B13="Hartford",Hartford!$F$9,IF(B13="Stony Brook",'Stony Brook'!$F$9,IF(B13="UMBC",UMBC!$F$9,IF(B13="Vermont",Vermont!$F$9,IF(B13="Duke",Duke!$F$9,IF(B13="Maryland",Maryland!$F$9,IF(B13="North Carolina",'North Carolina'!$F$9,IF(B13="Virginia",Virginia!$F$9,IF(B13="Georgetown",Georgetown!$F$9,IF(B13="Notre Dame",'Notre Dame'!$F$9,IF(B13="Providence",Providence!$F$9,IF(B13="Rutgers",Rutgers!$F$9,IF(B13="St. Johns",'St. Johns'!$F$9,IF(B13="Syracuse",Syracuse!$F$9,IF(B13="Villanova",Villanova!$F$9,IF(B13="Drexel",Drexel!$F$9,IF(B13="Hofstra",Hofstra!$F$9,IF(B13="Penn State",'Penn State'!$F$9,IF(B13="Delaware",Delaware!$F$9,IF(B13="Massachusetts",Massachusetts!$F$9,IF(B13="Bellarmine",Bellarmine!$F$9,IF(B13="Fairfield",Fairfield!$F$9,IF(B13="Hobart",Hobart!$F$9,IF(B13="Loyola",Loyola!$F$9,IF(B13="Ohio State",'Ohio State'!$F$9,IF(B13="Denver",Denver!$F$9,IF(B13="Johns Hopkins",'Johns Hopkins'!$F$9,IF(B13="Mercer",Mercer!$F$9,IF(B13="Presbyterian",Presbyterian!$F$9,IF(B13="Brown",Brown!$F$9,IF(B13="Cornell",Cornell!$F$9,IF(B13="Dartmouth",Dartmouth!$F$9,IF(B13="Harvard",Harvard!$F$9,IF(B13="Pennsylvania",Pennsylvania!$F$9,IF(B13="Princeton",Princeton!$F$9,IF(B13="Yale",Yale!$F$9,IF(B13="Canisius",Canisius!$F$9,IF(B13="Jacksonville",Jacksonville!$F$9,IF(B13="Manhattan",Manhattan!$F$9,IF(B13="Marist",Marist!$F$9,IF(B13="St. Josephs",'St. Josephs'!$F$9,IF(B13="Siena",Siena!$F$9,IF(B13="VMI",VMI!$F$9,IF(B13="Bryant",Bryant!$F$9,IF(B13="Mt. St. Marys",'Mount St. Marys'!$F$9,IF(B13="Quinnipiac",Quinnipiac!$F$9,IF(B13="Robert Morris",'Robert Morris'!$F$9,IF(B13="Sacred Heart",'Sacred Heart'!$F$9,IF(B13="Wagner",Wagner!$F$9,IF(B13="Army",Army!$F$9,IF(B13="Bucknell",Bucknell!$F$9,IF(B13="Colgate",Colgate!$F$9,IF(B13="Towson",Towson!$F$9,IF(B13="Holy Cross",'Holy Cross'!$F$9,IF(B13="Lafayette",Lafayette!$F$9,IF(B13="Lehigh",Lehigh!$F$9,IF(B13="Navy",Navy!$F$9,0)))))))))))))))))))))))))))))))))))))))))))))))))))))))))))))</f>
        <v>424</v>
      </c>
    </row>
    <row r="14" spans="1:10">
      <c r="A14" t="s">
        <v>307</v>
      </c>
      <c r="B14" t="s">
        <v>30</v>
      </c>
      <c r="C14">
        <v>18</v>
      </c>
      <c r="D14">
        <v>20</v>
      </c>
      <c r="E14">
        <v>38</v>
      </c>
      <c r="F14" s="45">
        <f t="shared" si="0"/>
        <v>4.7120418848167542</v>
      </c>
      <c r="G14" s="45">
        <f t="shared" si="1"/>
        <v>5.2356020942408374</v>
      </c>
      <c r="H14" s="45">
        <f t="shared" si="2"/>
        <v>9.9476439790575917</v>
      </c>
      <c r="I14">
        <f t="shared" si="3"/>
        <v>10</v>
      </c>
      <c r="J14">
        <f>IF(B14="Air Force",'Air Force'!$F$9,IF(B14="Albany",Albany!$F$9,IF(B14="Detroit",Detroit!$F$9,IF(B14="Binghamton",Binghamton!$F$9,IF(B14="Hartford",Hartford!$F$9,IF(B14="Stony Brook",'Stony Brook'!$F$9,IF(B14="UMBC",UMBC!$F$9,IF(B14="Vermont",Vermont!$F$9,IF(B14="Duke",Duke!$F$9,IF(B14="Maryland",Maryland!$F$9,IF(B14="North Carolina",'North Carolina'!$F$9,IF(B14="Virginia",Virginia!$F$9,IF(B14="Georgetown",Georgetown!$F$9,IF(B14="Notre Dame",'Notre Dame'!$F$9,IF(B14="Providence",Providence!$F$9,IF(B14="Rutgers",Rutgers!$F$9,IF(B14="St. Johns",'St. Johns'!$F$9,IF(B14="Syracuse",Syracuse!$F$9,IF(B14="Villanova",Villanova!$F$9,IF(B14="Drexel",Drexel!$F$9,IF(B14="Hofstra",Hofstra!$F$9,IF(B14="Penn State",'Penn State'!$F$9,IF(B14="Delaware",Delaware!$F$9,IF(B14="Massachusetts",Massachusetts!$F$9,IF(B14="Bellarmine",Bellarmine!$F$9,IF(B14="Fairfield",Fairfield!$F$9,IF(B14="Hobart",Hobart!$F$9,IF(B14="Loyola",Loyola!$F$9,IF(B14="Ohio State",'Ohio State'!$F$9,IF(B14="Denver",Denver!$F$9,IF(B14="Johns Hopkins",'Johns Hopkins'!$F$9,IF(B14="Mercer",Mercer!$F$9,IF(B14="Presbyterian",Presbyterian!$F$9,IF(B14="Brown",Brown!$F$9,IF(B14="Cornell",Cornell!$F$9,IF(B14="Dartmouth",Dartmouth!$F$9,IF(B14="Harvard",Harvard!$F$9,IF(B14="Pennsylvania",Pennsylvania!$F$9,IF(B14="Princeton",Princeton!$F$9,IF(B14="Yale",Yale!$F$9,IF(B14="Canisius",Canisius!$F$9,IF(B14="Jacksonville",Jacksonville!$F$9,IF(B14="Manhattan",Manhattan!$F$9,IF(B14="Marist",Marist!$F$9,IF(B14="St. Josephs",'St. Josephs'!$F$9,IF(B14="Siena",Siena!$F$9,IF(B14="VMI",VMI!$F$9,IF(B14="Bryant",Bryant!$F$9,IF(B14="Mt. St. Marys",'Mount St. Marys'!$F$9,IF(B14="Quinnipiac",Quinnipiac!$F$9,IF(B14="Robert Morris",'Robert Morris'!$F$9,IF(B14="Sacred Heart",'Sacred Heart'!$F$9,IF(B14="Wagner",Wagner!$F$9,IF(B14="Army",Army!$F$9,IF(B14="Bucknell",Bucknell!$F$9,IF(B14="Colgate",Colgate!$F$9,IF(B14="Towson",Towson!$F$9,IF(B14="Holy Cross",'Holy Cross'!$F$9,IF(B14="Lafayette",Lafayette!$F$9,IF(B14="Lehigh",Lehigh!$F$9,IF(B14="Navy",Navy!$F$9,0)))))))))))))))))))))))))))))))))))))))))))))))))))))))))))))</f>
        <v>382</v>
      </c>
    </row>
    <row r="15" spans="1:10">
      <c r="A15" t="s">
        <v>273</v>
      </c>
      <c r="B15" t="s">
        <v>37</v>
      </c>
      <c r="C15">
        <v>29</v>
      </c>
      <c r="D15">
        <v>18</v>
      </c>
      <c r="E15">
        <v>47</v>
      </c>
      <c r="F15" s="45">
        <f t="shared" si="0"/>
        <v>6.1310782241014801</v>
      </c>
      <c r="G15" s="45">
        <f t="shared" si="1"/>
        <v>3.8054968287526427</v>
      </c>
      <c r="H15" s="45">
        <f t="shared" si="2"/>
        <v>9.9365750528541223</v>
      </c>
      <c r="I15">
        <f t="shared" si="3"/>
        <v>11</v>
      </c>
      <c r="J15">
        <f>IF(B15="Air Force",'Air Force'!$F$9,IF(B15="Albany",Albany!$F$9,IF(B15="Detroit",Detroit!$F$9,IF(B15="Binghamton",Binghamton!$F$9,IF(B15="Hartford",Hartford!$F$9,IF(B15="Stony Brook",'Stony Brook'!$F$9,IF(B15="UMBC",UMBC!$F$9,IF(B15="Vermont",Vermont!$F$9,IF(B15="Duke",Duke!$F$9,IF(B15="Maryland",Maryland!$F$9,IF(B15="North Carolina",'North Carolina'!$F$9,IF(B15="Virginia",Virginia!$F$9,IF(B15="Georgetown",Georgetown!$F$9,IF(B15="Notre Dame",'Notre Dame'!$F$9,IF(B15="Providence",Providence!$F$9,IF(B15="Rutgers",Rutgers!$F$9,IF(B15="St. Johns",'St. Johns'!$F$9,IF(B15="Syracuse",Syracuse!$F$9,IF(B15="Villanova",Villanova!$F$9,IF(B15="Drexel",Drexel!$F$9,IF(B15="Hofstra",Hofstra!$F$9,IF(B15="Penn State",'Penn State'!$F$9,IF(B15="Delaware",Delaware!$F$9,IF(B15="Massachusetts",Massachusetts!$F$9,IF(B15="Bellarmine",Bellarmine!$F$9,IF(B15="Fairfield",Fairfield!$F$9,IF(B15="Hobart",Hobart!$F$9,IF(B15="Loyola",Loyola!$F$9,IF(B15="Ohio State",'Ohio State'!$F$9,IF(B15="Denver",Denver!$F$9,IF(B15="Johns Hopkins",'Johns Hopkins'!$F$9,IF(B15="Mercer",Mercer!$F$9,IF(B15="Presbyterian",Presbyterian!$F$9,IF(B15="Brown",Brown!$F$9,IF(B15="Cornell",Cornell!$F$9,IF(B15="Dartmouth",Dartmouth!$F$9,IF(B15="Harvard",Harvard!$F$9,IF(B15="Pennsylvania",Pennsylvania!$F$9,IF(B15="Princeton",Princeton!$F$9,IF(B15="Yale",Yale!$F$9,IF(B15="Canisius",Canisius!$F$9,IF(B15="Jacksonville",Jacksonville!$F$9,IF(B15="Manhattan",Manhattan!$F$9,IF(B15="Marist",Marist!$F$9,IF(B15="St. Josephs",'St. Josephs'!$F$9,IF(B15="Siena",Siena!$F$9,IF(B15="VMI",VMI!$F$9,IF(B15="Bryant",Bryant!$F$9,IF(B15="Mt. St. Marys",'Mount St. Marys'!$F$9,IF(B15="Quinnipiac",Quinnipiac!$F$9,IF(B15="Robert Morris",'Robert Morris'!$F$9,IF(B15="Sacred Heart",'Sacred Heart'!$F$9,IF(B15="Wagner",Wagner!$F$9,IF(B15="Army",Army!$F$9,IF(B15="Bucknell",Bucknell!$F$9,IF(B15="Colgate",Colgate!$F$9,IF(B15="Towson",Towson!$F$9,IF(B15="Holy Cross",'Holy Cross'!$F$9,IF(B15="Lafayette",Lafayette!$F$9,IF(B15="Lehigh",Lehigh!$F$9,IF(B15="Navy",Navy!$F$9,0)))))))))))))))))))))))))))))))))))))))))))))))))))))))))))))</f>
        <v>473</v>
      </c>
    </row>
    <row r="16" spans="1:10">
      <c r="A16" t="s">
        <v>262</v>
      </c>
      <c r="B16" t="s">
        <v>13</v>
      </c>
      <c r="C16">
        <v>23</v>
      </c>
      <c r="D16">
        <v>21</v>
      </c>
      <c r="E16">
        <v>44</v>
      </c>
      <c r="F16" s="45">
        <f t="shared" si="0"/>
        <v>5.1454138702460845</v>
      </c>
      <c r="G16" s="45">
        <f t="shared" si="1"/>
        <v>4.6979865771812079</v>
      </c>
      <c r="H16" s="45">
        <f t="shared" si="2"/>
        <v>9.8434004474272925</v>
      </c>
      <c r="I16">
        <f t="shared" si="3"/>
        <v>12</v>
      </c>
      <c r="J16">
        <f>IF(B16="Air Force",'Air Force'!$F$9,IF(B16="Albany",Albany!$F$9,IF(B16="Detroit",Detroit!$F$9,IF(B16="Binghamton",Binghamton!$F$9,IF(B16="Hartford",Hartford!$F$9,IF(B16="Stony Brook",'Stony Brook'!$F$9,IF(B16="UMBC",UMBC!$F$9,IF(B16="Vermont",Vermont!$F$9,IF(B16="Duke",Duke!$F$9,IF(B16="Maryland",Maryland!$F$9,IF(B16="North Carolina",'North Carolina'!$F$9,IF(B16="Virginia",Virginia!$F$9,IF(B16="Georgetown",Georgetown!$F$9,IF(B16="Notre Dame",'Notre Dame'!$F$9,IF(B16="Providence",Providence!$F$9,IF(B16="Rutgers",Rutgers!$F$9,IF(B16="St. Johns",'St. Johns'!$F$9,IF(B16="Syracuse",Syracuse!$F$9,IF(B16="Villanova",Villanova!$F$9,IF(B16="Drexel",Drexel!$F$9,IF(B16="Hofstra",Hofstra!$F$9,IF(B16="Penn State",'Penn State'!$F$9,IF(B16="Delaware",Delaware!$F$9,IF(B16="Massachusetts",Massachusetts!$F$9,IF(B16="Bellarmine",Bellarmine!$F$9,IF(B16="Fairfield",Fairfield!$F$9,IF(B16="Hobart",Hobart!$F$9,IF(B16="Loyola",Loyola!$F$9,IF(B16="Ohio State",'Ohio State'!$F$9,IF(B16="Denver",Denver!$F$9,IF(B16="Johns Hopkins",'Johns Hopkins'!$F$9,IF(B16="Mercer",Mercer!$F$9,IF(B16="Presbyterian",Presbyterian!$F$9,IF(B16="Brown",Brown!$F$9,IF(B16="Cornell",Cornell!$F$9,IF(B16="Dartmouth",Dartmouth!$F$9,IF(B16="Harvard",Harvard!$F$9,IF(B16="Pennsylvania",Pennsylvania!$F$9,IF(B16="Princeton",Princeton!$F$9,IF(B16="Yale",Yale!$F$9,IF(B16="Canisius",Canisius!$F$9,IF(B16="Jacksonville",Jacksonville!$F$9,IF(B16="Manhattan",Manhattan!$F$9,IF(B16="Marist",Marist!$F$9,IF(B16="St. Josephs",'St. Josephs'!$F$9,IF(B16="Siena",Siena!$F$9,IF(B16="VMI",VMI!$F$9,IF(B16="Bryant",Bryant!$F$9,IF(B16="Mt. St. Marys",'Mount St. Marys'!$F$9,IF(B16="Quinnipiac",Quinnipiac!$F$9,IF(B16="Robert Morris",'Robert Morris'!$F$9,IF(B16="Sacred Heart",'Sacred Heart'!$F$9,IF(B16="Wagner",Wagner!$F$9,IF(B16="Army",Army!$F$9,IF(B16="Bucknell",Bucknell!$F$9,IF(B16="Colgate",Colgate!$F$9,IF(B16="Towson",Towson!$F$9,IF(B16="Holy Cross",'Holy Cross'!$F$9,IF(B16="Lafayette",Lafayette!$F$9,IF(B16="Lehigh",Lehigh!$F$9,IF(B16="Navy",Navy!$F$9,0)))))))))))))))))))))))))))))))))))))))))))))))))))))))))))))</f>
        <v>447</v>
      </c>
    </row>
    <row r="17" spans="1:10">
      <c r="A17" t="s">
        <v>285</v>
      </c>
      <c r="B17" t="s">
        <v>15</v>
      </c>
      <c r="C17">
        <v>22</v>
      </c>
      <c r="D17">
        <v>17</v>
      </c>
      <c r="E17">
        <v>39</v>
      </c>
      <c r="F17" s="45">
        <f t="shared" si="0"/>
        <v>5.5415617128463479</v>
      </c>
      <c r="G17" s="45">
        <f t="shared" si="1"/>
        <v>4.2821158690176322</v>
      </c>
      <c r="H17" s="45">
        <f t="shared" si="2"/>
        <v>9.8236775818639792</v>
      </c>
      <c r="I17">
        <f t="shared" si="3"/>
        <v>13</v>
      </c>
      <c r="J17">
        <f>IF(B17="Air Force",'Air Force'!$F$9,IF(B17="Albany",Albany!$F$9,IF(B17="Detroit",Detroit!$F$9,IF(B17="Binghamton",Binghamton!$F$9,IF(B17="Hartford",Hartford!$F$9,IF(B17="Stony Brook",'Stony Brook'!$F$9,IF(B17="UMBC",UMBC!$F$9,IF(B17="Vermont",Vermont!$F$9,IF(B17="Duke",Duke!$F$9,IF(B17="Maryland",Maryland!$F$9,IF(B17="North Carolina",'North Carolina'!$F$9,IF(B17="Virginia",Virginia!$F$9,IF(B17="Georgetown",Georgetown!$F$9,IF(B17="Notre Dame",'Notre Dame'!$F$9,IF(B17="Providence",Providence!$F$9,IF(B17="Rutgers",Rutgers!$F$9,IF(B17="St. Johns",'St. Johns'!$F$9,IF(B17="Syracuse",Syracuse!$F$9,IF(B17="Villanova",Villanova!$F$9,IF(B17="Drexel",Drexel!$F$9,IF(B17="Hofstra",Hofstra!$F$9,IF(B17="Penn State",'Penn State'!$F$9,IF(B17="Delaware",Delaware!$F$9,IF(B17="Massachusetts",Massachusetts!$F$9,IF(B17="Bellarmine",Bellarmine!$F$9,IF(B17="Fairfield",Fairfield!$F$9,IF(B17="Hobart",Hobart!$F$9,IF(B17="Loyola",Loyola!$F$9,IF(B17="Ohio State",'Ohio State'!$F$9,IF(B17="Denver",Denver!$F$9,IF(B17="Johns Hopkins",'Johns Hopkins'!$F$9,IF(B17="Mercer",Mercer!$F$9,IF(B17="Presbyterian",Presbyterian!$F$9,IF(B17="Brown",Brown!$F$9,IF(B17="Cornell",Cornell!$F$9,IF(B17="Dartmouth",Dartmouth!$F$9,IF(B17="Harvard",Harvard!$F$9,IF(B17="Pennsylvania",Pennsylvania!$F$9,IF(B17="Princeton",Princeton!$F$9,IF(B17="Yale",Yale!$F$9,IF(B17="Canisius",Canisius!$F$9,IF(B17="Jacksonville",Jacksonville!$F$9,IF(B17="Manhattan",Manhattan!$F$9,IF(B17="Marist",Marist!$F$9,IF(B17="St. Josephs",'St. Josephs'!$F$9,IF(B17="Siena",Siena!$F$9,IF(B17="VMI",VMI!$F$9,IF(B17="Bryant",Bryant!$F$9,IF(B17="Mt. St. Marys",'Mount St. Marys'!$F$9,IF(B17="Quinnipiac",Quinnipiac!$F$9,IF(B17="Robert Morris",'Robert Morris'!$F$9,IF(B17="Sacred Heart",'Sacred Heart'!$F$9,IF(B17="Wagner",Wagner!$F$9,IF(B17="Army",Army!$F$9,IF(B17="Bucknell",Bucknell!$F$9,IF(B17="Colgate",Colgate!$F$9,IF(B17="Towson",Towson!$F$9,IF(B17="Holy Cross",'Holy Cross'!$F$9,IF(B17="Lafayette",Lafayette!$F$9,IF(B17="Lehigh",Lehigh!$F$9,IF(B17="Navy",Navy!$F$9,0)))))))))))))))))))))))))))))))))))))))))))))))))))))))))))))</f>
        <v>397</v>
      </c>
    </row>
    <row r="18" spans="1:10">
      <c r="A18" t="s">
        <v>306</v>
      </c>
      <c r="B18" t="s">
        <v>58</v>
      </c>
      <c r="C18">
        <v>21</v>
      </c>
      <c r="D18">
        <v>11</v>
      </c>
      <c r="E18">
        <v>32</v>
      </c>
      <c r="F18" s="45">
        <f t="shared" si="0"/>
        <v>6.4417177914110431</v>
      </c>
      <c r="G18" s="45">
        <f t="shared" si="1"/>
        <v>3.3742331288343559</v>
      </c>
      <c r="H18" s="45">
        <f t="shared" si="2"/>
        <v>9.8159509202453989</v>
      </c>
      <c r="I18">
        <f t="shared" si="3"/>
        <v>14</v>
      </c>
      <c r="J18">
        <f>IF(B18="Air Force",'Air Force'!$F$9,IF(B18="Albany",Albany!$F$9,IF(B18="Detroit",Detroit!$F$9,IF(B18="Binghamton",Binghamton!$F$9,IF(B18="Hartford",Hartford!$F$9,IF(B18="Stony Brook",'Stony Brook'!$F$9,IF(B18="UMBC",UMBC!$F$9,IF(B18="Vermont",Vermont!$F$9,IF(B18="Duke",Duke!$F$9,IF(B18="Maryland",Maryland!$F$9,IF(B18="North Carolina",'North Carolina'!$F$9,IF(B18="Virginia",Virginia!$F$9,IF(B18="Georgetown",Georgetown!$F$9,IF(B18="Notre Dame",'Notre Dame'!$F$9,IF(B18="Providence",Providence!$F$9,IF(B18="Rutgers",Rutgers!$F$9,IF(B18="St. Johns",'St. Johns'!$F$9,IF(B18="Syracuse",Syracuse!$F$9,IF(B18="Villanova",Villanova!$F$9,IF(B18="Drexel",Drexel!$F$9,IF(B18="Hofstra",Hofstra!$F$9,IF(B18="Penn State",'Penn State'!$F$9,IF(B18="Delaware",Delaware!$F$9,IF(B18="Massachusetts",Massachusetts!$F$9,IF(B18="Bellarmine",Bellarmine!$F$9,IF(B18="Fairfield",Fairfield!$F$9,IF(B18="Hobart",Hobart!$F$9,IF(B18="Loyola",Loyola!$F$9,IF(B18="Ohio State",'Ohio State'!$F$9,IF(B18="Denver",Denver!$F$9,IF(B18="Johns Hopkins",'Johns Hopkins'!$F$9,IF(B18="Mercer",Mercer!$F$9,IF(B18="Presbyterian",Presbyterian!$F$9,IF(B18="Brown",Brown!$F$9,IF(B18="Cornell",Cornell!$F$9,IF(B18="Dartmouth",Dartmouth!$F$9,IF(B18="Harvard",Harvard!$F$9,IF(B18="Pennsylvania",Pennsylvania!$F$9,IF(B18="Princeton",Princeton!$F$9,IF(B18="Yale",Yale!$F$9,IF(B18="Canisius",Canisius!$F$9,IF(B18="Jacksonville",Jacksonville!$F$9,IF(B18="Manhattan",Manhattan!$F$9,IF(B18="Marist",Marist!$F$9,IF(B18="St. Josephs",'St. Josephs'!$F$9,IF(B18="Siena",Siena!$F$9,IF(B18="VMI",VMI!$F$9,IF(B18="Bryant",Bryant!$F$9,IF(B18="Mt. St. Marys",'Mount St. Marys'!$F$9,IF(B18="Quinnipiac",Quinnipiac!$F$9,IF(B18="Robert Morris",'Robert Morris'!$F$9,IF(B18="Sacred Heart",'Sacred Heart'!$F$9,IF(B18="Wagner",Wagner!$F$9,IF(B18="Army",Army!$F$9,IF(B18="Bucknell",Bucknell!$F$9,IF(B18="Colgate",Colgate!$F$9,IF(B18="Towson",Towson!$F$9,IF(B18="Holy Cross",'Holy Cross'!$F$9,IF(B18="Lafayette",Lafayette!$F$9,IF(B18="Lehigh",Lehigh!$F$9,IF(B18="Navy",Navy!$F$9,0)))))))))))))))))))))))))))))))))))))))))))))))))))))))))))))</f>
        <v>326</v>
      </c>
    </row>
    <row r="19" spans="1:10">
      <c r="A19" t="s">
        <v>267</v>
      </c>
      <c r="B19" t="s">
        <v>20</v>
      </c>
      <c r="C19">
        <v>25</v>
      </c>
      <c r="D19">
        <v>24</v>
      </c>
      <c r="E19">
        <v>49</v>
      </c>
      <c r="F19" s="45">
        <f t="shared" si="0"/>
        <v>4.9900199600798407</v>
      </c>
      <c r="G19" s="45">
        <f t="shared" si="1"/>
        <v>4.7904191616766472</v>
      </c>
      <c r="H19" s="45">
        <f t="shared" si="2"/>
        <v>9.780439121756487</v>
      </c>
      <c r="I19">
        <f t="shared" si="3"/>
        <v>15</v>
      </c>
      <c r="J19">
        <f>IF(B19="Air Force",'Air Force'!$F$9,IF(B19="Albany",Albany!$F$9,IF(B19="Detroit",Detroit!$F$9,IF(B19="Binghamton",Binghamton!$F$9,IF(B19="Hartford",Hartford!$F$9,IF(B19="Stony Brook",'Stony Brook'!$F$9,IF(B19="UMBC",UMBC!$F$9,IF(B19="Vermont",Vermont!$F$9,IF(B19="Duke",Duke!$F$9,IF(B19="Maryland",Maryland!$F$9,IF(B19="North Carolina",'North Carolina'!$F$9,IF(B19="Virginia",Virginia!$F$9,IF(B19="Georgetown",Georgetown!$F$9,IF(B19="Notre Dame",'Notre Dame'!$F$9,IF(B19="Providence",Providence!$F$9,IF(B19="Rutgers",Rutgers!$F$9,IF(B19="St. Johns",'St. Johns'!$F$9,IF(B19="Syracuse",Syracuse!$F$9,IF(B19="Villanova",Villanova!$F$9,IF(B19="Drexel",Drexel!$F$9,IF(B19="Hofstra",Hofstra!$F$9,IF(B19="Penn State",'Penn State'!$F$9,IF(B19="Delaware",Delaware!$F$9,IF(B19="Massachusetts",Massachusetts!$F$9,IF(B19="Bellarmine",Bellarmine!$F$9,IF(B19="Fairfield",Fairfield!$F$9,IF(B19="Hobart",Hobart!$F$9,IF(B19="Loyola",Loyola!$F$9,IF(B19="Ohio State",'Ohio State'!$F$9,IF(B19="Denver",Denver!$F$9,IF(B19="Johns Hopkins",'Johns Hopkins'!$F$9,IF(B19="Mercer",Mercer!$F$9,IF(B19="Presbyterian",Presbyterian!$F$9,IF(B19="Brown",Brown!$F$9,IF(B19="Cornell",Cornell!$F$9,IF(B19="Dartmouth",Dartmouth!$F$9,IF(B19="Harvard",Harvard!$F$9,IF(B19="Pennsylvania",Pennsylvania!$F$9,IF(B19="Princeton",Princeton!$F$9,IF(B19="Yale",Yale!$F$9,IF(B19="Canisius",Canisius!$F$9,IF(B19="Jacksonville",Jacksonville!$F$9,IF(B19="Manhattan",Manhattan!$F$9,IF(B19="Marist",Marist!$F$9,IF(B19="St. Josephs",'St. Josephs'!$F$9,IF(B19="Siena",Siena!$F$9,IF(B19="VMI",VMI!$F$9,IF(B19="Bryant",Bryant!$F$9,IF(B19="Mt. St. Marys",'Mount St. Marys'!$F$9,IF(B19="Quinnipiac",Quinnipiac!$F$9,IF(B19="Robert Morris",'Robert Morris'!$F$9,IF(B19="Sacred Heart",'Sacred Heart'!$F$9,IF(B19="Wagner",Wagner!$F$9,IF(B19="Army",Army!$F$9,IF(B19="Bucknell",Bucknell!$F$9,IF(B19="Colgate",Colgate!$F$9,IF(B19="Towson",Towson!$F$9,IF(B19="Holy Cross",'Holy Cross'!$F$9,IF(B19="Lafayette",Lafayette!$F$9,IF(B19="Lehigh",Lehigh!$F$9,IF(B19="Navy",Navy!$F$9,0)))))))))))))))))))))))))))))))))))))))))))))))))))))))))))))</f>
        <v>501</v>
      </c>
    </row>
    <row r="20" spans="1:10">
      <c r="A20" t="s">
        <v>283</v>
      </c>
      <c r="B20" t="s">
        <v>197</v>
      </c>
      <c r="C20">
        <v>28</v>
      </c>
      <c r="D20">
        <v>13</v>
      </c>
      <c r="E20">
        <v>41</v>
      </c>
      <c r="F20" s="45">
        <f t="shared" si="0"/>
        <v>6.666666666666667</v>
      </c>
      <c r="G20" s="45">
        <f t="shared" si="1"/>
        <v>3.0952380952380953</v>
      </c>
      <c r="H20" s="45">
        <f t="shared" si="2"/>
        <v>9.7619047619047628</v>
      </c>
      <c r="I20">
        <f t="shared" si="3"/>
        <v>16</v>
      </c>
      <c r="J20">
        <f>IF(B20="Air Force",'Air Force'!$F$9,IF(B20="Albany",Albany!$F$9,IF(B20="Detroit",Detroit!$F$9,IF(B20="Binghamton",Binghamton!$F$9,IF(B20="Hartford",Hartford!$F$9,IF(B20="Stony Brook",'Stony Brook'!$F$9,IF(B20="UMBC",UMBC!$F$9,IF(B20="Vermont",Vermont!$F$9,IF(B20="Duke",Duke!$F$9,IF(B20="Maryland",Maryland!$F$9,IF(B20="North Carolina",'North Carolina'!$F$9,IF(B20="Virginia",Virginia!$F$9,IF(B20="Georgetown",Georgetown!$F$9,IF(B20="Notre Dame",'Notre Dame'!$F$9,IF(B20="Providence",Providence!$F$9,IF(B20="Rutgers",Rutgers!$F$9,IF(B20="St. Johns",'St. Johns'!$F$9,IF(B20="Syracuse",Syracuse!$F$9,IF(B20="Villanova",Villanova!$F$9,IF(B20="Drexel",Drexel!$F$9,IF(B20="Hofstra",Hofstra!$F$9,IF(B20="Penn State",'Penn State'!$F$9,IF(B20="Delaware",Delaware!$F$9,IF(B20="Massachusetts",Massachusetts!$F$9,IF(B20="Bellarmine",Bellarmine!$F$9,IF(B20="Fairfield",Fairfield!$F$9,IF(B20="Hobart",Hobart!$F$9,IF(B20="Loyola",Loyola!$F$9,IF(B20="Ohio State",'Ohio State'!$F$9,IF(B20="Denver",Denver!$F$9,IF(B20="Johns Hopkins",'Johns Hopkins'!$F$9,IF(B20="Mercer",Mercer!$F$9,IF(B20="Presbyterian",Presbyterian!$F$9,IF(B20="Brown",Brown!$F$9,IF(B20="Cornell",Cornell!$F$9,IF(B20="Dartmouth",Dartmouth!$F$9,IF(B20="Harvard",Harvard!$F$9,IF(B20="Pennsylvania",Pennsylvania!$F$9,IF(B20="Princeton",Princeton!$F$9,IF(B20="Yale",Yale!$F$9,IF(B20="Canisius",Canisius!$F$9,IF(B20="Jacksonville",Jacksonville!$F$9,IF(B20="Manhattan",Manhattan!$F$9,IF(B20="Marist",Marist!$F$9,IF(B20="St. Josephs",'St. Josephs'!$F$9,IF(B20="Siena",Siena!$F$9,IF(B20="VMI",VMI!$F$9,IF(B20="Bryant",Bryant!$F$9,IF(B20="Mt. St. Marys",'Mount St. Marys'!$F$9,IF(B20="Quinnipiac",Quinnipiac!$F$9,IF(B20="Robert Morris",'Robert Morris'!$F$9,IF(B20="Sacred Heart",'Sacred Heart'!$F$9,IF(B20="Wagner",Wagner!$F$9,IF(B20="Army",Army!$F$9,IF(B20="Bucknell",Bucknell!$F$9,IF(B20="Colgate",Colgate!$F$9,IF(B20="Towson",Towson!$F$9,IF(B20="Holy Cross",'Holy Cross'!$F$9,IF(B20="Lafayette",Lafayette!$F$9,IF(B20="Lehigh",Lehigh!$F$9,IF(B20="Navy",Navy!$F$9,0)))))))))))))))))))))))))))))))))))))))))))))))))))))))))))))</f>
        <v>420</v>
      </c>
    </row>
    <row r="21" spans="1:10">
      <c r="A21" t="s">
        <v>299</v>
      </c>
      <c r="B21" t="s">
        <v>30</v>
      </c>
      <c r="C21">
        <v>19</v>
      </c>
      <c r="D21">
        <v>18</v>
      </c>
      <c r="E21">
        <v>37</v>
      </c>
      <c r="F21" s="45">
        <f t="shared" si="0"/>
        <v>4.9738219895287958</v>
      </c>
      <c r="G21" s="45">
        <f t="shared" si="1"/>
        <v>4.7120418848167542</v>
      </c>
      <c r="H21" s="45">
        <f t="shared" si="2"/>
        <v>9.6858638743455501</v>
      </c>
      <c r="I21">
        <f t="shared" si="3"/>
        <v>17</v>
      </c>
      <c r="J21">
        <f>IF(B21="Air Force",'Air Force'!$F$9,IF(B21="Albany",Albany!$F$9,IF(B21="Detroit",Detroit!$F$9,IF(B21="Binghamton",Binghamton!$F$9,IF(B21="Hartford",Hartford!$F$9,IF(B21="Stony Brook",'Stony Brook'!$F$9,IF(B21="UMBC",UMBC!$F$9,IF(B21="Vermont",Vermont!$F$9,IF(B21="Duke",Duke!$F$9,IF(B21="Maryland",Maryland!$F$9,IF(B21="North Carolina",'North Carolina'!$F$9,IF(B21="Virginia",Virginia!$F$9,IF(B21="Georgetown",Georgetown!$F$9,IF(B21="Notre Dame",'Notre Dame'!$F$9,IF(B21="Providence",Providence!$F$9,IF(B21="Rutgers",Rutgers!$F$9,IF(B21="St. Johns",'St. Johns'!$F$9,IF(B21="Syracuse",Syracuse!$F$9,IF(B21="Villanova",Villanova!$F$9,IF(B21="Drexel",Drexel!$F$9,IF(B21="Hofstra",Hofstra!$F$9,IF(B21="Penn State",'Penn State'!$F$9,IF(B21="Delaware",Delaware!$F$9,IF(B21="Massachusetts",Massachusetts!$F$9,IF(B21="Bellarmine",Bellarmine!$F$9,IF(B21="Fairfield",Fairfield!$F$9,IF(B21="Hobart",Hobart!$F$9,IF(B21="Loyola",Loyola!$F$9,IF(B21="Ohio State",'Ohio State'!$F$9,IF(B21="Denver",Denver!$F$9,IF(B21="Johns Hopkins",'Johns Hopkins'!$F$9,IF(B21="Mercer",Mercer!$F$9,IF(B21="Presbyterian",Presbyterian!$F$9,IF(B21="Brown",Brown!$F$9,IF(B21="Cornell",Cornell!$F$9,IF(B21="Dartmouth",Dartmouth!$F$9,IF(B21="Harvard",Harvard!$F$9,IF(B21="Pennsylvania",Pennsylvania!$F$9,IF(B21="Princeton",Princeton!$F$9,IF(B21="Yale",Yale!$F$9,IF(B21="Canisius",Canisius!$F$9,IF(B21="Jacksonville",Jacksonville!$F$9,IF(B21="Manhattan",Manhattan!$F$9,IF(B21="Marist",Marist!$F$9,IF(B21="St. Josephs",'St. Josephs'!$F$9,IF(B21="Siena",Siena!$F$9,IF(B21="VMI",VMI!$F$9,IF(B21="Bryant",Bryant!$F$9,IF(B21="Mt. St. Marys",'Mount St. Marys'!$F$9,IF(B21="Quinnipiac",Quinnipiac!$F$9,IF(B21="Robert Morris",'Robert Morris'!$F$9,IF(B21="Sacred Heart",'Sacred Heart'!$F$9,IF(B21="Wagner",Wagner!$F$9,IF(B21="Army",Army!$F$9,IF(B21="Bucknell",Bucknell!$F$9,IF(B21="Colgate",Colgate!$F$9,IF(B21="Towson",Towson!$F$9,IF(B21="Holy Cross",'Holy Cross'!$F$9,IF(B21="Lafayette",Lafayette!$F$9,IF(B21="Lehigh",Lehigh!$F$9,IF(B21="Navy",Navy!$F$9,0)))))))))))))))))))))))))))))))))))))))))))))))))))))))))))))</f>
        <v>382</v>
      </c>
    </row>
    <row r="22" spans="1:10">
      <c r="A22" t="s">
        <v>275</v>
      </c>
      <c r="B22" t="s">
        <v>48</v>
      </c>
      <c r="C22">
        <v>29</v>
      </c>
      <c r="D22">
        <v>17</v>
      </c>
      <c r="E22">
        <v>46</v>
      </c>
      <c r="F22" s="45">
        <f t="shared" si="0"/>
        <v>5.8943089430894311</v>
      </c>
      <c r="G22" s="45">
        <f t="shared" si="1"/>
        <v>3.4552845528455287</v>
      </c>
      <c r="H22" s="45">
        <f t="shared" si="2"/>
        <v>9.3495934959349594</v>
      </c>
      <c r="I22">
        <f t="shared" si="3"/>
        <v>18</v>
      </c>
      <c r="J22">
        <f>IF(B22="Air Force",'Air Force'!$F$9,IF(B22="Albany",Albany!$F$9,IF(B22="Detroit",Detroit!$F$9,IF(B22="Binghamton",Binghamton!$F$9,IF(B22="Hartford",Hartford!$F$9,IF(B22="Stony Brook",'Stony Brook'!$F$9,IF(B22="UMBC",UMBC!$F$9,IF(B22="Vermont",Vermont!$F$9,IF(B22="Duke",Duke!$F$9,IF(B22="Maryland",Maryland!$F$9,IF(B22="North Carolina",'North Carolina'!$F$9,IF(B22="Virginia",Virginia!$F$9,IF(B22="Georgetown",Georgetown!$F$9,IF(B22="Notre Dame",'Notre Dame'!$F$9,IF(B22="Providence",Providence!$F$9,IF(B22="Rutgers",Rutgers!$F$9,IF(B22="St. Johns",'St. Johns'!$F$9,IF(B22="Syracuse",Syracuse!$F$9,IF(B22="Villanova",Villanova!$F$9,IF(B22="Drexel",Drexel!$F$9,IF(B22="Hofstra",Hofstra!$F$9,IF(B22="Penn State",'Penn State'!$F$9,IF(B22="Delaware",Delaware!$F$9,IF(B22="Massachusetts",Massachusetts!$F$9,IF(B22="Bellarmine",Bellarmine!$F$9,IF(B22="Fairfield",Fairfield!$F$9,IF(B22="Hobart",Hobart!$F$9,IF(B22="Loyola",Loyola!$F$9,IF(B22="Ohio State",'Ohio State'!$F$9,IF(B22="Denver",Denver!$F$9,IF(B22="Johns Hopkins",'Johns Hopkins'!$F$9,IF(B22="Mercer",Mercer!$F$9,IF(B22="Presbyterian",Presbyterian!$F$9,IF(B22="Brown",Brown!$F$9,IF(B22="Cornell",Cornell!$F$9,IF(B22="Dartmouth",Dartmouth!$F$9,IF(B22="Harvard",Harvard!$F$9,IF(B22="Pennsylvania",Pennsylvania!$F$9,IF(B22="Princeton",Princeton!$F$9,IF(B22="Yale",Yale!$F$9,IF(B22="Canisius",Canisius!$F$9,IF(B22="Jacksonville",Jacksonville!$F$9,IF(B22="Manhattan",Manhattan!$F$9,IF(B22="Marist",Marist!$F$9,IF(B22="St. Josephs",'St. Josephs'!$F$9,IF(B22="Siena",Siena!$F$9,IF(B22="VMI",VMI!$F$9,IF(B22="Bryant",Bryant!$F$9,IF(B22="Mt. St. Marys",'Mount St. Marys'!$F$9,IF(B22="Quinnipiac",Quinnipiac!$F$9,IF(B22="Robert Morris",'Robert Morris'!$F$9,IF(B22="Sacred Heart",'Sacred Heart'!$F$9,IF(B22="Wagner",Wagner!$F$9,IF(B22="Army",Army!$F$9,IF(B22="Bucknell",Bucknell!$F$9,IF(B22="Colgate",Colgate!$F$9,IF(B22="Towson",Towson!$F$9,IF(B22="Holy Cross",'Holy Cross'!$F$9,IF(B22="Lafayette",Lafayette!$F$9,IF(B22="Lehigh",Lehigh!$F$9,IF(B22="Navy",Navy!$F$9,0)))))))))))))))))))))))))))))))))))))))))))))))))))))))))))))</f>
        <v>492</v>
      </c>
    </row>
    <row r="23" spans="1:10">
      <c r="A23" t="s">
        <v>340</v>
      </c>
      <c r="B23" t="s">
        <v>41</v>
      </c>
      <c r="C23">
        <v>14</v>
      </c>
      <c r="D23">
        <v>13</v>
      </c>
      <c r="E23">
        <v>27</v>
      </c>
      <c r="F23" s="45">
        <f t="shared" si="0"/>
        <v>4.8275862068965516</v>
      </c>
      <c r="G23" s="45">
        <f t="shared" si="1"/>
        <v>4.4827586206896548</v>
      </c>
      <c r="H23" s="45">
        <f t="shared" si="2"/>
        <v>9.3103448275862082</v>
      </c>
      <c r="I23">
        <f t="shared" si="3"/>
        <v>19</v>
      </c>
      <c r="J23">
        <f>IF(B23="Air Force",'Air Force'!$F$9,IF(B23="Albany",Albany!$F$9,IF(B23="Detroit",Detroit!$F$9,IF(B23="Binghamton",Binghamton!$F$9,IF(B23="Hartford",Hartford!$F$9,IF(B23="Stony Brook",'Stony Brook'!$F$9,IF(B23="UMBC",UMBC!$F$9,IF(B23="Vermont",Vermont!$F$9,IF(B23="Duke",Duke!$F$9,IF(B23="Maryland",Maryland!$F$9,IF(B23="North Carolina",'North Carolina'!$F$9,IF(B23="Virginia",Virginia!$F$9,IF(B23="Georgetown",Georgetown!$F$9,IF(B23="Notre Dame",'Notre Dame'!$F$9,IF(B23="Providence",Providence!$F$9,IF(B23="Rutgers",Rutgers!$F$9,IF(B23="St. Johns",'St. Johns'!$F$9,IF(B23="Syracuse",Syracuse!$F$9,IF(B23="Villanova",Villanova!$F$9,IF(B23="Drexel",Drexel!$F$9,IF(B23="Hofstra",Hofstra!$F$9,IF(B23="Penn State",'Penn State'!$F$9,IF(B23="Delaware",Delaware!$F$9,IF(B23="Massachusetts",Massachusetts!$F$9,IF(B23="Bellarmine",Bellarmine!$F$9,IF(B23="Fairfield",Fairfield!$F$9,IF(B23="Hobart",Hobart!$F$9,IF(B23="Loyola",Loyola!$F$9,IF(B23="Ohio State",'Ohio State'!$F$9,IF(B23="Denver",Denver!$F$9,IF(B23="Johns Hopkins",'Johns Hopkins'!$F$9,IF(B23="Mercer",Mercer!$F$9,IF(B23="Presbyterian",Presbyterian!$F$9,IF(B23="Brown",Brown!$F$9,IF(B23="Cornell",Cornell!$F$9,IF(B23="Dartmouth",Dartmouth!$F$9,IF(B23="Harvard",Harvard!$F$9,IF(B23="Pennsylvania",Pennsylvania!$F$9,IF(B23="Princeton",Princeton!$F$9,IF(B23="Yale",Yale!$F$9,IF(B23="Canisius",Canisius!$F$9,IF(B23="Jacksonville",Jacksonville!$F$9,IF(B23="Manhattan",Manhattan!$F$9,IF(B23="Marist",Marist!$F$9,IF(B23="St. Josephs",'St. Josephs'!$F$9,IF(B23="Siena",Siena!$F$9,IF(B23="VMI",VMI!$F$9,IF(B23="Bryant",Bryant!$F$9,IF(B23="Mt. St. Marys",'Mount St. Marys'!$F$9,IF(B23="Quinnipiac",Quinnipiac!$F$9,IF(B23="Robert Morris",'Robert Morris'!$F$9,IF(B23="Sacred Heart",'Sacred Heart'!$F$9,IF(B23="Wagner",Wagner!$F$9,IF(B23="Army",Army!$F$9,IF(B23="Bucknell",Bucknell!$F$9,IF(B23="Colgate",Colgate!$F$9,IF(B23="Towson",Towson!$F$9,IF(B23="Holy Cross",'Holy Cross'!$F$9,IF(B23="Lafayette",Lafayette!$F$9,IF(B23="Lehigh",Lehigh!$F$9,IF(B23="Navy",Navy!$F$9,0)))))))))))))))))))))))))))))))))))))))))))))))))))))))))))))</f>
        <v>290</v>
      </c>
    </row>
    <row r="24" spans="1:10">
      <c r="A24" t="s">
        <v>290</v>
      </c>
      <c r="B24" t="s">
        <v>22</v>
      </c>
      <c r="C24">
        <v>27</v>
      </c>
      <c r="D24">
        <v>13</v>
      </c>
      <c r="E24">
        <v>40</v>
      </c>
      <c r="F24" s="45">
        <f t="shared" si="0"/>
        <v>6.279069767441861</v>
      </c>
      <c r="G24" s="45">
        <f t="shared" si="1"/>
        <v>3.0232558139534884</v>
      </c>
      <c r="H24" s="45">
        <f t="shared" si="2"/>
        <v>9.3023255813953494</v>
      </c>
      <c r="I24">
        <f t="shared" si="3"/>
        <v>20</v>
      </c>
      <c r="J24">
        <f>IF(B24="Air Force",'Air Force'!$F$9,IF(B24="Albany",Albany!$F$9,IF(B24="Detroit",Detroit!$F$9,IF(B24="Binghamton",Binghamton!$F$9,IF(B24="Hartford",Hartford!$F$9,IF(B24="Stony Brook",'Stony Brook'!$F$9,IF(B24="UMBC",UMBC!$F$9,IF(B24="Vermont",Vermont!$F$9,IF(B24="Duke",Duke!$F$9,IF(B24="Maryland",Maryland!$F$9,IF(B24="North Carolina",'North Carolina'!$F$9,IF(B24="Virginia",Virginia!$F$9,IF(B24="Georgetown",Georgetown!$F$9,IF(B24="Notre Dame",'Notre Dame'!$F$9,IF(B24="Providence",Providence!$F$9,IF(B24="Rutgers",Rutgers!$F$9,IF(B24="St. Johns",'St. Johns'!$F$9,IF(B24="Syracuse",Syracuse!$F$9,IF(B24="Villanova",Villanova!$F$9,IF(B24="Drexel",Drexel!$F$9,IF(B24="Hofstra",Hofstra!$F$9,IF(B24="Penn State",'Penn State'!$F$9,IF(B24="Delaware",Delaware!$F$9,IF(B24="Massachusetts",Massachusetts!$F$9,IF(B24="Bellarmine",Bellarmine!$F$9,IF(B24="Fairfield",Fairfield!$F$9,IF(B24="Hobart",Hobart!$F$9,IF(B24="Loyola",Loyola!$F$9,IF(B24="Ohio State",'Ohio State'!$F$9,IF(B24="Denver",Denver!$F$9,IF(B24="Johns Hopkins",'Johns Hopkins'!$F$9,IF(B24="Mercer",Mercer!$F$9,IF(B24="Presbyterian",Presbyterian!$F$9,IF(B24="Brown",Brown!$F$9,IF(B24="Cornell",Cornell!$F$9,IF(B24="Dartmouth",Dartmouth!$F$9,IF(B24="Harvard",Harvard!$F$9,IF(B24="Pennsylvania",Pennsylvania!$F$9,IF(B24="Princeton",Princeton!$F$9,IF(B24="Yale",Yale!$F$9,IF(B24="Canisius",Canisius!$F$9,IF(B24="Jacksonville",Jacksonville!$F$9,IF(B24="Manhattan",Manhattan!$F$9,IF(B24="Marist",Marist!$F$9,IF(B24="St. Josephs",'St. Josephs'!$F$9,IF(B24="Siena",Siena!$F$9,IF(B24="VMI",VMI!$F$9,IF(B24="Bryant",Bryant!$F$9,IF(B24="Mt. St. Marys",'Mount St. Marys'!$F$9,IF(B24="Quinnipiac",Quinnipiac!$F$9,IF(B24="Robert Morris",'Robert Morris'!$F$9,IF(B24="Sacred Heart",'Sacred Heart'!$F$9,IF(B24="Wagner",Wagner!$F$9,IF(B24="Army",Army!$F$9,IF(B24="Bucknell",Bucknell!$F$9,IF(B24="Colgate",Colgate!$F$9,IF(B24="Towson",Towson!$F$9,IF(B24="Holy Cross",'Holy Cross'!$F$9,IF(B24="Lafayette",Lafayette!$F$9,IF(B24="Lehigh",Lehigh!$F$9,IF(B24="Navy",Navy!$F$9,0)))))))))))))))))))))))))))))))))))))))))))))))))))))))))))))</f>
        <v>430</v>
      </c>
    </row>
    <row r="25" spans="1:10">
      <c r="A25" t="s">
        <v>289</v>
      </c>
      <c r="B25" t="s">
        <v>27</v>
      </c>
      <c r="C25">
        <v>20</v>
      </c>
      <c r="D25">
        <v>28</v>
      </c>
      <c r="E25">
        <v>48</v>
      </c>
      <c r="F25" s="45">
        <f t="shared" si="0"/>
        <v>3.8759689922480618</v>
      </c>
      <c r="G25" s="45">
        <f t="shared" si="1"/>
        <v>5.4263565891472867</v>
      </c>
      <c r="H25" s="45">
        <f t="shared" si="2"/>
        <v>9.3023255813953494</v>
      </c>
      <c r="I25">
        <f t="shared" si="3"/>
        <v>20</v>
      </c>
      <c r="J25">
        <f>IF(B25="Air Force",'Air Force'!$F$9,IF(B25="Albany",Albany!$F$9,IF(B25="Detroit",Detroit!$F$9,IF(B25="Binghamton",Binghamton!$F$9,IF(B25="Hartford",Hartford!$F$9,IF(B25="Stony Brook",'Stony Brook'!$F$9,IF(B25="UMBC",UMBC!$F$9,IF(B25="Vermont",Vermont!$F$9,IF(B25="Duke",Duke!$F$9,IF(B25="Maryland",Maryland!$F$9,IF(B25="North Carolina",'North Carolina'!$F$9,IF(B25="Virginia",Virginia!$F$9,IF(B25="Georgetown",Georgetown!$F$9,IF(B25="Notre Dame",'Notre Dame'!$F$9,IF(B25="Providence",Providence!$F$9,IF(B25="Rutgers",Rutgers!$F$9,IF(B25="St. Johns",'St. Johns'!$F$9,IF(B25="Syracuse",Syracuse!$F$9,IF(B25="Villanova",Villanova!$F$9,IF(B25="Drexel",Drexel!$F$9,IF(B25="Hofstra",Hofstra!$F$9,IF(B25="Penn State",'Penn State'!$F$9,IF(B25="Delaware",Delaware!$F$9,IF(B25="Massachusetts",Massachusetts!$F$9,IF(B25="Bellarmine",Bellarmine!$F$9,IF(B25="Fairfield",Fairfield!$F$9,IF(B25="Hobart",Hobart!$F$9,IF(B25="Loyola",Loyola!$F$9,IF(B25="Ohio State",'Ohio State'!$F$9,IF(B25="Denver",Denver!$F$9,IF(B25="Johns Hopkins",'Johns Hopkins'!$F$9,IF(B25="Mercer",Mercer!$F$9,IF(B25="Presbyterian",Presbyterian!$F$9,IF(B25="Brown",Brown!$F$9,IF(B25="Cornell",Cornell!$F$9,IF(B25="Dartmouth",Dartmouth!$F$9,IF(B25="Harvard",Harvard!$F$9,IF(B25="Pennsylvania",Pennsylvania!$F$9,IF(B25="Princeton",Princeton!$F$9,IF(B25="Yale",Yale!$F$9,IF(B25="Canisius",Canisius!$F$9,IF(B25="Jacksonville",Jacksonville!$F$9,IF(B25="Manhattan",Manhattan!$F$9,IF(B25="Marist",Marist!$F$9,IF(B25="St. Josephs",'St. Josephs'!$F$9,IF(B25="Siena",Siena!$F$9,IF(B25="VMI",VMI!$F$9,IF(B25="Bryant",Bryant!$F$9,IF(B25="Mt. St. Marys",'Mount St. Marys'!$F$9,IF(B25="Quinnipiac",Quinnipiac!$F$9,IF(B25="Robert Morris",'Robert Morris'!$F$9,IF(B25="Sacred Heart",'Sacred Heart'!$F$9,IF(B25="Wagner",Wagner!$F$9,IF(B25="Army",Army!$F$9,IF(B25="Bucknell",Bucknell!$F$9,IF(B25="Colgate",Colgate!$F$9,IF(B25="Towson",Towson!$F$9,IF(B25="Holy Cross",'Holy Cross'!$F$9,IF(B25="Lafayette",Lafayette!$F$9,IF(B25="Lehigh",Lehigh!$F$9,IF(B25="Navy",Navy!$F$9,0)))))))))))))))))))))))))))))))))))))))))))))))))))))))))))))</f>
        <v>516</v>
      </c>
    </row>
    <row r="26" spans="1:10">
      <c r="A26" t="s">
        <v>282</v>
      </c>
      <c r="B26" t="s">
        <v>197</v>
      </c>
      <c r="C26">
        <v>27</v>
      </c>
      <c r="D26">
        <v>12</v>
      </c>
      <c r="E26">
        <v>39</v>
      </c>
      <c r="F26" s="45">
        <f t="shared" si="0"/>
        <v>6.4285714285714279</v>
      </c>
      <c r="G26" s="45">
        <f t="shared" si="1"/>
        <v>2.8571428571428572</v>
      </c>
      <c r="H26" s="45">
        <f t="shared" si="2"/>
        <v>9.2857142857142865</v>
      </c>
      <c r="I26">
        <f t="shared" si="3"/>
        <v>22</v>
      </c>
      <c r="J26">
        <f>IF(B26="Air Force",'Air Force'!$F$9,IF(B26="Albany",Albany!$F$9,IF(B26="Detroit",Detroit!$F$9,IF(B26="Binghamton",Binghamton!$F$9,IF(B26="Hartford",Hartford!$F$9,IF(B26="Stony Brook",'Stony Brook'!$F$9,IF(B26="UMBC",UMBC!$F$9,IF(B26="Vermont",Vermont!$F$9,IF(B26="Duke",Duke!$F$9,IF(B26="Maryland",Maryland!$F$9,IF(B26="North Carolina",'North Carolina'!$F$9,IF(B26="Virginia",Virginia!$F$9,IF(B26="Georgetown",Georgetown!$F$9,IF(B26="Notre Dame",'Notre Dame'!$F$9,IF(B26="Providence",Providence!$F$9,IF(B26="Rutgers",Rutgers!$F$9,IF(B26="St. Johns",'St. Johns'!$F$9,IF(B26="Syracuse",Syracuse!$F$9,IF(B26="Villanova",Villanova!$F$9,IF(B26="Drexel",Drexel!$F$9,IF(B26="Hofstra",Hofstra!$F$9,IF(B26="Penn State",'Penn State'!$F$9,IF(B26="Delaware",Delaware!$F$9,IF(B26="Massachusetts",Massachusetts!$F$9,IF(B26="Bellarmine",Bellarmine!$F$9,IF(B26="Fairfield",Fairfield!$F$9,IF(B26="Hobart",Hobart!$F$9,IF(B26="Loyola",Loyola!$F$9,IF(B26="Ohio State",'Ohio State'!$F$9,IF(B26="Denver",Denver!$F$9,IF(B26="Johns Hopkins",'Johns Hopkins'!$F$9,IF(B26="Mercer",Mercer!$F$9,IF(B26="Presbyterian",Presbyterian!$F$9,IF(B26="Brown",Brown!$F$9,IF(B26="Cornell",Cornell!$F$9,IF(B26="Dartmouth",Dartmouth!$F$9,IF(B26="Harvard",Harvard!$F$9,IF(B26="Pennsylvania",Pennsylvania!$F$9,IF(B26="Princeton",Princeton!$F$9,IF(B26="Yale",Yale!$F$9,IF(B26="Canisius",Canisius!$F$9,IF(B26="Jacksonville",Jacksonville!$F$9,IF(B26="Manhattan",Manhattan!$F$9,IF(B26="Marist",Marist!$F$9,IF(B26="St. Josephs",'St. Josephs'!$F$9,IF(B26="Siena",Siena!$F$9,IF(B26="VMI",VMI!$F$9,IF(B26="Bryant",Bryant!$F$9,IF(B26="Mt. St. Marys",'Mount St. Marys'!$F$9,IF(B26="Quinnipiac",Quinnipiac!$F$9,IF(B26="Robert Morris",'Robert Morris'!$F$9,IF(B26="Sacred Heart",'Sacred Heart'!$F$9,IF(B26="Wagner",Wagner!$F$9,IF(B26="Army",Army!$F$9,IF(B26="Bucknell",Bucknell!$F$9,IF(B26="Colgate",Colgate!$F$9,IF(B26="Towson",Towson!$F$9,IF(B26="Holy Cross",'Holy Cross'!$F$9,IF(B26="Lafayette",Lafayette!$F$9,IF(B26="Lehigh",Lehigh!$F$9,IF(B26="Navy",Navy!$F$9,0)))))))))))))))))))))))))))))))))))))))))))))))))))))))))))))</f>
        <v>420</v>
      </c>
    </row>
    <row r="27" spans="1:10">
      <c r="A27" t="s">
        <v>288</v>
      </c>
      <c r="B27" t="s">
        <v>7</v>
      </c>
      <c r="C27">
        <v>27</v>
      </c>
      <c r="D27">
        <v>18</v>
      </c>
      <c r="E27">
        <v>45</v>
      </c>
      <c r="F27" s="45">
        <f t="shared" si="0"/>
        <v>5.5670103092783512</v>
      </c>
      <c r="G27" s="45">
        <f t="shared" si="1"/>
        <v>3.7113402061855671</v>
      </c>
      <c r="H27" s="45">
        <f t="shared" si="2"/>
        <v>9.2783505154639183</v>
      </c>
      <c r="I27">
        <f t="shared" si="3"/>
        <v>23</v>
      </c>
      <c r="J27">
        <f>IF(B27="Air Force",'Air Force'!$F$9,IF(B27="Albany",Albany!$F$9,IF(B27="Detroit",Detroit!$F$9,IF(B27="Binghamton",Binghamton!$F$9,IF(B27="Hartford",Hartford!$F$9,IF(B27="Stony Brook",'Stony Brook'!$F$9,IF(B27="UMBC",UMBC!$F$9,IF(B27="Vermont",Vermont!$F$9,IF(B27="Duke",Duke!$F$9,IF(B27="Maryland",Maryland!$F$9,IF(B27="North Carolina",'North Carolina'!$F$9,IF(B27="Virginia",Virginia!$F$9,IF(B27="Georgetown",Georgetown!$F$9,IF(B27="Notre Dame",'Notre Dame'!$F$9,IF(B27="Providence",Providence!$F$9,IF(B27="Rutgers",Rutgers!$F$9,IF(B27="St. Johns",'St. Johns'!$F$9,IF(B27="Syracuse",Syracuse!$F$9,IF(B27="Villanova",Villanova!$F$9,IF(B27="Drexel",Drexel!$F$9,IF(B27="Hofstra",Hofstra!$F$9,IF(B27="Penn State",'Penn State'!$F$9,IF(B27="Delaware",Delaware!$F$9,IF(B27="Massachusetts",Massachusetts!$F$9,IF(B27="Bellarmine",Bellarmine!$F$9,IF(B27="Fairfield",Fairfield!$F$9,IF(B27="Hobart",Hobart!$F$9,IF(B27="Loyola",Loyola!$F$9,IF(B27="Ohio State",'Ohio State'!$F$9,IF(B27="Denver",Denver!$F$9,IF(B27="Johns Hopkins",'Johns Hopkins'!$F$9,IF(B27="Mercer",Mercer!$F$9,IF(B27="Presbyterian",Presbyterian!$F$9,IF(B27="Brown",Brown!$F$9,IF(B27="Cornell",Cornell!$F$9,IF(B27="Dartmouth",Dartmouth!$F$9,IF(B27="Harvard",Harvard!$F$9,IF(B27="Pennsylvania",Pennsylvania!$F$9,IF(B27="Princeton",Princeton!$F$9,IF(B27="Yale",Yale!$F$9,IF(B27="Canisius",Canisius!$F$9,IF(B27="Jacksonville",Jacksonville!$F$9,IF(B27="Manhattan",Manhattan!$F$9,IF(B27="Marist",Marist!$F$9,IF(B27="St. Josephs",'St. Josephs'!$F$9,IF(B27="Siena",Siena!$F$9,IF(B27="VMI",VMI!$F$9,IF(B27="Bryant",Bryant!$F$9,IF(B27="Mt. St. Marys",'Mount St. Marys'!$F$9,IF(B27="Quinnipiac",Quinnipiac!$F$9,IF(B27="Robert Morris",'Robert Morris'!$F$9,IF(B27="Sacred Heart",'Sacred Heart'!$F$9,IF(B27="Wagner",Wagner!$F$9,IF(B27="Army",Army!$F$9,IF(B27="Bucknell",Bucknell!$F$9,IF(B27="Colgate",Colgate!$F$9,IF(B27="Towson",Towson!$F$9,IF(B27="Holy Cross",'Holy Cross'!$F$9,IF(B27="Lafayette",Lafayette!$F$9,IF(B27="Lehigh",Lehigh!$F$9,IF(B27="Navy",Navy!$F$9,0)))))))))))))))))))))))))))))))))))))))))))))))))))))))))))))</f>
        <v>485</v>
      </c>
    </row>
    <row r="28" spans="1:10">
      <c r="A28" t="s">
        <v>270</v>
      </c>
      <c r="B28" t="s">
        <v>59</v>
      </c>
      <c r="C28">
        <v>28</v>
      </c>
      <c r="D28">
        <v>14</v>
      </c>
      <c r="E28">
        <v>42</v>
      </c>
      <c r="F28" s="45">
        <f t="shared" si="0"/>
        <v>6.1810154525386318</v>
      </c>
      <c r="G28" s="45">
        <f t="shared" si="1"/>
        <v>3.0905077262693159</v>
      </c>
      <c r="H28" s="45">
        <f t="shared" si="2"/>
        <v>9.2715231788079464</v>
      </c>
      <c r="I28">
        <f t="shared" si="3"/>
        <v>24</v>
      </c>
      <c r="J28">
        <f>IF(B28="Air Force",'Air Force'!$F$9,IF(B28="Albany",Albany!$F$9,IF(B28="Detroit",Detroit!$F$9,IF(B28="Binghamton",Binghamton!$F$9,IF(B28="Hartford",Hartford!$F$9,IF(B28="Stony Brook",'Stony Brook'!$F$9,IF(B28="UMBC",UMBC!$F$9,IF(B28="Vermont",Vermont!$F$9,IF(B28="Duke",Duke!$F$9,IF(B28="Maryland",Maryland!$F$9,IF(B28="North Carolina",'North Carolina'!$F$9,IF(B28="Virginia",Virginia!$F$9,IF(B28="Georgetown",Georgetown!$F$9,IF(B28="Notre Dame",'Notre Dame'!$F$9,IF(B28="Providence",Providence!$F$9,IF(B28="Rutgers",Rutgers!$F$9,IF(B28="St. Johns",'St. Johns'!$F$9,IF(B28="Syracuse",Syracuse!$F$9,IF(B28="Villanova",Villanova!$F$9,IF(B28="Drexel",Drexel!$F$9,IF(B28="Hofstra",Hofstra!$F$9,IF(B28="Penn State",'Penn State'!$F$9,IF(B28="Delaware",Delaware!$F$9,IF(B28="Massachusetts",Massachusetts!$F$9,IF(B28="Bellarmine",Bellarmine!$F$9,IF(B28="Fairfield",Fairfield!$F$9,IF(B28="Hobart",Hobart!$F$9,IF(B28="Loyola",Loyola!$F$9,IF(B28="Ohio State",'Ohio State'!$F$9,IF(B28="Denver",Denver!$F$9,IF(B28="Johns Hopkins",'Johns Hopkins'!$F$9,IF(B28="Mercer",Mercer!$F$9,IF(B28="Presbyterian",Presbyterian!$F$9,IF(B28="Brown",Brown!$F$9,IF(B28="Cornell",Cornell!$F$9,IF(B28="Dartmouth",Dartmouth!$F$9,IF(B28="Harvard",Harvard!$F$9,IF(B28="Pennsylvania",Pennsylvania!$F$9,IF(B28="Princeton",Princeton!$F$9,IF(B28="Yale",Yale!$F$9,IF(B28="Canisius",Canisius!$F$9,IF(B28="Jacksonville",Jacksonville!$F$9,IF(B28="Manhattan",Manhattan!$F$9,IF(B28="Marist",Marist!$F$9,IF(B28="St. Josephs",'St. Josephs'!$F$9,IF(B28="Siena",Siena!$F$9,IF(B28="VMI",VMI!$F$9,IF(B28="Bryant",Bryant!$F$9,IF(B28="Mt. St. Marys",'Mount St. Marys'!$F$9,IF(B28="Quinnipiac",Quinnipiac!$F$9,IF(B28="Robert Morris",'Robert Morris'!$F$9,IF(B28="Sacred Heart",'Sacred Heart'!$F$9,IF(B28="Wagner",Wagner!$F$9,IF(B28="Army",Army!$F$9,IF(B28="Bucknell",Bucknell!$F$9,IF(B28="Colgate",Colgate!$F$9,IF(B28="Towson",Towson!$F$9,IF(B28="Holy Cross",'Holy Cross'!$F$9,IF(B28="Lafayette",Lafayette!$F$9,IF(B28="Lehigh",Lehigh!$F$9,IF(B28="Navy",Navy!$F$9,0)))))))))))))))))))))))))))))))))))))))))))))))))))))))))))))</f>
        <v>453</v>
      </c>
    </row>
    <row r="29" spans="1:10">
      <c r="A29" t="s">
        <v>274</v>
      </c>
      <c r="B29" t="s">
        <v>34</v>
      </c>
      <c r="C29">
        <v>23</v>
      </c>
      <c r="D29">
        <v>15</v>
      </c>
      <c r="E29">
        <v>38</v>
      </c>
      <c r="F29" s="45">
        <f t="shared" si="0"/>
        <v>5.5555555555555554</v>
      </c>
      <c r="G29" s="45">
        <f t="shared" si="1"/>
        <v>3.6231884057971016</v>
      </c>
      <c r="H29" s="45">
        <f t="shared" si="2"/>
        <v>9.1787439613526569</v>
      </c>
      <c r="I29">
        <f t="shared" si="3"/>
        <v>25</v>
      </c>
      <c r="J29">
        <f>IF(B29="Air Force",'Air Force'!$F$9,IF(B29="Albany",Albany!$F$9,IF(B29="Detroit",Detroit!$F$9,IF(B29="Binghamton",Binghamton!$F$9,IF(B29="Hartford",Hartford!$F$9,IF(B29="Stony Brook",'Stony Brook'!$F$9,IF(B29="UMBC",UMBC!$F$9,IF(B29="Vermont",Vermont!$F$9,IF(B29="Duke",Duke!$F$9,IF(B29="Maryland",Maryland!$F$9,IF(B29="North Carolina",'North Carolina'!$F$9,IF(B29="Virginia",Virginia!$F$9,IF(B29="Georgetown",Georgetown!$F$9,IF(B29="Notre Dame",'Notre Dame'!$F$9,IF(B29="Providence",Providence!$F$9,IF(B29="Rutgers",Rutgers!$F$9,IF(B29="St. Johns",'St. Johns'!$F$9,IF(B29="Syracuse",Syracuse!$F$9,IF(B29="Villanova",Villanova!$F$9,IF(B29="Drexel",Drexel!$F$9,IF(B29="Hofstra",Hofstra!$F$9,IF(B29="Penn State",'Penn State'!$F$9,IF(B29="Delaware",Delaware!$F$9,IF(B29="Massachusetts",Massachusetts!$F$9,IF(B29="Bellarmine",Bellarmine!$F$9,IF(B29="Fairfield",Fairfield!$F$9,IF(B29="Hobart",Hobart!$F$9,IF(B29="Loyola",Loyola!$F$9,IF(B29="Ohio State",'Ohio State'!$F$9,IF(B29="Denver",Denver!$F$9,IF(B29="Johns Hopkins",'Johns Hopkins'!$F$9,IF(B29="Mercer",Mercer!$F$9,IF(B29="Presbyterian",Presbyterian!$F$9,IF(B29="Brown",Brown!$F$9,IF(B29="Cornell",Cornell!$F$9,IF(B29="Dartmouth",Dartmouth!$F$9,IF(B29="Harvard",Harvard!$F$9,IF(B29="Pennsylvania",Pennsylvania!$F$9,IF(B29="Princeton",Princeton!$F$9,IF(B29="Yale",Yale!$F$9,IF(B29="Canisius",Canisius!$F$9,IF(B29="Jacksonville",Jacksonville!$F$9,IF(B29="Manhattan",Manhattan!$F$9,IF(B29="Marist",Marist!$F$9,IF(B29="St. Josephs",'St. Josephs'!$F$9,IF(B29="Siena",Siena!$F$9,IF(B29="VMI",VMI!$F$9,IF(B29="Bryant",Bryant!$F$9,IF(B29="Mt. St. Marys",'Mount St. Marys'!$F$9,IF(B29="Quinnipiac",Quinnipiac!$F$9,IF(B29="Robert Morris",'Robert Morris'!$F$9,IF(B29="Sacred Heart",'Sacred Heart'!$F$9,IF(B29="Wagner",Wagner!$F$9,IF(B29="Army",Army!$F$9,IF(B29="Bucknell",Bucknell!$F$9,IF(B29="Colgate",Colgate!$F$9,IF(B29="Towson",Towson!$F$9,IF(B29="Holy Cross",'Holy Cross'!$F$9,IF(B29="Lafayette",Lafayette!$F$9,IF(B29="Lehigh",Lehigh!$F$9,IF(B29="Navy",Navy!$F$9,0)))))))))))))))))))))))))))))))))))))))))))))))))))))))))))))</f>
        <v>414</v>
      </c>
    </row>
    <row r="30" spans="1:10">
      <c r="A30" t="s">
        <v>281</v>
      </c>
      <c r="B30" t="s">
        <v>34</v>
      </c>
      <c r="C30">
        <v>23</v>
      </c>
      <c r="D30">
        <v>15</v>
      </c>
      <c r="E30">
        <v>38</v>
      </c>
      <c r="F30" s="45">
        <f t="shared" si="0"/>
        <v>5.5555555555555554</v>
      </c>
      <c r="G30" s="45">
        <f t="shared" si="1"/>
        <v>3.6231884057971016</v>
      </c>
      <c r="H30" s="45">
        <f t="shared" si="2"/>
        <v>9.1787439613526569</v>
      </c>
      <c r="I30">
        <f t="shared" si="3"/>
        <v>25</v>
      </c>
      <c r="J30">
        <f>IF(B30="Air Force",'Air Force'!$F$9,IF(B30="Albany",Albany!$F$9,IF(B30="Detroit",Detroit!$F$9,IF(B30="Binghamton",Binghamton!$F$9,IF(B30="Hartford",Hartford!$F$9,IF(B30="Stony Brook",'Stony Brook'!$F$9,IF(B30="UMBC",UMBC!$F$9,IF(B30="Vermont",Vermont!$F$9,IF(B30="Duke",Duke!$F$9,IF(B30="Maryland",Maryland!$F$9,IF(B30="North Carolina",'North Carolina'!$F$9,IF(B30="Virginia",Virginia!$F$9,IF(B30="Georgetown",Georgetown!$F$9,IF(B30="Notre Dame",'Notre Dame'!$F$9,IF(B30="Providence",Providence!$F$9,IF(B30="Rutgers",Rutgers!$F$9,IF(B30="St. Johns",'St. Johns'!$F$9,IF(B30="Syracuse",Syracuse!$F$9,IF(B30="Villanova",Villanova!$F$9,IF(B30="Drexel",Drexel!$F$9,IF(B30="Hofstra",Hofstra!$F$9,IF(B30="Penn State",'Penn State'!$F$9,IF(B30="Delaware",Delaware!$F$9,IF(B30="Massachusetts",Massachusetts!$F$9,IF(B30="Bellarmine",Bellarmine!$F$9,IF(B30="Fairfield",Fairfield!$F$9,IF(B30="Hobart",Hobart!$F$9,IF(B30="Loyola",Loyola!$F$9,IF(B30="Ohio State",'Ohio State'!$F$9,IF(B30="Denver",Denver!$F$9,IF(B30="Johns Hopkins",'Johns Hopkins'!$F$9,IF(B30="Mercer",Mercer!$F$9,IF(B30="Presbyterian",Presbyterian!$F$9,IF(B30="Brown",Brown!$F$9,IF(B30="Cornell",Cornell!$F$9,IF(B30="Dartmouth",Dartmouth!$F$9,IF(B30="Harvard",Harvard!$F$9,IF(B30="Pennsylvania",Pennsylvania!$F$9,IF(B30="Princeton",Princeton!$F$9,IF(B30="Yale",Yale!$F$9,IF(B30="Canisius",Canisius!$F$9,IF(B30="Jacksonville",Jacksonville!$F$9,IF(B30="Manhattan",Manhattan!$F$9,IF(B30="Marist",Marist!$F$9,IF(B30="St. Josephs",'St. Josephs'!$F$9,IF(B30="Siena",Siena!$F$9,IF(B30="VMI",VMI!$F$9,IF(B30="Bryant",Bryant!$F$9,IF(B30="Mt. St. Marys",'Mount St. Marys'!$F$9,IF(B30="Quinnipiac",Quinnipiac!$F$9,IF(B30="Robert Morris",'Robert Morris'!$F$9,IF(B30="Sacred Heart",'Sacred Heart'!$F$9,IF(B30="Wagner",Wagner!$F$9,IF(B30="Army",Army!$F$9,IF(B30="Bucknell",Bucknell!$F$9,IF(B30="Colgate",Colgate!$F$9,IF(B30="Towson",Towson!$F$9,IF(B30="Holy Cross",'Holy Cross'!$F$9,IF(B30="Lafayette",Lafayette!$F$9,IF(B30="Lehigh",Lehigh!$F$9,IF(B30="Navy",Navy!$F$9,0)))))))))))))))))))))))))))))))))))))))))))))))))))))))))))))</f>
        <v>414</v>
      </c>
    </row>
    <row r="31" spans="1:10">
      <c r="A31" t="s">
        <v>305</v>
      </c>
      <c r="B31" t="s">
        <v>39</v>
      </c>
      <c r="C31">
        <v>16</v>
      </c>
      <c r="D31">
        <v>16</v>
      </c>
      <c r="E31">
        <v>32</v>
      </c>
      <c r="F31" s="45">
        <f t="shared" si="0"/>
        <v>4.5454545454545459</v>
      </c>
      <c r="G31" s="45">
        <f t="shared" si="1"/>
        <v>4.5454545454545459</v>
      </c>
      <c r="H31" s="45">
        <f t="shared" si="2"/>
        <v>9.0909090909090917</v>
      </c>
      <c r="I31">
        <f t="shared" si="3"/>
        <v>27</v>
      </c>
      <c r="J31">
        <f>IF(B31="Air Force",'Air Force'!$F$9,IF(B31="Albany",Albany!$F$9,IF(B31="Detroit",Detroit!$F$9,IF(B31="Binghamton",Binghamton!$F$9,IF(B31="Hartford",Hartford!$F$9,IF(B31="Stony Brook",'Stony Brook'!$F$9,IF(B31="UMBC",UMBC!$F$9,IF(B31="Vermont",Vermont!$F$9,IF(B31="Duke",Duke!$F$9,IF(B31="Maryland",Maryland!$F$9,IF(B31="North Carolina",'North Carolina'!$F$9,IF(B31="Virginia",Virginia!$F$9,IF(B31="Georgetown",Georgetown!$F$9,IF(B31="Notre Dame",'Notre Dame'!$F$9,IF(B31="Providence",Providence!$F$9,IF(B31="Rutgers",Rutgers!$F$9,IF(B31="St. Johns",'St. Johns'!$F$9,IF(B31="Syracuse",Syracuse!$F$9,IF(B31="Villanova",Villanova!$F$9,IF(B31="Drexel",Drexel!$F$9,IF(B31="Hofstra",Hofstra!$F$9,IF(B31="Penn State",'Penn State'!$F$9,IF(B31="Delaware",Delaware!$F$9,IF(B31="Massachusetts",Massachusetts!$F$9,IF(B31="Bellarmine",Bellarmine!$F$9,IF(B31="Fairfield",Fairfield!$F$9,IF(B31="Hobart",Hobart!$F$9,IF(B31="Loyola",Loyola!$F$9,IF(B31="Ohio State",'Ohio State'!$F$9,IF(B31="Denver",Denver!$F$9,IF(B31="Johns Hopkins",'Johns Hopkins'!$F$9,IF(B31="Mercer",Mercer!$F$9,IF(B31="Presbyterian",Presbyterian!$F$9,IF(B31="Brown",Brown!$F$9,IF(B31="Cornell",Cornell!$F$9,IF(B31="Dartmouth",Dartmouth!$F$9,IF(B31="Harvard",Harvard!$F$9,IF(B31="Pennsylvania",Pennsylvania!$F$9,IF(B31="Princeton",Princeton!$F$9,IF(B31="Yale",Yale!$F$9,IF(B31="Canisius",Canisius!$F$9,IF(B31="Jacksonville",Jacksonville!$F$9,IF(B31="Manhattan",Manhattan!$F$9,IF(B31="Marist",Marist!$F$9,IF(B31="St. Josephs",'St. Josephs'!$F$9,IF(B31="Siena",Siena!$F$9,IF(B31="VMI",VMI!$F$9,IF(B31="Bryant",Bryant!$F$9,IF(B31="Mt. St. Marys",'Mount St. Marys'!$F$9,IF(B31="Quinnipiac",Quinnipiac!$F$9,IF(B31="Robert Morris",'Robert Morris'!$F$9,IF(B31="Sacred Heart",'Sacred Heart'!$F$9,IF(B31="Wagner",Wagner!$F$9,IF(B31="Army",Army!$F$9,IF(B31="Bucknell",Bucknell!$F$9,IF(B31="Colgate",Colgate!$F$9,IF(B31="Towson",Towson!$F$9,IF(B31="Holy Cross",'Holy Cross'!$F$9,IF(B31="Lafayette",Lafayette!$F$9,IF(B31="Lehigh",Lehigh!$F$9,IF(B31="Navy",Navy!$F$9,0)))))))))))))))))))))))))))))))))))))))))))))))))))))))))))))</f>
        <v>352</v>
      </c>
    </row>
    <row r="32" spans="1:10">
      <c r="A32" t="s">
        <v>339</v>
      </c>
      <c r="B32" t="s">
        <v>198</v>
      </c>
      <c r="C32">
        <v>17</v>
      </c>
      <c r="D32">
        <v>8</v>
      </c>
      <c r="E32">
        <v>25</v>
      </c>
      <c r="F32" s="45">
        <f t="shared" si="0"/>
        <v>6.0931899641577063</v>
      </c>
      <c r="G32" s="45">
        <f t="shared" si="1"/>
        <v>2.8673835125448028</v>
      </c>
      <c r="H32" s="45">
        <f t="shared" si="2"/>
        <v>8.9605734767025087</v>
      </c>
      <c r="I32">
        <f t="shared" si="3"/>
        <v>28</v>
      </c>
      <c r="J32">
        <f>IF(B32="Air Force",'Air Force'!$F$9,IF(B32="Albany",Albany!$F$9,IF(B32="Detroit",Detroit!$F$9,IF(B32="Binghamton",Binghamton!$F$9,IF(B32="Hartford",Hartford!$F$9,IF(B32="Stony Brook",'Stony Brook'!$F$9,IF(B32="UMBC",UMBC!$F$9,IF(B32="Vermont",Vermont!$F$9,IF(B32="Duke",Duke!$F$9,IF(B32="Maryland",Maryland!$F$9,IF(B32="North Carolina",'North Carolina'!$F$9,IF(B32="Virginia",Virginia!$F$9,IF(B32="Georgetown",Georgetown!$F$9,IF(B32="Notre Dame",'Notre Dame'!$F$9,IF(B32="Providence",Providence!$F$9,IF(B32="Rutgers",Rutgers!$F$9,IF(B32="St. Johns",'St. Johns'!$F$9,IF(B32="Syracuse",Syracuse!$F$9,IF(B32="Villanova",Villanova!$F$9,IF(B32="Drexel",Drexel!$F$9,IF(B32="Hofstra",Hofstra!$F$9,IF(B32="Penn State",'Penn State'!$F$9,IF(B32="Delaware",Delaware!$F$9,IF(B32="Massachusetts",Massachusetts!$F$9,IF(B32="Bellarmine",Bellarmine!$F$9,IF(B32="Fairfield",Fairfield!$F$9,IF(B32="Hobart",Hobart!$F$9,IF(B32="Loyola",Loyola!$F$9,IF(B32="Ohio State",'Ohio State'!$F$9,IF(B32="Denver",Denver!$F$9,IF(B32="Johns Hopkins",'Johns Hopkins'!$F$9,IF(B32="Mercer",Mercer!$F$9,IF(B32="Presbyterian",Presbyterian!$F$9,IF(B32="Brown",Brown!$F$9,IF(B32="Cornell",Cornell!$F$9,IF(B32="Dartmouth",Dartmouth!$F$9,IF(B32="Harvard",Harvard!$F$9,IF(B32="Pennsylvania",Pennsylvania!$F$9,IF(B32="Princeton",Princeton!$F$9,IF(B32="Yale",Yale!$F$9,IF(B32="Canisius",Canisius!$F$9,IF(B32="Jacksonville",Jacksonville!$F$9,IF(B32="Manhattan",Manhattan!$F$9,IF(B32="Marist",Marist!$F$9,IF(B32="St. Josephs",'St. Josephs'!$F$9,IF(B32="Siena",Siena!$F$9,IF(B32="VMI",VMI!$F$9,IF(B32="Bryant",Bryant!$F$9,IF(B32="Mt. St. Marys",'Mount St. Marys'!$F$9,IF(B32="Quinnipiac",Quinnipiac!$F$9,IF(B32="Robert Morris",'Robert Morris'!$F$9,IF(B32="Sacred Heart",'Sacred Heart'!$F$9,IF(B32="Wagner",Wagner!$F$9,IF(B32="Army",Army!$F$9,IF(B32="Bucknell",Bucknell!$F$9,IF(B32="Colgate",Colgate!$F$9,IF(B32="Towson",Towson!$F$9,IF(B32="Holy Cross",'Holy Cross'!$F$9,IF(B32="Lafayette",Lafayette!$F$9,IF(B32="Lehigh",Lehigh!$F$9,IF(B32="Navy",Navy!$F$9,0)))))))))))))))))))))))))))))))))))))))))))))))))))))))))))))</f>
        <v>279</v>
      </c>
    </row>
    <row r="33" spans="1:10">
      <c r="A33" t="s">
        <v>269</v>
      </c>
      <c r="B33" t="s">
        <v>16</v>
      </c>
      <c r="C33">
        <v>38</v>
      </c>
      <c r="D33">
        <v>14</v>
      </c>
      <c r="E33">
        <v>52</v>
      </c>
      <c r="F33" s="45">
        <f t="shared" si="0"/>
        <v>6.5404475043029269</v>
      </c>
      <c r="G33" s="45">
        <f t="shared" si="1"/>
        <v>2.4096385542168677</v>
      </c>
      <c r="H33" s="45">
        <f t="shared" si="2"/>
        <v>8.9500860585197941</v>
      </c>
      <c r="I33">
        <f t="shared" si="3"/>
        <v>29</v>
      </c>
      <c r="J33">
        <f>IF(B33="Air Force",'Air Force'!$F$9,IF(B33="Albany",Albany!$F$9,IF(B33="Detroit",Detroit!$F$9,IF(B33="Binghamton",Binghamton!$F$9,IF(B33="Hartford",Hartford!$F$9,IF(B33="Stony Brook",'Stony Brook'!$F$9,IF(B33="UMBC",UMBC!$F$9,IF(B33="Vermont",Vermont!$F$9,IF(B33="Duke",Duke!$F$9,IF(B33="Maryland",Maryland!$F$9,IF(B33="North Carolina",'North Carolina'!$F$9,IF(B33="Virginia",Virginia!$F$9,IF(B33="Georgetown",Georgetown!$F$9,IF(B33="Notre Dame",'Notre Dame'!$F$9,IF(B33="Providence",Providence!$F$9,IF(B33="Rutgers",Rutgers!$F$9,IF(B33="St. Johns",'St. Johns'!$F$9,IF(B33="Syracuse",Syracuse!$F$9,IF(B33="Villanova",Villanova!$F$9,IF(B33="Drexel",Drexel!$F$9,IF(B33="Hofstra",Hofstra!$F$9,IF(B33="Penn State",'Penn State'!$F$9,IF(B33="Delaware",Delaware!$F$9,IF(B33="Massachusetts",Massachusetts!$F$9,IF(B33="Bellarmine",Bellarmine!$F$9,IF(B33="Fairfield",Fairfield!$F$9,IF(B33="Hobart",Hobart!$F$9,IF(B33="Loyola",Loyola!$F$9,IF(B33="Ohio State",'Ohio State'!$F$9,IF(B33="Denver",Denver!$F$9,IF(B33="Johns Hopkins",'Johns Hopkins'!$F$9,IF(B33="Mercer",Mercer!$F$9,IF(B33="Presbyterian",Presbyterian!$F$9,IF(B33="Brown",Brown!$F$9,IF(B33="Cornell",Cornell!$F$9,IF(B33="Dartmouth",Dartmouth!$F$9,IF(B33="Harvard",Harvard!$F$9,IF(B33="Pennsylvania",Pennsylvania!$F$9,IF(B33="Princeton",Princeton!$F$9,IF(B33="Yale",Yale!$F$9,IF(B33="Canisius",Canisius!$F$9,IF(B33="Jacksonville",Jacksonville!$F$9,IF(B33="Manhattan",Manhattan!$F$9,IF(B33="Marist",Marist!$F$9,IF(B33="St. Josephs",'St. Josephs'!$F$9,IF(B33="Siena",Siena!$F$9,IF(B33="VMI",VMI!$F$9,IF(B33="Bryant",Bryant!$F$9,IF(B33="Mt. St. Marys",'Mount St. Marys'!$F$9,IF(B33="Quinnipiac",Quinnipiac!$F$9,IF(B33="Robert Morris",'Robert Morris'!$F$9,IF(B33="Sacred Heart",'Sacred Heart'!$F$9,IF(B33="Wagner",Wagner!$F$9,IF(B33="Army",Army!$F$9,IF(B33="Bucknell",Bucknell!$F$9,IF(B33="Colgate",Colgate!$F$9,IF(B33="Towson",Towson!$F$9,IF(B33="Holy Cross",'Holy Cross'!$F$9,IF(B33="Lafayette",Lafayette!$F$9,IF(B33="Lehigh",Lehigh!$F$9,IF(B33="Navy",Navy!$F$9,0)))))))))))))))))))))))))))))))))))))))))))))))))))))))))))))</f>
        <v>581</v>
      </c>
    </row>
    <row r="34" spans="1:10">
      <c r="A34" t="s">
        <v>312</v>
      </c>
      <c r="B34" t="s">
        <v>2</v>
      </c>
      <c r="C34">
        <v>38</v>
      </c>
      <c r="D34">
        <v>3</v>
      </c>
      <c r="E34">
        <v>41</v>
      </c>
      <c r="F34" s="45">
        <f t="shared" si="0"/>
        <v>8.2788671023965144</v>
      </c>
      <c r="G34" s="45">
        <f t="shared" si="1"/>
        <v>0.65359477124183007</v>
      </c>
      <c r="H34" s="45">
        <f t="shared" si="2"/>
        <v>8.9324618736383457</v>
      </c>
      <c r="I34">
        <f t="shared" si="3"/>
        <v>30</v>
      </c>
      <c r="J34">
        <f>IF(B34="Air Force",'Air Force'!$F$9,IF(B34="Albany",Albany!$F$9,IF(B34="Detroit",Detroit!$F$9,IF(B34="Binghamton",Binghamton!$F$9,IF(B34="Hartford",Hartford!$F$9,IF(B34="Stony Brook",'Stony Brook'!$F$9,IF(B34="UMBC",UMBC!$F$9,IF(B34="Vermont",Vermont!$F$9,IF(B34="Duke",Duke!$F$9,IF(B34="Maryland",Maryland!$F$9,IF(B34="North Carolina",'North Carolina'!$F$9,IF(B34="Virginia",Virginia!$F$9,IF(B34="Georgetown",Georgetown!$F$9,IF(B34="Notre Dame",'Notre Dame'!$F$9,IF(B34="Providence",Providence!$F$9,IF(B34="Rutgers",Rutgers!$F$9,IF(B34="St. Johns",'St. Johns'!$F$9,IF(B34="Syracuse",Syracuse!$F$9,IF(B34="Villanova",Villanova!$F$9,IF(B34="Drexel",Drexel!$F$9,IF(B34="Hofstra",Hofstra!$F$9,IF(B34="Penn State",'Penn State'!$F$9,IF(B34="Delaware",Delaware!$F$9,IF(B34="Massachusetts",Massachusetts!$F$9,IF(B34="Bellarmine",Bellarmine!$F$9,IF(B34="Fairfield",Fairfield!$F$9,IF(B34="Hobart",Hobart!$F$9,IF(B34="Loyola",Loyola!$F$9,IF(B34="Ohio State",'Ohio State'!$F$9,IF(B34="Denver",Denver!$F$9,IF(B34="Johns Hopkins",'Johns Hopkins'!$F$9,IF(B34="Mercer",Mercer!$F$9,IF(B34="Presbyterian",Presbyterian!$F$9,IF(B34="Brown",Brown!$F$9,IF(B34="Cornell",Cornell!$F$9,IF(B34="Dartmouth",Dartmouth!$F$9,IF(B34="Harvard",Harvard!$F$9,IF(B34="Pennsylvania",Pennsylvania!$F$9,IF(B34="Princeton",Princeton!$F$9,IF(B34="Yale",Yale!$F$9,IF(B34="Canisius",Canisius!$F$9,IF(B34="Jacksonville",Jacksonville!$F$9,IF(B34="Manhattan",Manhattan!$F$9,IF(B34="Marist",Marist!$F$9,IF(B34="St. Josephs",'St. Josephs'!$F$9,IF(B34="Siena",Siena!$F$9,IF(B34="VMI",VMI!$F$9,IF(B34="Bryant",Bryant!$F$9,IF(B34="Mt. St. Marys",'Mount St. Marys'!$F$9,IF(B34="Quinnipiac",Quinnipiac!$F$9,IF(B34="Robert Morris",'Robert Morris'!$F$9,IF(B34="Sacred Heart",'Sacred Heart'!$F$9,IF(B34="Wagner",Wagner!$F$9,IF(B34="Army",Army!$F$9,IF(B34="Bucknell",Bucknell!$F$9,IF(B34="Colgate",Colgate!$F$9,IF(B34="Towson",Towson!$F$9,IF(B34="Holy Cross",'Holy Cross'!$F$9,IF(B34="Lafayette",Lafayette!$F$9,IF(B34="Lehigh",Lehigh!$F$9,IF(B34="Navy",Navy!$F$9,0)))))))))))))))))))))))))))))))))))))))))))))))))))))))))))))</f>
        <v>459</v>
      </c>
    </row>
    <row r="35" spans="1:10">
      <c r="A35" t="s">
        <v>287</v>
      </c>
      <c r="B35" t="s">
        <v>27</v>
      </c>
      <c r="C35">
        <v>33</v>
      </c>
      <c r="D35">
        <v>13</v>
      </c>
      <c r="E35">
        <v>46</v>
      </c>
      <c r="F35" s="45">
        <f t="shared" si="0"/>
        <v>6.395348837209303</v>
      </c>
      <c r="G35" s="45">
        <f t="shared" si="1"/>
        <v>2.5193798449612403</v>
      </c>
      <c r="H35" s="45">
        <f t="shared" si="2"/>
        <v>8.9147286821705425</v>
      </c>
      <c r="I35">
        <f t="shared" si="3"/>
        <v>31</v>
      </c>
      <c r="J35">
        <f>IF(B35="Air Force",'Air Force'!$F$9,IF(B35="Albany",Albany!$F$9,IF(B35="Detroit",Detroit!$F$9,IF(B35="Binghamton",Binghamton!$F$9,IF(B35="Hartford",Hartford!$F$9,IF(B35="Stony Brook",'Stony Brook'!$F$9,IF(B35="UMBC",UMBC!$F$9,IF(B35="Vermont",Vermont!$F$9,IF(B35="Duke",Duke!$F$9,IF(B35="Maryland",Maryland!$F$9,IF(B35="North Carolina",'North Carolina'!$F$9,IF(B35="Virginia",Virginia!$F$9,IF(B35="Georgetown",Georgetown!$F$9,IF(B35="Notre Dame",'Notre Dame'!$F$9,IF(B35="Providence",Providence!$F$9,IF(B35="Rutgers",Rutgers!$F$9,IF(B35="St. Johns",'St. Johns'!$F$9,IF(B35="Syracuse",Syracuse!$F$9,IF(B35="Villanova",Villanova!$F$9,IF(B35="Drexel",Drexel!$F$9,IF(B35="Hofstra",Hofstra!$F$9,IF(B35="Penn State",'Penn State'!$F$9,IF(B35="Delaware",Delaware!$F$9,IF(B35="Massachusetts",Massachusetts!$F$9,IF(B35="Bellarmine",Bellarmine!$F$9,IF(B35="Fairfield",Fairfield!$F$9,IF(B35="Hobart",Hobart!$F$9,IF(B35="Loyola",Loyola!$F$9,IF(B35="Ohio State",'Ohio State'!$F$9,IF(B35="Denver",Denver!$F$9,IF(B35="Johns Hopkins",'Johns Hopkins'!$F$9,IF(B35="Mercer",Mercer!$F$9,IF(B35="Presbyterian",Presbyterian!$F$9,IF(B35="Brown",Brown!$F$9,IF(B35="Cornell",Cornell!$F$9,IF(B35="Dartmouth",Dartmouth!$F$9,IF(B35="Harvard",Harvard!$F$9,IF(B35="Pennsylvania",Pennsylvania!$F$9,IF(B35="Princeton",Princeton!$F$9,IF(B35="Yale",Yale!$F$9,IF(B35="Canisius",Canisius!$F$9,IF(B35="Jacksonville",Jacksonville!$F$9,IF(B35="Manhattan",Manhattan!$F$9,IF(B35="Marist",Marist!$F$9,IF(B35="St. Josephs",'St. Josephs'!$F$9,IF(B35="Siena",Siena!$F$9,IF(B35="VMI",VMI!$F$9,IF(B35="Bryant",Bryant!$F$9,IF(B35="Mt. St. Marys",'Mount St. Marys'!$F$9,IF(B35="Quinnipiac",Quinnipiac!$F$9,IF(B35="Robert Morris",'Robert Morris'!$F$9,IF(B35="Sacred Heart",'Sacred Heart'!$F$9,IF(B35="Wagner",Wagner!$F$9,IF(B35="Army",Army!$F$9,IF(B35="Bucknell",Bucknell!$F$9,IF(B35="Colgate",Colgate!$F$9,IF(B35="Towson",Towson!$F$9,IF(B35="Holy Cross",'Holy Cross'!$F$9,IF(B35="Lafayette",Lafayette!$F$9,IF(B35="Lehigh",Lehigh!$F$9,IF(B35="Navy",Navy!$F$9,0)))))))))))))))))))))))))))))))))))))))))))))))))))))))))))))</f>
        <v>516</v>
      </c>
    </row>
    <row r="36" spans="1:10">
      <c r="A36" t="s">
        <v>303</v>
      </c>
      <c r="B36" t="s">
        <v>25</v>
      </c>
      <c r="C36">
        <v>26</v>
      </c>
      <c r="D36">
        <v>12</v>
      </c>
      <c r="E36">
        <v>38</v>
      </c>
      <c r="F36" s="45">
        <f t="shared" si="0"/>
        <v>6.0889929742388755</v>
      </c>
      <c r="G36" s="45">
        <f t="shared" si="1"/>
        <v>2.810304449648712</v>
      </c>
      <c r="H36" s="45">
        <f t="shared" si="2"/>
        <v>8.8992974238875888</v>
      </c>
      <c r="I36">
        <f t="shared" si="3"/>
        <v>32</v>
      </c>
      <c r="J36">
        <f>IF(B36="Air Force",'Air Force'!$F$9,IF(B36="Albany",Albany!$F$9,IF(B36="Detroit",Detroit!$F$9,IF(B36="Binghamton",Binghamton!$F$9,IF(B36="Hartford",Hartford!$F$9,IF(B36="Stony Brook",'Stony Brook'!$F$9,IF(B36="UMBC",UMBC!$F$9,IF(B36="Vermont",Vermont!$F$9,IF(B36="Duke",Duke!$F$9,IF(B36="Maryland",Maryland!$F$9,IF(B36="North Carolina",'North Carolina'!$F$9,IF(B36="Virginia",Virginia!$F$9,IF(B36="Georgetown",Georgetown!$F$9,IF(B36="Notre Dame",'Notre Dame'!$F$9,IF(B36="Providence",Providence!$F$9,IF(B36="Rutgers",Rutgers!$F$9,IF(B36="St. Johns",'St. Johns'!$F$9,IF(B36="Syracuse",Syracuse!$F$9,IF(B36="Villanova",Villanova!$F$9,IF(B36="Drexel",Drexel!$F$9,IF(B36="Hofstra",Hofstra!$F$9,IF(B36="Penn State",'Penn State'!$F$9,IF(B36="Delaware",Delaware!$F$9,IF(B36="Massachusetts",Massachusetts!$F$9,IF(B36="Bellarmine",Bellarmine!$F$9,IF(B36="Fairfield",Fairfield!$F$9,IF(B36="Hobart",Hobart!$F$9,IF(B36="Loyola",Loyola!$F$9,IF(B36="Ohio State",'Ohio State'!$F$9,IF(B36="Denver",Denver!$F$9,IF(B36="Johns Hopkins",'Johns Hopkins'!$F$9,IF(B36="Mercer",Mercer!$F$9,IF(B36="Presbyterian",Presbyterian!$F$9,IF(B36="Brown",Brown!$F$9,IF(B36="Cornell",Cornell!$F$9,IF(B36="Dartmouth",Dartmouth!$F$9,IF(B36="Harvard",Harvard!$F$9,IF(B36="Pennsylvania",Pennsylvania!$F$9,IF(B36="Princeton",Princeton!$F$9,IF(B36="Yale",Yale!$F$9,IF(B36="Canisius",Canisius!$F$9,IF(B36="Jacksonville",Jacksonville!$F$9,IF(B36="Manhattan",Manhattan!$F$9,IF(B36="Marist",Marist!$F$9,IF(B36="St. Josephs",'St. Josephs'!$F$9,IF(B36="Siena",Siena!$F$9,IF(B36="VMI",VMI!$F$9,IF(B36="Bryant",Bryant!$F$9,IF(B36="Mt. St. Marys",'Mount St. Marys'!$F$9,IF(B36="Quinnipiac",Quinnipiac!$F$9,IF(B36="Robert Morris",'Robert Morris'!$F$9,IF(B36="Sacred Heart",'Sacred Heart'!$F$9,IF(B36="Wagner",Wagner!$F$9,IF(B36="Army",Army!$F$9,IF(B36="Bucknell",Bucknell!$F$9,IF(B36="Colgate",Colgate!$F$9,IF(B36="Towson",Towson!$F$9,IF(B36="Holy Cross",'Holy Cross'!$F$9,IF(B36="Lafayette",Lafayette!$F$9,IF(B36="Lehigh",Lehigh!$F$9,IF(B36="Navy",Navy!$F$9,0)))))))))))))))))))))))))))))))))))))))))))))))))))))))))))))</f>
        <v>427</v>
      </c>
    </row>
    <row r="37" spans="1:10">
      <c r="A37" t="s">
        <v>293</v>
      </c>
      <c r="B37" t="s">
        <v>25</v>
      </c>
      <c r="C37">
        <v>17</v>
      </c>
      <c r="D37">
        <v>21</v>
      </c>
      <c r="E37">
        <v>38</v>
      </c>
      <c r="F37" s="45">
        <f t="shared" si="0"/>
        <v>3.9812646370023423</v>
      </c>
      <c r="G37" s="45">
        <f t="shared" si="1"/>
        <v>4.918032786885246</v>
      </c>
      <c r="H37" s="45">
        <f t="shared" si="2"/>
        <v>8.8992974238875888</v>
      </c>
      <c r="I37">
        <f t="shared" si="3"/>
        <v>32</v>
      </c>
      <c r="J37">
        <f>IF(B37="Air Force",'Air Force'!$F$9,IF(B37="Albany",Albany!$F$9,IF(B37="Detroit",Detroit!$F$9,IF(B37="Binghamton",Binghamton!$F$9,IF(B37="Hartford",Hartford!$F$9,IF(B37="Stony Brook",'Stony Brook'!$F$9,IF(B37="UMBC",UMBC!$F$9,IF(B37="Vermont",Vermont!$F$9,IF(B37="Duke",Duke!$F$9,IF(B37="Maryland",Maryland!$F$9,IF(B37="North Carolina",'North Carolina'!$F$9,IF(B37="Virginia",Virginia!$F$9,IF(B37="Georgetown",Georgetown!$F$9,IF(B37="Notre Dame",'Notre Dame'!$F$9,IF(B37="Providence",Providence!$F$9,IF(B37="Rutgers",Rutgers!$F$9,IF(B37="St. Johns",'St. Johns'!$F$9,IF(B37="Syracuse",Syracuse!$F$9,IF(B37="Villanova",Villanova!$F$9,IF(B37="Drexel",Drexel!$F$9,IF(B37="Hofstra",Hofstra!$F$9,IF(B37="Penn State",'Penn State'!$F$9,IF(B37="Delaware",Delaware!$F$9,IF(B37="Massachusetts",Massachusetts!$F$9,IF(B37="Bellarmine",Bellarmine!$F$9,IF(B37="Fairfield",Fairfield!$F$9,IF(B37="Hobart",Hobart!$F$9,IF(B37="Loyola",Loyola!$F$9,IF(B37="Ohio State",'Ohio State'!$F$9,IF(B37="Denver",Denver!$F$9,IF(B37="Johns Hopkins",'Johns Hopkins'!$F$9,IF(B37="Mercer",Mercer!$F$9,IF(B37="Presbyterian",Presbyterian!$F$9,IF(B37="Brown",Brown!$F$9,IF(B37="Cornell",Cornell!$F$9,IF(B37="Dartmouth",Dartmouth!$F$9,IF(B37="Harvard",Harvard!$F$9,IF(B37="Pennsylvania",Pennsylvania!$F$9,IF(B37="Princeton",Princeton!$F$9,IF(B37="Yale",Yale!$F$9,IF(B37="Canisius",Canisius!$F$9,IF(B37="Jacksonville",Jacksonville!$F$9,IF(B37="Manhattan",Manhattan!$F$9,IF(B37="Marist",Marist!$F$9,IF(B37="St. Josephs",'St. Josephs'!$F$9,IF(B37="Siena",Siena!$F$9,IF(B37="VMI",VMI!$F$9,IF(B37="Bryant",Bryant!$F$9,IF(B37="Mt. St. Marys",'Mount St. Marys'!$F$9,IF(B37="Quinnipiac",Quinnipiac!$F$9,IF(B37="Robert Morris",'Robert Morris'!$F$9,IF(B37="Sacred Heart",'Sacred Heart'!$F$9,IF(B37="Wagner",Wagner!$F$9,IF(B37="Army",Army!$F$9,IF(B37="Bucknell",Bucknell!$F$9,IF(B37="Colgate",Colgate!$F$9,IF(B37="Towson",Towson!$F$9,IF(B37="Holy Cross",'Holy Cross'!$F$9,IF(B37="Lafayette",Lafayette!$F$9,IF(B37="Lehigh",Lehigh!$F$9,IF(B37="Navy",Navy!$F$9,0)))))))))))))))))))))))))))))))))))))))))))))))))))))))))))))</f>
        <v>427</v>
      </c>
    </row>
    <row r="38" spans="1:10">
      <c r="A38" t="s">
        <v>329</v>
      </c>
      <c r="B38" t="s">
        <v>38</v>
      </c>
      <c r="C38">
        <v>7</v>
      </c>
      <c r="D38">
        <v>25</v>
      </c>
      <c r="E38">
        <v>32</v>
      </c>
      <c r="F38" s="45">
        <f t="shared" si="0"/>
        <v>1.9444444444444444</v>
      </c>
      <c r="G38" s="45">
        <f t="shared" si="1"/>
        <v>6.9444444444444446</v>
      </c>
      <c r="H38" s="45">
        <f t="shared" si="2"/>
        <v>8.8888888888888893</v>
      </c>
      <c r="I38">
        <f t="shared" si="3"/>
        <v>34</v>
      </c>
      <c r="J38">
        <f>IF(B38="Air Force",'Air Force'!$F$9,IF(B38="Albany",Albany!$F$9,IF(B38="Detroit",Detroit!$F$9,IF(B38="Binghamton",Binghamton!$F$9,IF(B38="Hartford",Hartford!$F$9,IF(B38="Stony Brook",'Stony Brook'!$F$9,IF(B38="UMBC",UMBC!$F$9,IF(B38="Vermont",Vermont!$F$9,IF(B38="Duke",Duke!$F$9,IF(B38="Maryland",Maryland!$F$9,IF(B38="North Carolina",'North Carolina'!$F$9,IF(B38="Virginia",Virginia!$F$9,IF(B38="Georgetown",Georgetown!$F$9,IF(B38="Notre Dame",'Notre Dame'!$F$9,IF(B38="Providence",Providence!$F$9,IF(B38="Rutgers",Rutgers!$F$9,IF(B38="St. Johns",'St. Johns'!$F$9,IF(B38="Syracuse",Syracuse!$F$9,IF(B38="Villanova",Villanova!$F$9,IF(B38="Drexel",Drexel!$F$9,IF(B38="Hofstra",Hofstra!$F$9,IF(B38="Penn State",'Penn State'!$F$9,IF(B38="Delaware",Delaware!$F$9,IF(B38="Massachusetts",Massachusetts!$F$9,IF(B38="Bellarmine",Bellarmine!$F$9,IF(B38="Fairfield",Fairfield!$F$9,IF(B38="Hobart",Hobart!$F$9,IF(B38="Loyola",Loyola!$F$9,IF(B38="Ohio State",'Ohio State'!$F$9,IF(B38="Denver",Denver!$F$9,IF(B38="Johns Hopkins",'Johns Hopkins'!$F$9,IF(B38="Mercer",Mercer!$F$9,IF(B38="Presbyterian",Presbyterian!$F$9,IF(B38="Brown",Brown!$F$9,IF(B38="Cornell",Cornell!$F$9,IF(B38="Dartmouth",Dartmouth!$F$9,IF(B38="Harvard",Harvard!$F$9,IF(B38="Pennsylvania",Pennsylvania!$F$9,IF(B38="Princeton",Princeton!$F$9,IF(B38="Yale",Yale!$F$9,IF(B38="Canisius",Canisius!$F$9,IF(B38="Jacksonville",Jacksonville!$F$9,IF(B38="Manhattan",Manhattan!$F$9,IF(B38="Marist",Marist!$F$9,IF(B38="St. Josephs",'St. Josephs'!$F$9,IF(B38="Siena",Siena!$F$9,IF(B38="VMI",VMI!$F$9,IF(B38="Bryant",Bryant!$F$9,IF(B38="Mt. St. Marys",'Mount St. Marys'!$F$9,IF(B38="Quinnipiac",Quinnipiac!$F$9,IF(B38="Robert Morris",'Robert Morris'!$F$9,IF(B38="Sacred Heart",'Sacred Heart'!$F$9,IF(B38="Wagner",Wagner!$F$9,IF(B38="Army",Army!$F$9,IF(B38="Bucknell",Bucknell!$F$9,IF(B38="Colgate",Colgate!$F$9,IF(B38="Towson",Towson!$F$9,IF(B38="Holy Cross",'Holy Cross'!$F$9,IF(B38="Lafayette",Lafayette!$F$9,IF(B38="Lehigh",Lehigh!$F$9,IF(B38="Navy",Navy!$F$9,0)))))))))))))))))))))))))))))))))))))))))))))))))))))))))))))</f>
        <v>360</v>
      </c>
    </row>
    <row r="39" spans="1:10">
      <c r="A39" t="s">
        <v>322</v>
      </c>
      <c r="B39" t="s">
        <v>8</v>
      </c>
      <c r="C39">
        <v>20</v>
      </c>
      <c r="D39">
        <v>11</v>
      </c>
      <c r="E39">
        <v>31</v>
      </c>
      <c r="F39" s="45">
        <f t="shared" si="0"/>
        <v>5.7142857142857144</v>
      </c>
      <c r="G39" s="45">
        <f t="shared" si="1"/>
        <v>3.1428571428571432</v>
      </c>
      <c r="H39" s="45">
        <f t="shared" si="2"/>
        <v>8.8571428571428559</v>
      </c>
      <c r="I39">
        <f t="shared" si="3"/>
        <v>35</v>
      </c>
      <c r="J39">
        <f>IF(B39="Air Force",'Air Force'!$F$9,IF(B39="Albany",Albany!$F$9,IF(B39="Detroit",Detroit!$F$9,IF(B39="Binghamton",Binghamton!$F$9,IF(B39="Hartford",Hartford!$F$9,IF(B39="Stony Brook",'Stony Brook'!$F$9,IF(B39="UMBC",UMBC!$F$9,IF(B39="Vermont",Vermont!$F$9,IF(B39="Duke",Duke!$F$9,IF(B39="Maryland",Maryland!$F$9,IF(B39="North Carolina",'North Carolina'!$F$9,IF(B39="Virginia",Virginia!$F$9,IF(B39="Georgetown",Georgetown!$F$9,IF(B39="Notre Dame",'Notre Dame'!$F$9,IF(B39="Providence",Providence!$F$9,IF(B39="Rutgers",Rutgers!$F$9,IF(B39="St. Johns",'St. Johns'!$F$9,IF(B39="Syracuse",Syracuse!$F$9,IF(B39="Villanova",Villanova!$F$9,IF(B39="Drexel",Drexel!$F$9,IF(B39="Hofstra",Hofstra!$F$9,IF(B39="Penn State",'Penn State'!$F$9,IF(B39="Delaware",Delaware!$F$9,IF(B39="Massachusetts",Massachusetts!$F$9,IF(B39="Bellarmine",Bellarmine!$F$9,IF(B39="Fairfield",Fairfield!$F$9,IF(B39="Hobart",Hobart!$F$9,IF(B39="Loyola",Loyola!$F$9,IF(B39="Ohio State",'Ohio State'!$F$9,IF(B39="Denver",Denver!$F$9,IF(B39="Johns Hopkins",'Johns Hopkins'!$F$9,IF(B39="Mercer",Mercer!$F$9,IF(B39="Presbyterian",Presbyterian!$F$9,IF(B39="Brown",Brown!$F$9,IF(B39="Cornell",Cornell!$F$9,IF(B39="Dartmouth",Dartmouth!$F$9,IF(B39="Harvard",Harvard!$F$9,IF(B39="Pennsylvania",Pennsylvania!$F$9,IF(B39="Princeton",Princeton!$F$9,IF(B39="Yale",Yale!$F$9,IF(B39="Canisius",Canisius!$F$9,IF(B39="Jacksonville",Jacksonville!$F$9,IF(B39="Manhattan",Manhattan!$F$9,IF(B39="Marist",Marist!$F$9,IF(B39="St. Josephs",'St. Josephs'!$F$9,IF(B39="Siena",Siena!$F$9,IF(B39="VMI",VMI!$F$9,IF(B39="Bryant",Bryant!$F$9,IF(B39="Mt. St. Marys",'Mount St. Marys'!$F$9,IF(B39="Quinnipiac",Quinnipiac!$F$9,IF(B39="Robert Morris",'Robert Morris'!$F$9,IF(B39="Sacred Heart",'Sacred Heart'!$F$9,IF(B39="Wagner",Wagner!$F$9,IF(B39="Army",Army!$F$9,IF(B39="Bucknell",Bucknell!$F$9,IF(B39="Colgate",Colgate!$F$9,IF(B39="Towson",Towson!$F$9,IF(B39="Holy Cross",'Holy Cross'!$F$9,IF(B39="Lafayette",Lafayette!$F$9,IF(B39="Lehigh",Lehigh!$F$9,IF(B39="Navy",Navy!$F$9,0)))))))))))))))))))))))))))))))))))))))))))))))))))))))))))))</f>
        <v>350</v>
      </c>
    </row>
    <row r="40" spans="1:10">
      <c r="A40" t="s">
        <v>271</v>
      </c>
      <c r="B40" t="s">
        <v>199</v>
      </c>
      <c r="C40">
        <v>20</v>
      </c>
      <c r="D40">
        <v>16</v>
      </c>
      <c r="E40">
        <v>36</v>
      </c>
      <c r="F40" s="45">
        <f t="shared" si="0"/>
        <v>4.8780487804878048</v>
      </c>
      <c r="G40" s="45">
        <f t="shared" si="1"/>
        <v>3.9024390243902438</v>
      </c>
      <c r="H40" s="45">
        <f t="shared" si="2"/>
        <v>8.7804878048780477</v>
      </c>
      <c r="I40">
        <f t="shared" si="3"/>
        <v>36</v>
      </c>
      <c r="J40">
        <f>IF(B40="Air Force",'Air Force'!$F$9,IF(B40="Albany",Albany!$F$9,IF(B40="Detroit",Detroit!$F$9,IF(B40="Binghamton",Binghamton!$F$9,IF(B40="Hartford",Hartford!$F$9,IF(B40="Stony Brook",'Stony Brook'!$F$9,IF(B40="UMBC",UMBC!$F$9,IF(B40="Vermont",Vermont!$F$9,IF(B40="Duke",Duke!$F$9,IF(B40="Maryland",Maryland!$F$9,IF(B40="North Carolina",'North Carolina'!$F$9,IF(B40="Virginia",Virginia!$F$9,IF(B40="Georgetown",Georgetown!$F$9,IF(B40="Notre Dame",'Notre Dame'!$F$9,IF(B40="Providence",Providence!$F$9,IF(B40="Rutgers",Rutgers!$F$9,IF(B40="St. Johns",'St. Johns'!$F$9,IF(B40="Syracuse",Syracuse!$F$9,IF(B40="Villanova",Villanova!$F$9,IF(B40="Drexel",Drexel!$F$9,IF(B40="Hofstra",Hofstra!$F$9,IF(B40="Penn State",'Penn State'!$F$9,IF(B40="Delaware",Delaware!$F$9,IF(B40="Massachusetts",Massachusetts!$F$9,IF(B40="Bellarmine",Bellarmine!$F$9,IF(B40="Fairfield",Fairfield!$F$9,IF(B40="Hobart",Hobart!$F$9,IF(B40="Loyola",Loyola!$F$9,IF(B40="Ohio State",'Ohio State'!$F$9,IF(B40="Denver",Denver!$F$9,IF(B40="Johns Hopkins",'Johns Hopkins'!$F$9,IF(B40="Mercer",Mercer!$F$9,IF(B40="Presbyterian",Presbyterian!$F$9,IF(B40="Brown",Brown!$F$9,IF(B40="Cornell",Cornell!$F$9,IF(B40="Dartmouth",Dartmouth!$F$9,IF(B40="Harvard",Harvard!$F$9,IF(B40="Pennsylvania",Pennsylvania!$F$9,IF(B40="Princeton",Princeton!$F$9,IF(B40="Yale",Yale!$F$9,IF(B40="Canisius",Canisius!$F$9,IF(B40="Jacksonville",Jacksonville!$F$9,IF(B40="Manhattan",Manhattan!$F$9,IF(B40="Marist",Marist!$F$9,IF(B40="St. Josephs",'St. Josephs'!$F$9,IF(B40="Siena",Siena!$F$9,IF(B40="VMI",VMI!$F$9,IF(B40="Bryant",Bryant!$F$9,IF(B40="Mt. St. Marys",'Mount St. Marys'!$F$9,IF(B40="Quinnipiac",Quinnipiac!$F$9,IF(B40="Robert Morris",'Robert Morris'!$F$9,IF(B40="Sacred Heart",'Sacred Heart'!$F$9,IF(B40="Wagner",Wagner!$F$9,IF(B40="Army",Army!$F$9,IF(B40="Bucknell",Bucknell!$F$9,IF(B40="Colgate",Colgate!$F$9,IF(B40="Towson",Towson!$F$9,IF(B40="Holy Cross",'Holy Cross'!$F$9,IF(B40="Lafayette",Lafayette!$F$9,IF(B40="Lehigh",Lehigh!$F$9,IF(B40="Navy",Navy!$F$9,0)))))))))))))))))))))))))))))))))))))))))))))))))))))))))))))</f>
        <v>410</v>
      </c>
    </row>
    <row r="41" spans="1:10">
      <c r="A41" t="s">
        <v>304</v>
      </c>
      <c r="B41" t="s">
        <v>199</v>
      </c>
      <c r="C41">
        <v>20</v>
      </c>
      <c r="D41">
        <v>16</v>
      </c>
      <c r="E41">
        <v>36</v>
      </c>
      <c r="F41" s="45">
        <f t="shared" si="0"/>
        <v>4.8780487804878048</v>
      </c>
      <c r="G41" s="45">
        <f t="shared" si="1"/>
        <v>3.9024390243902438</v>
      </c>
      <c r="H41" s="45">
        <f t="shared" si="2"/>
        <v>8.7804878048780477</v>
      </c>
      <c r="I41">
        <f t="shared" si="3"/>
        <v>36</v>
      </c>
      <c r="J41">
        <f>IF(B41="Air Force",'Air Force'!$F$9,IF(B41="Albany",Albany!$F$9,IF(B41="Detroit",Detroit!$F$9,IF(B41="Binghamton",Binghamton!$F$9,IF(B41="Hartford",Hartford!$F$9,IF(B41="Stony Brook",'Stony Brook'!$F$9,IF(B41="UMBC",UMBC!$F$9,IF(B41="Vermont",Vermont!$F$9,IF(B41="Duke",Duke!$F$9,IF(B41="Maryland",Maryland!$F$9,IF(B41="North Carolina",'North Carolina'!$F$9,IF(B41="Virginia",Virginia!$F$9,IF(B41="Georgetown",Georgetown!$F$9,IF(B41="Notre Dame",'Notre Dame'!$F$9,IF(B41="Providence",Providence!$F$9,IF(B41="Rutgers",Rutgers!$F$9,IF(B41="St. Johns",'St. Johns'!$F$9,IF(B41="Syracuse",Syracuse!$F$9,IF(B41="Villanova",Villanova!$F$9,IF(B41="Drexel",Drexel!$F$9,IF(B41="Hofstra",Hofstra!$F$9,IF(B41="Penn State",'Penn State'!$F$9,IF(B41="Delaware",Delaware!$F$9,IF(B41="Massachusetts",Massachusetts!$F$9,IF(B41="Bellarmine",Bellarmine!$F$9,IF(B41="Fairfield",Fairfield!$F$9,IF(B41="Hobart",Hobart!$F$9,IF(B41="Loyola",Loyola!$F$9,IF(B41="Ohio State",'Ohio State'!$F$9,IF(B41="Denver",Denver!$F$9,IF(B41="Johns Hopkins",'Johns Hopkins'!$F$9,IF(B41="Mercer",Mercer!$F$9,IF(B41="Presbyterian",Presbyterian!$F$9,IF(B41="Brown",Brown!$F$9,IF(B41="Cornell",Cornell!$F$9,IF(B41="Dartmouth",Dartmouth!$F$9,IF(B41="Harvard",Harvard!$F$9,IF(B41="Pennsylvania",Pennsylvania!$F$9,IF(B41="Princeton",Princeton!$F$9,IF(B41="Yale",Yale!$F$9,IF(B41="Canisius",Canisius!$F$9,IF(B41="Jacksonville",Jacksonville!$F$9,IF(B41="Manhattan",Manhattan!$F$9,IF(B41="Marist",Marist!$F$9,IF(B41="St. Josephs",'St. Josephs'!$F$9,IF(B41="Siena",Siena!$F$9,IF(B41="VMI",VMI!$F$9,IF(B41="Bryant",Bryant!$F$9,IF(B41="Mt. St. Marys",'Mount St. Marys'!$F$9,IF(B41="Quinnipiac",Quinnipiac!$F$9,IF(B41="Robert Morris",'Robert Morris'!$F$9,IF(B41="Sacred Heart",'Sacred Heart'!$F$9,IF(B41="Wagner",Wagner!$F$9,IF(B41="Army",Army!$F$9,IF(B41="Bucknell",Bucknell!$F$9,IF(B41="Colgate",Colgate!$F$9,IF(B41="Towson",Towson!$F$9,IF(B41="Holy Cross",'Holy Cross'!$F$9,IF(B41="Lafayette",Lafayette!$F$9,IF(B41="Lehigh",Lehigh!$F$9,IF(B41="Navy",Navy!$F$9,0)))))))))))))))))))))))))))))))))))))))))))))))))))))))))))))</f>
        <v>410</v>
      </c>
    </row>
    <row r="42" spans="1:10">
      <c r="A42" t="s">
        <v>292</v>
      </c>
      <c r="B42" t="s">
        <v>32</v>
      </c>
      <c r="C42">
        <v>19</v>
      </c>
      <c r="D42">
        <v>18</v>
      </c>
      <c r="E42">
        <v>37</v>
      </c>
      <c r="F42" s="45">
        <f t="shared" si="0"/>
        <v>4.5023696682464456</v>
      </c>
      <c r="G42" s="45">
        <f t="shared" si="1"/>
        <v>4.2654028436018958</v>
      </c>
      <c r="H42" s="45">
        <f t="shared" si="2"/>
        <v>8.7677725118483423</v>
      </c>
      <c r="I42">
        <f t="shared" si="3"/>
        <v>38</v>
      </c>
      <c r="J42">
        <f>IF(B42="Air Force",'Air Force'!$F$9,IF(B42="Albany",Albany!$F$9,IF(B42="Detroit",Detroit!$F$9,IF(B42="Binghamton",Binghamton!$F$9,IF(B42="Hartford",Hartford!$F$9,IF(B42="Stony Brook",'Stony Brook'!$F$9,IF(B42="UMBC",UMBC!$F$9,IF(B42="Vermont",Vermont!$F$9,IF(B42="Duke",Duke!$F$9,IF(B42="Maryland",Maryland!$F$9,IF(B42="North Carolina",'North Carolina'!$F$9,IF(B42="Virginia",Virginia!$F$9,IF(B42="Georgetown",Georgetown!$F$9,IF(B42="Notre Dame",'Notre Dame'!$F$9,IF(B42="Providence",Providence!$F$9,IF(B42="Rutgers",Rutgers!$F$9,IF(B42="St. Johns",'St. Johns'!$F$9,IF(B42="Syracuse",Syracuse!$F$9,IF(B42="Villanova",Villanova!$F$9,IF(B42="Drexel",Drexel!$F$9,IF(B42="Hofstra",Hofstra!$F$9,IF(B42="Penn State",'Penn State'!$F$9,IF(B42="Delaware",Delaware!$F$9,IF(B42="Massachusetts",Massachusetts!$F$9,IF(B42="Bellarmine",Bellarmine!$F$9,IF(B42="Fairfield",Fairfield!$F$9,IF(B42="Hobart",Hobart!$F$9,IF(B42="Loyola",Loyola!$F$9,IF(B42="Ohio State",'Ohio State'!$F$9,IF(B42="Denver",Denver!$F$9,IF(B42="Johns Hopkins",'Johns Hopkins'!$F$9,IF(B42="Mercer",Mercer!$F$9,IF(B42="Presbyterian",Presbyterian!$F$9,IF(B42="Brown",Brown!$F$9,IF(B42="Cornell",Cornell!$F$9,IF(B42="Dartmouth",Dartmouth!$F$9,IF(B42="Harvard",Harvard!$F$9,IF(B42="Pennsylvania",Pennsylvania!$F$9,IF(B42="Princeton",Princeton!$F$9,IF(B42="Yale",Yale!$F$9,IF(B42="Canisius",Canisius!$F$9,IF(B42="Jacksonville",Jacksonville!$F$9,IF(B42="Manhattan",Manhattan!$F$9,IF(B42="Marist",Marist!$F$9,IF(B42="St. Josephs",'St. Josephs'!$F$9,IF(B42="Siena",Siena!$F$9,IF(B42="VMI",VMI!$F$9,IF(B42="Bryant",Bryant!$F$9,IF(B42="Mt. St. Marys",'Mount St. Marys'!$F$9,IF(B42="Quinnipiac",Quinnipiac!$F$9,IF(B42="Robert Morris",'Robert Morris'!$F$9,IF(B42="Sacred Heart",'Sacred Heart'!$F$9,IF(B42="Wagner",Wagner!$F$9,IF(B42="Army",Army!$F$9,IF(B42="Bucknell",Bucknell!$F$9,IF(B42="Colgate",Colgate!$F$9,IF(B42="Towson",Towson!$F$9,IF(B42="Holy Cross",'Holy Cross'!$F$9,IF(B42="Lafayette",Lafayette!$F$9,IF(B42="Lehigh",Lehigh!$F$9,IF(B42="Navy",Navy!$F$9,0)))))))))))))))))))))))))))))))))))))))))))))))))))))))))))))</f>
        <v>422</v>
      </c>
    </row>
    <row r="43" spans="1:10">
      <c r="A43" t="s">
        <v>263</v>
      </c>
      <c r="B43" t="s">
        <v>56</v>
      </c>
      <c r="C43">
        <v>23</v>
      </c>
      <c r="D43">
        <v>21</v>
      </c>
      <c r="E43">
        <v>44</v>
      </c>
      <c r="F43" s="45">
        <f t="shared" si="0"/>
        <v>4.5544554455445541</v>
      </c>
      <c r="G43" s="45">
        <f t="shared" si="1"/>
        <v>4.1584158415841586</v>
      </c>
      <c r="H43" s="45">
        <f t="shared" si="2"/>
        <v>8.7128712871287117</v>
      </c>
      <c r="I43">
        <f t="shared" si="3"/>
        <v>39</v>
      </c>
      <c r="J43">
        <f>IF(B43="Air Force",'Air Force'!$F$9,IF(B43="Albany",Albany!$F$9,IF(B43="Detroit",Detroit!$F$9,IF(B43="Binghamton",Binghamton!$F$9,IF(B43="Hartford",Hartford!$F$9,IF(B43="Stony Brook",'Stony Brook'!$F$9,IF(B43="UMBC",UMBC!$F$9,IF(B43="Vermont",Vermont!$F$9,IF(B43="Duke",Duke!$F$9,IF(B43="Maryland",Maryland!$F$9,IF(B43="North Carolina",'North Carolina'!$F$9,IF(B43="Virginia",Virginia!$F$9,IF(B43="Georgetown",Georgetown!$F$9,IF(B43="Notre Dame",'Notre Dame'!$F$9,IF(B43="Providence",Providence!$F$9,IF(B43="Rutgers",Rutgers!$F$9,IF(B43="St. Johns",'St. Johns'!$F$9,IF(B43="Syracuse",Syracuse!$F$9,IF(B43="Villanova",Villanova!$F$9,IF(B43="Drexel",Drexel!$F$9,IF(B43="Hofstra",Hofstra!$F$9,IF(B43="Penn State",'Penn State'!$F$9,IF(B43="Delaware",Delaware!$F$9,IF(B43="Massachusetts",Massachusetts!$F$9,IF(B43="Bellarmine",Bellarmine!$F$9,IF(B43="Fairfield",Fairfield!$F$9,IF(B43="Hobart",Hobart!$F$9,IF(B43="Loyola",Loyola!$F$9,IF(B43="Ohio State",'Ohio State'!$F$9,IF(B43="Denver",Denver!$F$9,IF(B43="Johns Hopkins",'Johns Hopkins'!$F$9,IF(B43="Mercer",Mercer!$F$9,IF(B43="Presbyterian",Presbyterian!$F$9,IF(B43="Brown",Brown!$F$9,IF(B43="Cornell",Cornell!$F$9,IF(B43="Dartmouth",Dartmouth!$F$9,IF(B43="Harvard",Harvard!$F$9,IF(B43="Pennsylvania",Pennsylvania!$F$9,IF(B43="Princeton",Princeton!$F$9,IF(B43="Yale",Yale!$F$9,IF(B43="Canisius",Canisius!$F$9,IF(B43="Jacksonville",Jacksonville!$F$9,IF(B43="Manhattan",Manhattan!$F$9,IF(B43="Marist",Marist!$F$9,IF(B43="St. Josephs",'St. Josephs'!$F$9,IF(B43="Siena",Siena!$F$9,IF(B43="VMI",VMI!$F$9,IF(B43="Bryant",Bryant!$F$9,IF(B43="Mt. St. Marys",'Mount St. Marys'!$F$9,IF(B43="Quinnipiac",Quinnipiac!$F$9,IF(B43="Robert Morris",'Robert Morris'!$F$9,IF(B43="Sacred Heart",'Sacred Heart'!$F$9,IF(B43="Wagner",Wagner!$F$9,IF(B43="Army",Army!$F$9,IF(B43="Bucknell",Bucknell!$F$9,IF(B43="Colgate",Colgate!$F$9,IF(B43="Towson",Towson!$F$9,IF(B43="Holy Cross",'Holy Cross'!$F$9,IF(B43="Lafayette",Lafayette!$F$9,IF(B43="Lehigh",Lehigh!$F$9,IF(B43="Navy",Navy!$F$9,0)))))))))))))))))))))))))))))))))))))))))))))))))))))))))))))</f>
        <v>505</v>
      </c>
    </row>
    <row r="44" spans="1:10">
      <c r="A44" t="s">
        <v>297</v>
      </c>
      <c r="B44" t="s">
        <v>30</v>
      </c>
      <c r="C44">
        <v>26</v>
      </c>
      <c r="D44">
        <v>7</v>
      </c>
      <c r="E44">
        <v>33</v>
      </c>
      <c r="F44" s="45">
        <f t="shared" si="0"/>
        <v>6.8062827225130889</v>
      </c>
      <c r="G44" s="45">
        <f t="shared" si="1"/>
        <v>1.832460732984293</v>
      </c>
      <c r="H44" s="45">
        <f t="shared" si="2"/>
        <v>8.6387434554973819</v>
      </c>
      <c r="I44">
        <f t="shared" si="3"/>
        <v>40</v>
      </c>
      <c r="J44">
        <f>IF(B44="Air Force",'Air Force'!$F$9,IF(B44="Albany",Albany!$F$9,IF(B44="Detroit",Detroit!$F$9,IF(B44="Binghamton",Binghamton!$F$9,IF(B44="Hartford",Hartford!$F$9,IF(B44="Stony Brook",'Stony Brook'!$F$9,IF(B44="UMBC",UMBC!$F$9,IF(B44="Vermont",Vermont!$F$9,IF(B44="Duke",Duke!$F$9,IF(B44="Maryland",Maryland!$F$9,IF(B44="North Carolina",'North Carolina'!$F$9,IF(B44="Virginia",Virginia!$F$9,IF(B44="Georgetown",Georgetown!$F$9,IF(B44="Notre Dame",'Notre Dame'!$F$9,IF(B44="Providence",Providence!$F$9,IF(B44="Rutgers",Rutgers!$F$9,IF(B44="St. Johns",'St. Johns'!$F$9,IF(B44="Syracuse",Syracuse!$F$9,IF(B44="Villanova",Villanova!$F$9,IF(B44="Drexel",Drexel!$F$9,IF(B44="Hofstra",Hofstra!$F$9,IF(B44="Penn State",'Penn State'!$F$9,IF(B44="Delaware",Delaware!$F$9,IF(B44="Massachusetts",Massachusetts!$F$9,IF(B44="Bellarmine",Bellarmine!$F$9,IF(B44="Fairfield",Fairfield!$F$9,IF(B44="Hobart",Hobart!$F$9,IF(B44="Loyola",Loyola!$F$9,IF(B44="Ohio State",'Ohio State'!$F$9,IF(B44="Denver",Denver!$F$9,IF(B44="Johns Hopkins",'Johns Hopkins'!$F$9,IF(B44="Mercer",Mercer!$F$9,IF(B44="Presbyterian",Presbyterian!$F$9,IF(B44="Brown",Brown!$F$9,IF(B44="Cornell",Cornell!$F$9,IF(B44="Dartmouth",Dartmouth!$F$9,IF(B44="Harvard",Harvard!$F$9,IF(B44="Pennsylvania",Pennsylvania!$F$9,IF(B44="Princeton",Princeton!$F$9,IF(B44="Yale",Yale!$F$9,IF(B44="Canisius",Canisius!$F$9,IF(B44="Jacksonville",Jacksonville!$F$9,IF(B44="Manhattan",Manhattan!$F$9,IF(B44="Marist",Marist!$F$9,IF(B44="St. Josephs",'St. Josephs'!$F$9,IF(B44="Siena",Siena!$F$9,IF(B44="VMI",VMI!$F$9,IF(B44="Bryant",Bryant!$F$9,IF(B44="Mt. St. Marys",'Mount St. Marys'!$F$9,IF(B44="Quinnipiac",Quinnipiac!$F$9,IF(B44="Robert Morris",'Robert Morris'!$F$9,IF(B44="Sacred Heart",'Sacred Heart'!$F$9,IF(B44="Wagner",Wagner!$F$9,IF(B44="Army",Army!$F$9,IF(B44="Bucknell",Bucknell!$F$9,IF(B44="Colgate",Colgate!$F$9,IF(B44="Towson",Towson!$F$9,IF(B44="Holy Cross",'Holy Cross'!$F$9,IF(B44="Lafayette",Lafayette!$F$9,IF(B44="Lehigh",Lehigh!$F$9,IF(B44="Navy",Navy!$F$9,0)))))))))))))))))))))))))))))))))))))))))))))))))))))))))))))</f>
        <v>382</v>
      </c>
    </row>
    <row r="45" spans="1:10">
      <c r="A45" t="s">
        <v>319</v>
      </c>
      <c r="B45" t="s">
        <v>49</v>
      </c>
      <c r="C45">
        <v>27</v>
      </c>
      <c r="D45">
        <v>6</v>
      </c>
      <c r="E45">
        <v>33</v>
      </c>
      <c r="F45" s="45">
        <f t="shared" si="0"/>
        <v>7.03125</v>
      </c>
      <c r="G45" s="45">
        <f t="shared" si="1"/>
        <v>1.5625</v>
      </c>
      <c r="H45" s="45">
        <f t="shared" si="2"/>
        <v>8.59375</v>
      </c>
      <c r="I45">
        <f t="shared" si="3"/>
        <v>41</v>
      </c>
      <c r="J45">
        <f>IF(B45="Air Force",'Air Force'!$F$9,IF(B45="Albany",Albany!$F$9,IF(B45="Detroit",Detroit!$F$9,IF(B45="Binghamton",Binghamton!$F$9,IF(B45="Hartford",Hartford!$F$9,IF(B45="Stony Brook",'Stony Brook'!$F$9,IF(B45="UMBC",UMBC!$F$9,IF(B45="Vermont",Vermont!$F$9,IF(B45="Duke",Duke!$F$9,IF(B45="Maryland",Maryland!$F$9,IF(B45="North Carolina",'North Carolina'!$F$9,IF(B45="Virginia",Virginia!$F$9,IF(B45="Georgetown",Georgetown!$F$9,IF(B45="Notre Dame",'Notre Dame'!$F$9,IF(B45="Providence",Providence!$F$9,IF(B45="Rutgers",Rutgers!$F$9,IF(B45="St. Johns",'St. Johns'!$F$9,IF(B45="Syracuse",Syracuse!$F$9,IF(B45="Villanova",Villanova!$F$9,IF(B45="Drexel",Drexel!$F$9,IF(B45="Hofstra",Hofstra!$F$9,IF(B45="Penn State",'Penn State'!$F$9,IF(B45="Delaware",Delaware!$F$9,IF(B45="Massachusetts",Massachusetts!$F$9,IF(B45="Bellarmine",Bellarmine!$F$9,IF(B45="Fairfield",Fairfield!$F$9,IF(B45="Hobart",Hobart!$F$9,IF(B45="Loyola",Loyola!$F$9,IF(B45="Ohio State",'Ohio State'!$F$9,IF(B45="Denver",Denver!$F$9,IF(B45="Johns Hopkins",'Johns Hopkins'!$F$9,IF(B45="Mercer",Mercer!$F$9,IF(B45="Presbyterian",Presbyterian!$F$9,IF(B45="Brown",Brown!$F$9,IF(B45="Cornell",Cornell!$F$9,IF(B45="Dartmouth",Dartmouth!$F$9,IF(B45="Harvard",Harvard!$F$9,IF(B45="Pennsylvania",Pennsylvania!$F$9,IF(B45="Princeton",Princeton!$F$9,IF(B45="Yale",Yale!$F$9,IF(B45="Canisius",Canisius!$F$9,IF(B45="Jacksonville",Jacksonville!$F$9,IF(B45="Manhattan",Manhattan!$F$9,IF(B45="Marist",Marist!$F$9,IF(B45="St. Josephs",'St. Josephs'!$F$9,IF(B45="Siena",Siena!$F$9,IF(B45="VMI",VMI!$F$9,IF(B45="Bryant",Bryant!$F$9,IF(B45="Mt. St. Marys",'Mount St. Marys'!$F$9,IF(B45="Quinnipiac",Quinnipiac!$F$9,IF(B45="Robert Morris",'Robert Morris'!$F$9,IF(B45="Sacred Heart",'Sacred Heart'!$F$9,IF(B45="Wagner",Wagner!$F$9,IF(B45="Army",Army!$F$9,IF(B45="Bucknell",Bucknell!$F$9,IF(B45="Colgate",Colgate!$F$9,IF(B45="Towson",Towson!$F$9,IF(B45="Holy Cross",'Holy Cross'!$F$9,IF(B45="Lafayette",Lafayette!$F$9,IF(B45="Lehigh",Lehigh!$F$9,IF(B45="Navy",Navy!$F$9,0)))))))))))))))))))))))))))))))))))))))))))))))))))))))))))))</f>
        <v>384</v>
      </c>
    </row>
    <row r="46" spans="1:10">
      <c r="A46" t="s">
        <v>308</v>
      </c>
      <c r="B46" t="s">
        <v>28</v>
      </c>
      <c r="C46">
        <v>26</v>
      </c>
      <c r="D46">
        <v>5</v>
      </c>
      <c r="E46">
        <v>31</v>
      </c>
      <c r="F46" s="45">
        <f t="shared" si="0"/>
        <v>7.202216066481995</v>
      </c>
      <c r="G46" s="45">
        <f t="shared" si="1"/>
        <v>1.3850415512465373</v>
      </c>
      <c r="H46" s="45">
        <f t="shared" si="2"/>
        <v>8.5872576177285325</v>
      </c>
      <c r="I46">
        <f t="shared" si="3"/>
        <v>42</v>
      </c>
      <c r="J46">
        <f>IF(B46="Air Force",'Air Force'!$F$9,IF(B46="Albany",Albany!$F$9,IF(B46="Detroit",Detroit!$F$9,IF(B46="Binghamton",Binghamton!$F$9,IF(B46="Hartford",Hartford!$F$9,IF(B46="Stony Brook",'Stony Brook'!$F$9,IF(B46="UMBC",UMBC!$F$9,IF(B46="Vermont",Vermont!$F$9,IF(B46="Duke",Duke!$F$9,IF(B46="Maryland",Maryland!$F$9,IF(B46="North Carolina",'North Carolina'!$F$9,IF(B46="Virginia",Virginia!$F$9,IF(B46="Georgetown",Georgetown!$F$9,IF(B46="Notre Dame",'Notre Dame'!$F$9,IF(B46="Providence",Providence!$F$9,IF(B46="Rutgers",Rutgers!$F$9,IF(B46="St. Johns",'St. Johns'!$F$9,IF(B46="Syracuse",Syracuse!$F$9,IF(B46="Villanova",Villanova!$F$9,IF(B46="Drexel",Drexel!$F$9,IF(B46="Hofstra",Hofstra!$F$9,IF(B46="Penn State",'Penn State'!$F$9,IF(B46="Delaware",Delaware!$F$9,IF(B46="Massachusetts",Massachusetts!$F$9,IF(B46="Bellarmine",Bellarmine!$F$9,IF(B46="Fairfield",Fairfield!$F$9,IF(B46="Hobart",Hobart!$F$9,IF(B46="Loyola",Loyola!$F$9,IF(B46="Ohio State",'Ohio State'!$F$9,IF(B46="Denver",Denver!$F$9,IF(B46="Johns Hopkins",'Johns Hopkins'!$F$9,IF(B46="Mercer",Mercer!$F$9,IF(B46="Presbyterian",Presbyterian!$F$9,IF(B46="Brown",Brown!$F$9,IF(B46="Cornell",Cornell!$F$9,IF(B46="Dartmouth",Dartmouth!$F$9,IF(B46="Harvard",Harvard!$F$9,IF(B46="Pennsylvania",Pennsylvania!$F$9,IF(B46="Princeton",Princeton!$F$9,IF(B46="Yale",Yale!$F$9,IF(B46="Canisius",Canisius!$F$9,IF(B46="Jacksonville",Jacksonville!$F$9,IF(B46="Manhattan",Manhattan!$F$9,IF(B46="Marist",Marist!$F$9,IF(B46="St. Josephs",'St. Josephs'!$F$9,IF(B46="Siena",Siena!$F$9,IF(B46="VMI",VMI!$F$9,IF(B46="Bryant",Bryant!$F$9,IF(B46="Mt. St. Marys",'Mount St. Marys'!$F$9,IF(B46="Quinnipiac",Quinnipiac!$F$9,IF(B46="Robert Morris",'Robert Morris'!$F$9,IF(B46="Sacred Heart",'Sacred Heart'!$F$9,IF(B46="Wagner",Wagner!$F$9,IF(B46="Army",Army!$F$9,IF(B46="Bucknell",Bucknell!$F$9,IF(B46="Colgate",Colgate!$F$9,IF(B46="Towson",Towson!$F$9,IF(B46="Holy Cross",'Holy Cross'!$F$9,IF(B46="Lafayette",Lafayette!$F$9,IF(B46="Lehigh",Lehigh!$F$9,IF(B46="Navy",Navy!$F$9,0)))))))))))))))))))))))))))))))))))))))))))))))))))))))))))))</f>
        <v>361</v>
      </c>
    </row>
    <row r="47" spans="1:10">
      <c r="A47" t="s">
        <v>317</v>
      </c>
      <c r="B47" t="s">
        <v>197</v>
      </c>
      <c r="C47">
        <v>28</v>
      </c>
      <c r="D47">
        <v>8</v>
      </c>
      <c r="E47">
        <v>36</v>
      </c>
      <c r="F47" s="45">
        <f t="shared" si="0"/>
        <v>6.666666666666667</v>
      </c>
      <c r="G47" s="45">
        <f t="shared" si="1"/>
        <v>1.9047619047619049</v>
      </c>
      <c r="H47" s="45">
        <f t="shared" si="2"/>
        <v>8.5714285714285712</v>
      </c>
      <c r="I47">
        <f t="shared" si="3"/>
        <v>43</v>
      </c>
      <c r="J47">
        <f>IF(B47="Air Force",'Air Force'!$F$9,IF(B47="Albany",Albany!$F$9,IF(B47="Detroit",Detroit!$F$9,IF(B47="Binghamton",Binghamton!$F$9,IF(B47="Hartford",Hartford!$F$9,IF(B47="Stony Brook",'Stony Brook'!$F$9,IF(B47="UMBC",UMBC!$F$9,IF(B47="Vermont",Vermont!$F$9,IF(B47="Duke",Duke!$F$9,IF(B47="Maryland",Maryland!$F$9,IF(B47="North Carolina",'North Carolina'!$F$9,IF(B47="Virginia",Virginia!$F$9,IF(B47="Georgetown",Georgetown!$F$9,IF(B47="Notre Dame",'Notre Dame'!$F$9,IF(B47="Providence",Providence!$F$9,IF(B47="Rutgers",Rutgers!$F$9,IF(B47="St. Johns",'St. Johns'!$F$9,IF(B47="Syracuse",Syracuse!$F$9,IF(B47="Villanova",Villanova!$F$9,IF(B47="Drexel",Drexel!$F$9,IF(B47="Hofstra",Hofstra!$F$9,IF(B47="Penn State",'Penn State'!$F$9,IF(B47="Delaware",Delaware!$F$9,IF(B47="Massachusetts",Massachusetts!$F$9,IF(B47="Bellarmine",Bellarmine!$F$9,IF(B47="Fairfield",Fairfield!$F$9,IF(B47="Hobart",Hobart!$F$9,IF(B47="Loyola",Loyola!$F$9,IF(B47="Ohio State",'Ohio State'!$F$9,IF(B47="Denver",Denver!$F$9,IF(B47="Johns Hopkins",'Johns Hopkins'!$F$9,IF(B47="Mercer",Mercer!$F$9,IF(B47="Presbyterian",Presbyterian!$F$9,IF(B47="Brown",Brown!$F$9,IF(B47="Cornell",Cornell!$F$9,IF(B47="Dartmouth",Dartmouth!$F$9,IF(B47="Harvard",Harvard!$F$9,IF(B47="Pennsylvania",Pennsylvania!$F$9,IF(B47="Princeton",Princeton!$F$9,IF(B47="Yale",Yale!$F$9,IF(B47="Canisius",Canisius!$F$9,IF(B47="Jacksonville",Jacksonville!$F$9,IF(B47="Manhattan",Manhattan!$F$9,IF(B47="Marist",Marist!$F$9,IF(B47="St. Josephs",'St. Josephs'!$F$9,IF(B47="Siena",Siena!$F$9,IF(B47="VMI",VMI!$F$9,IF(B47="Bryant",Bryant!$F$9,IF(B47="Mt. St. Marys",'Mount St. Marys'!$F$9,IF(B47="Quinnipiac",Quinnipiac!$F$9,IF(B47="Robert Morris",'Robert Morris'!$F$9,IF(B47="Sacred Heart",'Sacred Heart'!$F$9,IF(B47="Wagner",Wagner!$F$9,IF(B47="Army",Army!$F$9,IF(B47="Bucknell",Bucknell!$F$9,IF(B47="Colgate",Colgate!$F$9,IF(B47="Towson",Towson!$F$9,IF(B47="Holy Cross",'Holy Cross'!$F$9,IF(B47="Lafayette",Lafayette!$F$9,IF(B47="Lehigh",Lehigh!$F$9,IF(B47="Navy",Navy!$F$9,0)))))))))))))))))))))))))))))))))))))))))))))))))))))))))))))</f>
        <v>420</v>
      </c>
    </row>
    <row r="48" spans="1:10">
      <c r="A48" t="s">
        <v>323</v>
      </c>
      <c r="B48" t="s">
        <v>43</v>
      </c>
      <c r="C48">
        <v>19</v>
      </c>
      <c r="D48">
        <v>13</v>
      </c>
      <c r="E48">
        <v>32</v>
      </c>
      <c r="F48" s="45">
        <f t="shared" si="0"/>
        <v>5.0666666666666664</v>
      </c>
      <c r="G48" s="45">
        <f t="shared" si="1"/>
        <v>3.4666666666666663</v>
      </c>
      <c r="H48" s="45">
        <f t="shared" si="2"/>
        <v>8.5333333333333332</v>
      </c>
      <c r="I48">
        <f t="shared" si="3"/>
        <v>44</v>
      </c>
      <c r="J48">
        <f>IF(B48="Air Force",'Air Force'!$F$9,IF(B48="Albany",Albany!$F$9,IF(B48="Detroit",Detroit!$F$9,IF(B48="Binghamton",Binghamton!$F$9,IF(B48="Hartford",Hartford!$F$9,IF(B48="Stony Brook",'Stony Brook'!$F$9,IF(B48="UMBC",UMBC!$F$9,IF(B48="Vermont",Vermont!$F$9,IF(B48="Duke",Duke!$F$9,IF(B48="Maryland",Maryland!$F$9,IF(B48="North Carolina",'North Carolina'!$F$9,IF(B48="Virginia",Virginia!$F$9,IF(B48="Georgetown",Georgetown!$F$9,IF(B48="Notre Dame",'Notre Dame'!$F$9,IF(B48="Providence",Providence!$F$9,IF(B48="Rutgers",Rutgers!$F$9,IF(B48="St. Johns",'St. Johns'!$F$9,IF(B48="Syracuse",Syracuse!$F$9,IF(B48="Villanova",Villanova!$F$9,IF(B48="Drexel",Drexel!$F$9,IF(B48="Hofstra",Hofstra!$F$9,IF(B48="Penn State",'Penn State'!$F$9,IF(B48="Delaware",Delaware!$F$9,IF(B48="Massachusetts",Massachusetts!$F$9,IF(B48="Bellarmine",Bellarmine!$F$9,IF(B48="Fairfield",Fairfield!$F$9,IF(B48="Hobart",Hobart!$F$9,IF(B48="Loyola",Loyola!$F$9,IF(B48="Ohio State",'Ohio State'!$F$9,IF(B48="Denver",Denver!$F$9,IF(B48="Johns Hopkins",'Johns Hopkins'!$F$9,IF(B48="Mercer",Mercer!$F$9,IF(B48="Presbyterian",Presbyterian!$F$9,IF(B48="Brown",Brown!$F$9,IF(B48="Cornell",Cornell!$F$9,IF(B48="Dartmouth",Dartmouth!$F$9,IF(B48="Harvard",Harvard!$F$9,IF(B48="Pennsylvania",Pennsylvania!$F$9,IF(B48="Princeton",Princeton!$F$9,IF(B48="Yale",Yale!$F$9,IF(B48="Canisius",Canisius!$F$9,IF(B48="Jacksonville",Jacksonville!$F$9,IF(B48="Manhattan",Manhattan!$F$9,IF(B48="Marist",Marist!$F$9,IF(B48="St. Josephs",'St. Josephs'!$F$9,IF(B48="Siena",Siena!$F$9,IF(B48="VMI",VMI!$F$9,IF(B48="Bryant",Bryant!$F$9,IF(B48="Mt. St. Marys",'Mount St. Marys'!$F$9,IF(B48="Quinnipiac",Quinnipiac!$F$9,IF(B48="Robert Morris",'Robert Morris'!$F$9,IF(B48="Sacred Heart",'Sacred Heart'!$F$9,IF(B48="Wagner",Wagner!$F$9,IF(B48="Army",Army!$F$9,IF(B48="Bucknell",Bucknell!$F$9,IF(B48="Colgate",Colgate!$F$9,IF(B48="Towson",Towson!$F$9,IF(B48="Holy Cross",'Holy Cross'!$F$9,IF(B48="Lafayette",Lafayette!$F$9,IF(B48="Lehigh",Lehigh!$F$9,IF(B48="Navy",Navy!$F$9,0)))))))))))))))))))))))))))))))))))))))))))))))))))))))))))))</f>
        <v>375</v>
      </c>
    </row>
    <row r="49" spans="1:10">
      <c r="A49" t="s">
        <v>468</v>
      </c>
      <c r="B49" t="s">
        <v>40</v>
      </c>
      <c r="C49">
        <v>25</v>
      </c>
      <c r="D49">
        <v>9</v>
      </c>
      <c r="E49">
        <v>34</v>
      </c>
      <c r="F49" s="45">
        <f t="shared" si="0"/>
        <v>6.2656641604010019</v>
      </c>
      <c r="G49" s="45">
        <f t="shared" si="1"/>
        <v>2.2556390977443606</v>
      </c>
      <c r="H49" s="45">
        <f t="shared" si="2"/>
        <v>8.5213032581453625</v>
      </c>
      <c r="I49">
        <f t="shared" si="3"/>
        <v>45</v>
      </c>
      <c r="J49">
        <f>IF(B49="Air Force",'Air Force'!$F$9,IF(B49="Albany",Albany!$F$9,IF(B49="Detroit",Detroit!$F$9,IF(B49="Binghamton",Binghamton!$F$9,IF(B49="Hartford",Hartford!$F$9,IF(B49="Stony Brook",'Stony Brook'!$F$9,IF(B49="UMBC",UMBC!$F$9,IF(B49="Vermont",Vermont!$F$9,IF(B49="Duke",Duke!$F$9,IF(B49="Maryland",Maryland!$F$9,IF(B49="North Carolina",'North Carolina'!$F$9,IF(B49="Virginia",Virginia!$F$9,IF(B49="Georgetown",Georgetown!$F$9,IF(B49="Notre Dame",'Notre Dame'!$F$9,IF(B49="Providence",Providence!$F$9,IF(B49="Rutgers",Rutgers!$F$9,IF(B49="St. Johns",'St. Johns'!$F$9,IF(B49="Syracuse",Syracuse!$F$9,IF(B49="Villanova",Villanova!$F$9,IF(B49="Drexel",Drexel!$F$9,IF(B49="Hofstra",Hofstra!$F$9,IF(B49="Penn State",'Penn State'!$F$9,IF(B49="Delaware",Delaware!$F$9,IF(B49="Massachusetts",Massachusetts!$F$9,IF(B49="Bellarmine",Bellarmine!$F$9,IF(B49="Fairfield",Fairfield!$F$9,IF(B49="Hobart",Hobart!$F$9,IF(B49="Loyola",Loyola!$F$9,IF(B49="Ohio State",'Ohio State'!$F$9,IF(B49="Denver",Denver!$F$9,IF(B49="Johns Hopkins",'Johns Hopkins'!$F$9,IF(B49="Mercer",Mercer!$F$9,IF(B49="Presbyterian",Presbyterian!$F$9,IF(B49="Brown",Brown!$F$9,IF(B49="Cornell",Cornell!$F$9,IF(B49="Dartmouth",Dartmouth!$F$9,IF(B49="Harvard",Harvard!$F$9,IF(B49="Pennsylvania",Pennsylvania!$F$9,IF(B49="Princeton",Princeton!$F$9,IF(B49="Yale",Yale!$F$9,IF(B49="Canisius",Canisius!$F$9,IF(B49="Jacksonville",Jacksonville!$F$9,IF(B49="Manhattan",Manhattan!$F$9,IF(B49="Marist",Marist!$F$9,IF(B49="St. Josephs",'St. Josephs'!$F$9,IF(B49="Siena",Siena!$F$9,IF(B49="VMI",VMI!$F$9,IF(B49="Bryant",Bryant!$F$9,IF(B49="Mt. St. Marys",'Mount St. Marys'!$F$9,IF(B49="Quinnipiac",Quinnipiac!$F$9,IF(B49="Robert Morris",'Robert Morris'!$F$9,IF(B49="Sacred Heart",'Sacred Heart'!$F$9,IF(B49="Wagner",Wagner!$F$9,IF(B49="Army",Army!$F$9,IF(B49="Bucknell",Bucknell!$F$9,IF(B49="Colgate",Colgate!$F$9,IF(B49="Towson",Towson!$F$9,IF(B49="Holy Cross",'Holy Cross'!$F$9,IF(B49="Lafayette",Lafayette!$F$9,IF(B49="Lehigh",Lehigh!$F$9,IF(B49="Navy",Navy!$F$9,0)))))))))))))))))))))))))))))))))))))))))))))))))))))))))))))</f>
        <v>399</v>
      </c>
    </row>
    <row r="50" spans="1:10">
      <c r="A50" t="s">
        <v>279</v>
      </c>
      <c r="B50" t="s">
        <v>1</v>
      </c>
      <c r="C50">
        <v>26</v>
      </c>
      <c r="D50">
        <v>11</v>
      </c>
      <c r="E50">
        <v>37</v>
      </c>
      <c r="F50" s="45">
        <f t="shared" si="0"/>
        <v>5.8823529411764701</v>
      </c>
      <c r="G50" s="45">
        <f t="shared" si="1"/>
        <v>2.4886877828054299</v>
      </c>
      <c r="H50" s="45">
        <f t="shared" si="2"/>
        <v>8.3710407239818991</v>
      </c>
      <c r="I50">
        <f t="shared" si="3"/>
        <v>46</v>
      </c>
      <c r="J50">
        <f>IF(B50="Air Force",'Air Force'!$F$9,IF(B50="Albany",Albany!$F$9,IF(B50="Detroit",Detroit!$F$9,IF(B50="Binghamton",Binghamton!$F$9,IF(B50="Hartford",Hartford!$F$9,IF(B50="Stony Brook",'Stony Brook'!$F$9,IF(B50="UMBC",UMBC!$F$9,IF(B50="Vermont",Vermont!$F$9,IF(B50="Duke",Duke!$F$9,IF(B50="Maryland",Maryland!$F$9,IF(B50="North Carolina",'North Carolina'!$F$9,IF(B50="Virginia",Virginia!$F$9,IF(B50="Georgetown",Georgetown!$F$9,IF(B50="Notre Dame",'Notre Dame'!$F$9,IF(B50="Providence",Providence!$F$9,IF(B50="Rutgers",Rutgers!$F$9,IF(B50="St. Johns",'St. Johns'!$F$9,IF(B50="Syracuse",Syracuse!$F$9,IF(B50="Villanova",Villanova!$F$9,IF(B50="Drexel",Drexel!$F$9,IF(B50="Hofstra",Hofstra!$F$9,IF(B50="Penn State",'Penn State'!$F$9,IF(B50="Delaware",Delaware!$F$9,IF(B50="Massachusetts",Massachusetts!$F$9,IF(B50="Bellarmine",Bellarmine!$F$9,IF(B50="Fairfield",Fairfield!$F$9,IF(B50="Hobart",Hobart!$F$9,IF(B50="Loyola",Loyola!$F$9,IF(B50="Ohio State",'Ohio State'!$F$9,IF(B50="Denver",Denver!$F$9,IF(B50="Johns Hopkins",'Johns Hopkins'!$F$9,IF(B50="Mercer",Mercer!$F$9,IF(B50="Presbyterian",Presbyterian!$F$9,IF(B50="Brown",Brown!$F$9,IF(B50="Cornell",Cornell!$F$9,IF(B50="Dartmouth",Dartmouth!$F$9,IF(B50="Harvard",Harvard!$F$9,IF(B50="Pennsylvania",Pennsylvania!$F$9,IF(B50="Princeton",Princeton!$F$9,IF(B50="Yale",Yale!$F$9,IF(B50="Canisius",Canisius!$F$9,IF(B50="Jacksonville",Jacksonville!$F$9,IF(B50="Manhattan",Manhattan!$F$9,IF(B50="Marist",Marist!$F$9,IF(B50="St. Josephs",'St. Josephs'!$F$9,IF(B50="Siena",Siena!$F$9,IF(B50="VMI",VMI!$F$9,IF(B50="Bryant",Bryant!$F$9,IF(B50="Mt. St. Marys",'Mount St. Marys'!$F$9,IF(B50="Quinnipiac",Quinnipiac!$F$9,IF(B50="Robert Morris",'Robert Morris'!$F$9,IF(B50="Sacred Heart",'Sacred Heart'!$F$9,IF(B50="Wagner",Wagner!$F$9,IF(B50="Army",Army!$F$9,IF(B50="Bucknell",Bucknell!$F$9,IF(B50="Colgate",Colgate!$F$9,IF(B50="Towson",Towson!$F$9,IF(B50="Holy Cross",'Holy Cross'!$F$9,IF(B50="Lafayette",Lafayette!$F$9,IF(B50="Lehigh",Lehigh!$F$9,IF(B50="Navy",Navy!$F$9,0)))))))))))))))))))))))))))))))))))))))))))))))))))))))))))))</f>
        <v>442</v>
      </c>
    </row>
    <row r="51" spans="1:10">
      <c r="A51" t="s">
        <v>268</v>
      </c>
      <c r="B51" t="s">
        <v>18</v>
      </c>
      <c r="C51">
        <v>31</v>
      </c>
      <c r="D51">
        <v>6</v>
      </c>
      <c r="E51">
        <v>37</v>
      </c>
      <c r="F51" s="45">
        <f t="shared" si="0"/>
        <v>7.0135746606334841</v>
      </c>
      <c r="G51" s="45">
        <f t="shared" si="1"/>
        <v>1.3574660633484164</v>
      </c>
      <c r="H51" s="45">
        <f t="shared" si="2"/>
        <v>8.3710407239818991</v>
      </c>
      <c r="I51">
        <f t="shared" si="3"/>
        <v>46</v>
      </c>
      <c r="J51">
        <f>IF(B51="Air Force",'Air Force'!$F$9,IF(B51="Albany",Albany!$F$9,IF(B51="Detroit",Detroit!$F$9,IF(B51="Binghamton",Binghamton!$F$9,IF(B51="Hartford",Hartford!$F$9,IF(B51="Stony Brook",'Stony Brook'!$F$9,IF(B51="UMBC",UMBC!$F$9,IF(B51="Vermont",Vermont!$F$9,IF(B51="Duke",Duke!$F$9,IF(B51="Maryland",Maryland!$F$9,IF(B51="North Carolina",'North Carolina'!$F$9,IF(B51="Virginia",Virginia!$F$9,IF(B51="Georgetown",Georgetown!$F$9,IF(B51="Notre Dame",'Notre Dame'!$F$9,IF(B51="Providence",Providence!$F$9,IF(B51="Rutgers",Rutgers!$F$9,IF(B51="St. Johns",'St. Johns'!$F$9,IF(B51="Syracuse",Syracuse!$F$9,IF(B51="Villanova",Villanova!$F$9,IF(B51="Drexel",Drexel!$F$9,IF(B51="Hofstra",Hofstra!$F$9,IF(B51="Penn State",'Penn State'!$F$9,IF(B51="Delaware",Delaware!$F$9,IF(B51="Massachusetts",Massachusetts!$F$9,IF(B51="Bellarmine",Bellarmine!$F$9,IF(B51="Fairfield",Fairfield!$F$9,IF(B51="Hobart",Hobart!$F$9,IF(B51="Loyola",Loyola!$F$9,IF(B51="Ohio State",'Ohio State'!$F$9,IF(B51="Denver",Denver!$F$9,IF(B51="Johns Hopkins",'Johns Hopkins'!$F$9,IF(B51="Mercer",Mercer!$F$9,IF(B51="Presbyterian",Presbyterian!$F$9,IF(B51="Brown",Brown!$F$9,IF(B51="Cornell",Cornell!$F$9,IF(B51="Dartmouth",Dartmouth!$F$9,IF(B51="Harvard",Harvard!$F$9,IF(B51="Pennsylvania",Pennsylvania!$F$9,IF(B51="Princeton",Princeton!$F$9,IF(B51="Yale",Yale!$F$9,IF(B51="Canisius",Canisius!$F$9,IF(B51="Jacksonville",Jacksonville!$F$9,IF(B51="Manhattan",Manhattan!$F$9,IF(B51="Marist",Marist!$F$9,IF(B51="St. Josephs",'St. Josephs'!$F$9,IF(B51="Siena",Siena!$F$9,IF(B51="VMI",VMI!$F$9,IF(B51="Bryant",Bryant!$F$9,IF(B51="Mt. St. Marys",'Mount St. Marys'!$F$9,IF(B51="Quinnipiac",Quinnipiac!$F$9,IF(B51="Robert Morris",'Robert Morris'!$F$9,IF(B51="Sacred Heart",'Sacred Heart'!$F$9,IF(B51="Wagner",Wagner!$F$9,IF(B51="Army",Army!$F$9,IF(B51="Bucknell",Bucknell!$F$9,IF(B51="Colgate",Colgate!$F$9,IF(B51="Towson",Towson!$F$9,IF(B51="Holy Cross",'Holy Cross'!$F$9,IF(B51="Lafayette",Lafayette!$F$9,IF(B51="Lehigh",Lehigh!$F$9,IF(B51="Navy",Navy!$F$9,0)))))))))))))))))))))))))))))))))))))))))))))))))))))))))))))</f>
        <v>442</v>
      </c>
    </row>
    <row r="52" spans="1:10">
      <c r="A52" t="s">
        <v>315</v>
      </c>
      <c r="B52" t="s">
        <v>54</v>
      </c>
      <c r="C52">
        <v>29</v>
      </c>
      <c r="D52">
        <v>12</v>
      </c>
      <c r="E52">
        <v>41</v>
      </c>
      <c r="F52" s="45">
        <f t="shared" si="0"/>
        <v>5.9183673469387754</v>
      </c>
      <c r="G52" s="45">
        <f t="shared" si="1"/>
        <v>2.4489795918367347</v>
      </c>
      <c r="H52" s="45">
        <f t="shared" si="2"/>
        <v>8.3673469387755102</v>
      </c>
      <c r="I52">
        <f t="shared" si="3"/>
        <v>48</v>
      </c>
      <c r="J52">
        <f>IF(B52="Air Force",'Air Force'!$F$9,IF(B52="Albany",Albany!$F$9,IF(B52="Detroit",Detroit!$F$9,IF(B52="Binghamton",Binghamton!$F$9,IF(B52="Hartford",Hartford!$F$9,IF(B52="Stony Brook",'Stony Brook'!$F$9,IF(B52="UMBC",UMBC!$F$9,IF(B52="Vermont",Vermont!$F$9,IF(B52="Duke",Duke!$F$9,IF(B52="Maryland",Maryland!$F$9,IF(B52="North Carolina",'North Carolina'!$F$9,IF(B52="Virginia",Virginia!$F$9,IF(B52="Georgetown",Georgetown!$F$9,IF(B52="Notre Dame",'Notre Dame'!$F$9,IF(B52="Providence",Providence!$F$9,IF(B52="Rutgers",Rutgers!$F$9,IF(B52="St. Johns",'St. Johns'!$F$9,IF(B52="Syracuse",Syracuse!$F$9,IF(B52="Villanova",Villanova!$F$9,IF(B52="Drexel",Drexel!$F$9,IF(B52="Hofstra",Hofstra!$F$9,IF(B52="Penn State",'Penn State'!$F$9,IF(B52="Delaware",Delaware!$F$9,IF(B52="Massachusetts",Massachusetts!$F$9,IF(B52="Bellarmine",Bellarmine!$F$9,IF(B52="Fairfield",Fairfield!$F$9,IF(B52="Hobart",Hobart!$F$9,IF(B52="Loyola",Loyola!$F$9,IF(B52="Ohio State",'Ohio State'!$F$9,IF(B52="Denver",Denver!$F$9,IF(B52="Johns Hopkins",'Johns Hopkins'!$F$9,IF(B52="Mercer",Mercer!$F$9,IF(B52="Presbyterian",Presbyterian!$F$9,IF(B52="Brown",Brown!$F$9,IF(B52="Cornell",Cornell!$F$9,IF(B52="Dartmouth",Dartmouth!$F$9,IF(B52="Harvard",Harvard!$F$9,IF(B52="Pennsylvania",Pennsylvania!$F$9,IF(B52="Princeton",Princeton!$F$9,IF(B52="Yale",Yale!$F$9,IF(B52="Canisius",Canisius!$F$9,IF(B52="Jacksonville",Jacksonville!$F$9,IF(B52="Manhattan",Manhattan!$F$9,IF(B52="Marist",Marist!$F$9,IF(B52="St. Josephs",'St. Josephs'!$F$9,IF(B52="Siena",Siena!$F$9,IF(B52="VMI",VMI!$F$9,IF(B52="Bryant",Bryant!$F$9,IF(B52="Mt. St. Marys",'Mount St. Marys'!$F$9,IF(B52="Quinnipiac",Quinnipiac!$F$9,IF(B52="Robert Morris",'Robert Morris'!$F$9,IF(B52="Sacred Heart",'Sacred Heart'!$F$9,IF(B52="Wagner",Wagner!$F$9,IF(B52="Army",Army!$F$9,IF(B52="Bucknell",Bucknell!$F$9,IF(B52="Colgate",Colgate!$F$9,IF(B52="Towson",Towson!$F$9,IF(B52="Holy Cross",'Holy Cross'!$F$9,IF(B52="Lafayette",Lafayette!$F$9,IF(B52="Lehigh",Lehigh!$F$9,IF(B52="Navy",Navy!$F$9,0)))))))))))))))))))))))))))))))))))))))))))))))))))))))))))))</f>
        <v>490</v>
      </c>
    </row>
    <row r="53" spans="1:10">
      <c r="A53" t="s">
        <v>276</v>
      </c>
      <c r="B53" t="s">
        <v>28</v>
      </c>
      <c r="C53">
        <v>14</v>
      </c>
      <c r="D53">
        <v>16</v>
      </c>
      <c r="E53">
        <v>30</v>
      </c>
      <c r="F53" s="45">
        <f t="shared" si="0"/>
        <v>3.8781163434903045</v>
      </c>
      <c r="G53" s="45">
        <f t="shared" si="1"/>
        <v>4.43213296398892</v>
      </c>
      <c r="H53" s="45">
        <f t="shared" si="2"/>
        <v>8.310249307479225</v>
      </c>
      <c r="I53">
        <f t="shared" si="3"/>
        <v>49</v>
      </c>
      <c r="J53">
        <f>IF(B53="Air Force",'Air Force'!$F$9,IF(B53="Albany",Albany!$F$9,IF(B53="Detroit",Detroit!$F$9,IF(B53="Binghamton",Binghamton!$F$9,IF(B53="Hartford",Hartford!$F$9,IF(B53="Stony Brook",'Stony Brook'!$F$9,IF(B53="UMBC",UMBC!$F$9,IF(B53="Vermont",Vermont!$F$9,IF(B53="Duke",Duke!$F$9,IF(B53="Maryland",Maryland!$F$9,IF(B53="North Carolina",'North Carolina'!$F$9,IF(B53="Virginia",Virginia!$F$9,IF(B53="Georgetown",Georgetown!$F$9,IF(B53="Notre Dame",'Notre Dame'!$F$9,IF(B53="Providence",Providence!$F$9,IF(B53="Rutgers",Rutgers!$F$9,IF(B53="St. Johns",'St. Johns'!$F$9,IF(B53="Syracuse",Syracuse!$F$9,IF(B53="Villanova",Villanova!$F$9,IF(B53="Drexel",Drexel!$F$9,IF(B53="Hofstra",Hofstra!$F$9,IF(B53="Penn State",'Penn State'!$F$9,IF(B53="Delaware",Delaware!$F$9,IF(B53="Massachusetts",Massachusetts!$F$9,IF(B53="Bellarmine",Bellarmine!$F$9,IF(B53="Fairfield",Fairfield!$F$9,IF(B53="Hobart",Hobart!$F$9,IF(B53="Loyola",Loyola!$F$9,IF(B53="Ohio State",'Ohio State'!$F$9,IF(B53="Denver",Denver!$F$9,IF(B53="Johns Hopkins",'Johns Hopkins'!$F$9,IF(B53="Mercer",Mercer!$F$9,IF(B53="Presbyterian",Presbyterian!$F$9,IF(B53="Brown",Brown!$F$9,IF(B53="Cornell",Cornell!$F$9,IF(B53="Dartmouth",Dartmouth!$F$9,IF(B53="Harvard",Harvard!$F$9,IF(B53="Pennsylvania",Pennsylvania!$F$9,IF(B53="Princeton",Princeton!$F$9,IF(B53="Yale",Yale!$F$9,IF(B53="Canisius",Canisius!$F$9,IF(B53="Jacksonville",Jacksonville!$F$9,IF(B53="Manhattan",Manhattan!$F$9,IF(B53="Marist",Marist!$F$9,IF(B53="St. Josephs",'St. Josephs'!$F$9,IF(B53="Siena",Siena!$F$9,IF(B53="VMI",VMI!$F$9,IF(B53="Bryant",Bryant!$F$9,IF(B53="Mt. St. Marys",'Mount St. Marys'!$F$9,IF(B53="Quinnipiac",Quinnipiac!$F$9,IF(B53="Robert Morris",'Robert Morris'!$F$9,IF(B53="Sacred Heart",'Sacred Heart'!$F$9,IF(B53="Wagner",Wagner!$F$9,IF(B53="Army",Army!$F$9,IF(B53="Bucknell",Bucknell!$F$9,IF(B53="Colgate",Colgate!$F$9,IF(B53="Towson",Towson!$F$9,IF(B53="Holy Cross",'Holy Cross'!$F$9,IF(B53="Lafayette",Lafayette!$F$9,IF(B53="Lehigh",Lehigh!$F$9,IF(B53="Navy",Navy!$F$9,0)))))))))))))))))))))))))))))))))))))))))))))))))))))))))))))</f>
        <v>361</v>
      </c>
    </row>
    <row r="54" spans="1:10">
      <c r="A54" t="s">
        <v>302</v>
      </c>
      <c r="B54" t="s">
        <v>13</v>
      </c>
      <c r="C54">
        <v>22</v>
      </c>
      <c r="D54">
        <v>15</v>
      </c>
      <c r="E54">
        <v>37</v>
      </c>
      <c r="F54" s="45">
        <f t="shared" si="0"/>
        <v>4.9217002237136462</v>
      </c>
      <c r="G54" s="45">
        <f t="shared" si="1"/>
        <v>3.3557046979865772</v>
      </c>
      <c r="H54" s="45">
        <f t="shared" si="2"/>
        <v>8.2774049217002243</v>
      </c>
      <c r="I54">
        <f t="shared" si="3"/>
        <v>50</v>
      </c>
      <c r="J54">
        <f>IF(B54="Air Force",'Air Force'!$F$9,IF(B54="Albany",Albany!$F$9,IF(B54="Detroit",Detroit!$F$9,IF(B54="Binghamton",Binghamton!$F$9,IF(B54="Hartford",Hartford!$F$9,IF(B54="Stony Brook",'Stony Brook'!$F$9,IF(B54="UMBC",UMBC!$F$9,IF(B54="Vermont",Vermont!$F$9,IF(B54="Duke",Duke!$F$9,IF(B54="Maryland",Maryland!$F$9,IF(B54="North Carolina",'North Carolina'!$F$9,IF(B54="Virginia",Virginia!$F$9,IF(B54="Georgetown",Georgetown!$F$9,IF(B54="Notre Dame",'Notre Dame'!$F$9,IF(B54="Providence",Providence!$F$9,IF(B54="Rutgers",Rutgers!$F$9,IF(B54="St. Johns",'St. Johns'!$F$9,IF(B54="Syracuse",Syracuse!$F$9,IF(B54="Villanova",Villanova!$F$9,IF(B54="Drexel",Drexel!$F$9,IF(B54="Hofstra",Hofstra!$F$9,IF(B54="Penn State",'Penn State'!$F$9,IF(B54="Delaware",Delaware!$F$9,IF(B54="Massachusetts",Massachusetts!$F$9,IF(B54="Bellarmine",Bellarmine!$F$9,IF(B54="Fairfield",Fairfield!$F$9,IF(B54="Hobart",Hobart!$F$9,IF(B54="Loyola",Loyola!$F$9,IF(B54="Ohio State",'Ohio State'!$F$9,IF(B54="Denver",Denver!$F$9,IF(B54="Johns Hopkins",'Johns Hopkins'!$F$9,IF(B54="Mercer",Mercer!$F$9,IF(B54="Presbyterian",Presbyterian!$F$9,IF(B54="Brown",Brown!$F$9,IF(B54="Cornell",Cornell!$F$9,IF(B54="Dartmouth",Dartmouth!$F$9,IF(B54="Harvard",Harvard!$F$9,IF(B54="Pennsylvania",Pennsylvania!$F$9,IF(B54="Princeton",Princeton!$F$9,IF(B54="Yale",Yale!$F$9,IF(B54="Canisius",Canisius!$F$9,IF(B54="Jacksonville",Jacksonville!$F$9,IF(B54="Manhattan",Manhattan!$F$9,IF(B54="Marist",Marist!$F$9,IF(B54="St. Josephs",'St. Josephs'!$F$9,IF(B54="Siena",Siena!$F$9,IF(B54="VMI",VMI!$F$9,IF(B54="Bryant",Bryant!$F$9,IF(B54="Mt. St. Marys",'Mount St. Marys'!$F$9,IF(B54="Quinnipiac",Quinnipiac!$F$9,IF(B54="Robert Morris",'Robert Morris'!$F$9,IF(B54="Sacred Heart",'Sacred Heart'!$F$9,IF(B54="Wagner",Wagner!$F$9,IF(B54="Army",Army!$F$9,IF(B54="Bucknell",Bucknell!$F$9,IF(B54="Colgate",Colgate!$F$9,IF(B54="Towson",Towson!$F$9,IF(B54="Holy Cross",'Holy Cross'!$F$9,IF(B54="Lafayette",Lafayette!$F$9,IF(B54="Lehigh",Lehigh!$F$9,IF(B54="Navy",Navy!$F$9,0)))))))))))))))))))))))))))))))))))))))))))))))))))))))))))))</f>
        <v>447</v>
      </c>
    </row>
    <row r="55" spans="1:10">
      <c r="A55" t="s">
        <v>398</v>
      </c>
      <c r="B55" t="s">
        <v>39</v>
      </c>
      <c r="C55">
        <v>20</v>
      </c>
      <c r="D55">
        <v>9</v>
      </c>
      <c r="E55">
        <v>29</v>
      </c>
      <c r="F55" s="45">
        <f t="shared" si="0"/>
        <v>5.6818181818181817</v>
      </c>
      <c r="G55" s="45">
        <f t="shared" si="1"/>
        <v>2.5568181818181821</v>
      </c>
      <c r="H55" s="45">
        <f t="shared" si="2"/>
        <v>8.2386363636363633</v>
      </c>
      <c r="I55">
        <f t="shared" si="3"/>
        <v>51</v>
      </c>
      <c r="J55">
        <f>IF(B55="Air Force",'Air Force'!$F$9,IF(B55="Albany",Albany!$F$9,IF(B55="Detroit",Detroit!$F$9,IF(B55="Binghamton",Binghamton!$F$9,IF(B55="Hartford",Hartford!$F$9,IF(B55="Stony Brook",'Stony Brook'!$F$9,IF(B55="UMBC",UMBC!$F$9,IF(B55="Vermont",Vermont!$F$9,IF(B55="Duke",Duke!$F$9,IF(B55="Maryland",Maryland!$F$9,IF(B55="North Carolina",'North Carolina'!$F$9,IF(B55="Virginia",Virginia!$F$9,IF(B55="Georgetown",Georgetown!$F$9,IF(B55="Notre Dame",'Notre Dame'!$F$9,IF(B55="Providence",Providence!$F$9,IF(B55="Rutgers",Rutgers!$F$9,IF(B55="St. Johns",'St. Johns'!$F$9,IF(B55="Syracuse",Syracuse!$F$9,IF(B55="Villanova",Villanova!$F$9,IF(B55="Drexel",Drexel!$F$9,IF(B55="Hofstra",Hofstra!$F$9,IF(B55="Penn State",'Penn State'!$F$9,IF(B55="Delaware",Delaware!$F$9,IF(B55="Massachusetts",Massachusetts!$F$9,IF(B55="Bellarmine",Bellarmine!$F$9,IF(B55="Fairfield",Fairfield!$F$9,IF(B55="Hobart",Hobart!$F$9,IF(B55="Loyola",Loyola!$F$9,IF(B55="Ohio State",'Ohio State'!$F$9,IF(B55="Denver",Denver!$F$9,IF(B55="Johns Hopkins",'Johns Hopkins'!$F$9,IF(B55="Mercer",Mercer!$F$9,IF(B55="Presbyterian",Presbyterian!$F$9,IF(B55="Brown",Brown!$F$9,IF(B55="Cornell",Cornell!$F$9,IF(B55="Dartmouth",Dartmouth!$F$9,IF(B55="Harvard",Harvard!$F$9,IF(B55="Pennsylvania",Pennsylvania!$F$9,IF(B55="Princeton",Princeton!$F$9,IF(B55="Yale",Yale!$F$9,IF(B55="Canisius",Canisius!$F$9,IF(B55="Jacksonville",Jacksonville!$F$9,IF(B55="Manhattan",Manhattan!$F$9,IF(B55="Marist",Marist!$F$9,IF(B55="St. Josephs",'St. Josephs'!$F$9,IF(B55="Siena",Siena!$F$9,IF(B55="VMI",VMI!$F$9,IF(B55="Bryant",Bryant!$F$9,IF(B55="Mt. St. Marys",'Mount St. Marys'!$F$9,IF(B55="Quinnipiac",Quinnipiac!$F$9,IF(B55="Robert Morris",'Robert Morris'!$F$9,IF(B55="Sacred Heart",'Sacred Heart'!$F$9,IF(B55="Wagner",Wagner!$F$9,IF(B55="Army",Army!$F$9,IF(B55="Bucknell",Bucknell!$F$9,IF(B55="Colgate",Colgate!$F$9,IF(B55="Towson",Towson!$F$9,IF(B55="Holy Cross",'Holy Cross'!$F$9,IF(B55="Lafayette",Lafayette!$F$9,IF(B55="Lehigh",Lehigh!$F$9,IF(B55="Navy",Navy!$F$9,0)))))))))))))))))))))))))))))))))))))))))))))))))))))))))))))</f>
        <v>352</v>
      </c>
    </row>
    <row r="56" spans="1:10">
      <c r="A56" t="s">
        <v>291</v>
      </c>
      <c r="B56" t="s">
        <v>45</v>
      </c>
      <c r="C56">
        <v>21</v>
      </c>
      <c r="D56">
        <v>11</v>
      </c>
      <c r="E56">
        <v>32</v>
      </c>
      <c r="F56" s="45">
        <f t="shared" si="0"/>
        <v>5.384615384615385</v>
      </c>
      <c r="G56" s="45">
        <f t="shared" si="1"/>
        <v>2.8205128205128207</v>
      </c>
      <c r="H56" s="45">
        <f t="shared" si="2"/>
        <v>8.2051282051282044</v>
      </c>
      <c r="I56">
        <f t="shared" si="3"/>
        <v>52</v>
      </c>
      <c r="J56">
        <f>IF(B56="Air Force",'Air Force'!$F$9,IF(B56="Albany",Albany!$F$9,IF(B56="Detroit",Detroit!$F$9,IF(B56="Binghamton",Binghamton!$F$9,IF(B56="Hartford",Hartford!$F$9,IF(B56="Stony Brook",'Stony Brook'!$F$9,IF(B56="UMBC",UMBC!$F$9,IF(B56="Vermont",Vermont!$F$9,IF(B56="Duke",Duke!$F$9,IF(B56="Maryland",Maryland!$F$9,IF(B56="North Carolina",'North Carolina'!$F$9,IF(B56="Virginia",Virginia!$F$9,IF(B56="Georgetown",Georgetown!$F$9,IF(B56="Notre Dame",'Notre Dame'!$F$9,IF(B56="Providence",Providence!$F$9,IF(B56="Rutgers",Rutgers!$F$9,IF(B56="St. Johns",'St. Johns'!$F$9,IF(B56="Syracuse",Syracuse!$F$9,IF(B56="Villanova",Villanova!$F$9,IF(B56="Drexel",Drexel!$F$9,IF(B56="Hofstra",Hofstra!$F$9,IF(B56="Penn State",'Penn State'!$F$9,IF(B56="Delaware",Delaware!$F$9,IF(B56="Massachusetts",Massachusetts!$F$9,IF(B56="Bellarmine",Bellarmine!$F$9,IF(B56="Fairfield",Fairfield!$F$9,IF(B56="Hobart",Hobart!$F$9,IF(B56="Loyola",Loyola!$F$9,IF(B56="Ohio State",'Ohio State'!$F$9,IF(B56="Denver",Denver!$F$9,IF(B56="Johns Hopkins",'Johns Hopkins'!$F$9,IF(B56="Mercer",Mercer!$F$9,IF(B56="Presbyterian",Presbyterian!$F$9,IF(B56="Brown",Brown!$F$9,IF(B56="Cornell",Cornell!$F$9,IF(B56="Dartmouth",Dartmouth!$F$9,IF(B56="Harvard",Harvard!$F$9,IF(B56="Pennsylvania",Pennsylvania!$F$9,IF(B56="Princeton",Princeton!$F$9,IF(B56="Yale",Yale!$F$9,IF(B56="Canisius",Canisius!$F$9,IF(B56="Jacksonville",Jacksonville!$F$9,IF(B56="Manhattan",Manhattan!$F$9,IF(B56="Marist",Marist!$F$9,IF(B56="St. Josephs",'St. Josephs'!$F$9,IF(B56="Siena",Siena!$F$9,IF(B56="VMI",VMI!$F$9,IF(B56="Bryant",Bryant!$F$9,IF(B56="Mt. St. Marys",'Mount St. Marys'!$F$9,IF(B56="Quinnipiac",Quinnipiac!$F$9,IF(B56="Robert Morris",'Robert Morris'!$F$9,IF(B56="Sacred Heart",'Sacred Heart'!$F$9,IF(B56="Wagner",Wagner!$F$9,IF(B56="Army",Army!$F$9,IF(B56="Bucknell",Bucknell!$F$9,IF(B56="Colgate",Colgate!$F$9,IF(B56="Towson",Towson!$F$9,IF(B56="Holy Cross",'Holy Cross'!$F$9,IF(B56="Lafayette",Lafayette!$F$9,IF(B56="Lehigh",Lehigh!$F$9,IF(B56="Navy",Navy!$F$9,0)))))))))))))))))))))))))))))))))))))))))))))))))))))))))))))</f>
        <v>390</v>
      </c>
    </row>
    <row r="57" spans="1:10">
      <c r="A57" t="s">
        <v>314</v>
      </c>
      <c r="B57" t="s">
        <v>22</v>
      </c>
      <c r="C57">
        <v>27</v>
      </c>
      <c r="D57">
        <v>8</v>
      </c>
      <c r="E57">
        <v>35</v>
      </c>
      <c r="F57" s="45">
        <f t="shared" si="0"/>
        <v>6.279069767441861</v>
      </c>
      <c r="G57" s="45">
        <f t="shared" si="1"/>
        <v>1.8604651162790697</v>
      </c>
      <c r="H57" s="45">
        <f t="shared" si="2"/>
        <v>8.1395348837209305</v>
      </c>
      <c r="I57">
        <f t="shared" si="3"/>
        <v>53</v>
      </c>
      <c r="J57">
        <f>IF(B57="Air Force",'Air Force'!$F$9,IF(B57="Albany",Albany!$F$9,IF(B57="Detroit",Detroit!$F$9,IF(B57="Binghamton",Binghamton!$F$9,IF(B57="Hartford",Hartford!$F$9,IF(B57="Stony Brook",'Stony Brook'!$F$9,IF(B57="UMBC",UMBC!$F$9,IF(B57="Vermont",Vermont!$F$9,IF(B57="Duke",Duke!$F$9,IF(B57="Maryland",Maryland!$F$9,IF(B57="North Carolina",'North Carolina'!$F$9,IF(B57="Virginia",Virginia!$F$9,IF(B57="Georgetown",Georgetown!$F$9,IF(B57="Notre Dame",'Notre Dame'!$F$9,IF(B57="Providence",Providence!$F$9,IF(B57="Rutgers",Rutgers!$F$9,IF(B57="St. Johns",'St. Johns'!$F$9,IF(B57="Syracuse",Syracuse!$F$9,IF(B57="Villanova",Villanova!$F$9,IF(B57="Drexel",Drexel!$F$9,IF(B57="Hofstra",Hofstra!$F$9,IF(B57="Penn State",'Penn State'!$F$9,IF(B57="Delaware",Delaware!$F$9,IF(B57="Massachusetts",Massachusetts!$F$9,IF(B57="Bellarmine",Bellarmine!$F$9,IF(B57="Fairfield",Fairfield!$F$9,IF(B57="Hobart",Hobart!$F$9,IF(B57="Loyola",Loyola!$F$9,IF(B57="Ohio State",'Ohio State'!$F$9,IF(B57="Denver",Denver!$F$9,IF(B57="Johns Hopkins",'Johns Hopkins'!$F$9,IF(B57="Mercer",Mercer!$F$9,IF(B57="Presbyterian",Presbyterian!$F$9,IF(B57="Brown",Brown!$F$9,IF(B57="Cornell",Cornell!$F$9,IF(B57="Dartmouth",Dartmouth!$F$9,IF(B57="Harvard",Harvard!$F$9,IF(B57="Pennsylvania",Pennsylvania!$F$9,IF(B57="Princeton",Princeton!$F$9,IF(B57="Yale",Yale!$F$9,IF(B57="Canisius",Canisius!$F$9,IF(B57="Jacksonville",Jacksonville!$F$9,IF(B57="Manhattan",Manhattan!$F$9,IF(B57="Marist",Marist!$F$9,IF(B57="St. Josephs",'St. Josephs'!$F$9,IF(B57="Siena",Siena!$F$9,IF(B57="VMI",VMI!$F$9,IF(B57="Bryant",Bryant!$F$9,IF(B57="Mt. St. Marys",'Mount St. Marys'!$F$9,IF(B57="Quinnipiac",Quinnipiac!$F$9,IF(B57="Robert Morris",'Robert Morris'!$F$9,IF(B57="Sacred Heart",'Sacred Heart'!$F$9,IF(B57="Wagner",Wagner!$F$9,IF(B57="Army",Army!$F$9,IF(B57="Bucknell",Bucknell!$F$9,IF(B57="Colgate",Colgate!$F$9,IF(B57="Towson",Towson!$F$9,IF(B57="Holy Cross",'Holy Cross'!$F$9,IF(B57="Lafayette",Lafayette!$F$9,IF(B57="Lehigh",Lehigh!$F$9,IF(B57="Navy",Navy!$F$9,0)))))))))))))))))))))))))))))))))))))))))))))))))))))))))))))</f>
        <v>430</v>
      </c>
    </row>
    <row r="58" spans="1:10">
      <c r="A58" t="s">
        <v>362</v>
      </c>
      <c r="B58" t="s">
        <v>6</v>
      </c>
      <c r="C58">
        <v>16</v>
      </c>
      <c r="D58">
        <v>27</v>
      </c>
      <c r="E58">
        <v>43</v>
      </c>
      <c r="F58" s="45">
        <f t="shared" si="0"/>
        <v>3.0188679245283021</v>
      </c>
      <c r="G58" s="45">
        <f t="shared" si="1"/>
        <v>5.0943396226415096</v>
      </c>
      <c r="H58" s="45">
        <f t="shared" si="2"/>
        <v>8.1132075471698109</v>
      </c>
      <c r="I58">
        <f t="shared" si="3"/>
        <v>54</v>
      </c>
      <c r="J58">
        <f>IF(B58="Air Force",'Air Force'!$F$9,IF(B58="Albany",Albany!$F$9,IF(B58="Detroit",Detroit!$F$9,IF(B58="Binghamton",Binghamton!$F$9,IF(B58="Hartford",Hartford!$F$9,IF(B58="Stony Brook",'Stony Brook'!$F$9,IF(B58="UMBC",UMBC!$F$9,IF(B58="Vermont",Vermont!$F$9,IF(B58="Duke",Duke!$F$9,IF(B58="Maryland",Maryland!$F$9,IF(B58="North Carolina",'North Carolina'!$F$9,IF(B58="Virginia",Virginia!$F$9,IF(B58="Georgetown",Georgetown!$F$9,IF(B58="Notre Dame",'Notre Dame'!$F$9,IF(B58="Providence",Providence!$F$9,IF(B58="Rutgers",Rutgers!$F$9,IF(B58="St. Johns",'St. Johns'!$F$9,IF(B58="Syracuse",Syracuse!$F$9,IF(B58="Villanova",Villanova!$F$9,IF(B58="Drexel",Drexel!$F$9,IF(B58="Hofstra",Hofstra!$F$9,IF(B58="Penn State",'Penn State'!$F$9,IF(B58="Delaware",Delaware!$F$9,IF(B58="Massachusetts",Massachusetts!$F$9,IF(B58="Bellarmine",Bellarmine!$F$9,IF(B58="Fairfield",Fairfield!$F$9,IF(B58="Hobart",Hobart!$F$9,IF(B58="Loyola",Loyola!$F$9,IF(B58="Ohio State",'Ohio State'!$F$9,IF(B58="Denver",Denver!$F$9,IF(B58="Johns Hopkins",'Johns Hopkins'!$F$9,IF(B58="Mercer",Mercer!$F$9,IF(B58="Presbyterian",Presbyterian!$F$9,IF(B58="Brown",Brown!$F$9,IF(B58="Cornell",Cornell!$F$9,IF(B58="Dartmouth",Dartmouth!$F$9,IF(B58="Harvard",Harvard!$F$9,IF(B58="Pennsylvania",Pennsylvania!$F$9,IF(B58="Princeton",Princeton!$F$9,IF(B58="Yale",Yale!$F$9,IF(B58="Canisius",Canisius!$F$9,IF(B58="Jacksonville",Jacksonville!$F$9,IF(B58="Manhattan",Manhattan!$F$9,IF(B58="Marist",Marist!$F$9,IF(B58="St. Josephs",'St. Josephs'!$F$9,IF(B58="Siena",Siena!$F$9,IF(B58="VMI",VMI!$F$9,IF(B58="Bryant",Bryant!$F$9,IF(B58="Mt. St. Marys",'Mount St. Marys'!$F$9,IF(B58="Quinnipiac",Quinnipiac!$F$9,IF(B58="Robert Morris",'Robert Morris'!$F$9,IF(B58="Sacred Heart",'Sacred Heart'!$F$9,IF(B58="Wagner",Wagner!$F$9,IF(B58="Army",Army!$F$9,IF(B58="Bucknell",Bucknell!$F$9,IF(B58="Colgate",Colgate!$F$9,IF(B58="Towson",Towson!$F$9,IF(B58="Holy Cross",'Holy Cross'!$F$9,IF(B58="Lafayette",Lafayette!$F$9,IF(B58="Lehigh",Lehigh!$F$9,IF(B58="Navy",Navy!$F$9,0)))))))))))))))))))))))))))))))))))))))))))))))))))))))))))))</f>
        <v>530</v>
      </c>
    </row>
    <row r="59" spans="1:10">
      <c r="A59" t="s">
        <v>374</v>
      </c>
      <c r="B59" t="s">
        <v>26</v>
      </c>
      <c r="C59">
        <v>29</v>
      </c>
      <c r="D59">
        <v>1</v>
      </c>
      <c r="E59">
        <v>30</v>
      </c>
      <c r="F59" s="45">
        <f t="shared" si="0"/>
        <v>7.7540106951871666</v>
      </c>
      <c r="G59" s="45">
        <f t="shared" si="1"/>
        <v>0.26737967914438499</v>
      </c>
      <c r="H59" s="45">
        <f t="shared" si="2"/>
        <v>8.0213903743315509</v>
      </c>
      <c r="I59">
        <f t="shared" si="3"/>
        <v>55</v>
      </c>
      <c r="J59">
        <f>IF(B59="Air Force",'Air Force'!$F$9,IF(B59="Albany",Albany!$F$9,IF(B59="Detroit",Detroit!$F$9,IF(B59="Binghamton",Binghamton!$F$9,IF(B59="Hartford",Hartford!$F$9,IF(B59="Stony Brook",'Stony Brook'!$F$9,IF(B59="UMBC",UMBC!$F$9,IF(B59="Vermont",Vermont!$F$9,IF(B59="Duke",Duke!$F$9,IF(B59="Maryland",Maryland!$F$9,IF(B59="North Carolina",'North Carolina'!$F$9,IF(B59="Virginia",Virginia!$F$9,IF(B59="Georgetown",Georgetown!$F$9,IF(B59="Notre Dame",'Notre Dame'!$F$9,IF(B59="Providence",Providence!$F$9,IF(B59="Rutgers",Rutgers!$F$9,IF(B59="St. Johns",'St. Johns'!$F$9,IF(B59="Syracuse",Syracuse!$F$9,IF(B59="Villanova",Villanova!$F$9,IF(B59="Drexel",Drexel!$F$9,IF(B59="Hofstra",Hofstra!$F$9,IF(B59="Penn State",'Penn State'!$F$9,IF(B59="Delaware",Delaware!$F$9,IF(B59="Massachusetts",Massachusetts!$F$9,IF(B59="Bellarmine",Bellarmine!$F$9,IF(B59="Fairfield",Fairfield!$F$9,IF(B59="Hobart",Hobart!$F$9,IF(B59="Loyola",Loyola!$F$9,IF(B59="Ohio State",'Ohio State'!$F$9,IF(B59="Denver",Denver!$F$9,IF(B59="Johns Hopkins",'Johns Hopkins'!$F$9,IF(B59="Mercer",Mercer!$F$9,IF(B59="Presbyterian",Presbyterian!$F$9,IF(B59="Brown",Brown!$F$9,IF(B59="Cornell",Cornell!$F$9,IF(B59="Dartmouth",Dartmouth!$F$9,IF(B59="Harvard",Harvard!$F$9,IF(B59="Pennsylvania",Pennsylvania!$F$9,IF(B59="Princeton",Princeton!$F$9,IF(B59="Yale",Yale!$F$9,IF(B59="Canisius",Canisius!$F$9,IF(B59="Jacksonville",Jacksonville!$F$9,IF(B59="Manhattan",Manhattan!$F$9,IF(B59="Marist",Marist!$F$9,IF(B59="St. Josephs",'St. Josephs'!$F$9,IF(B59="Siena",Siena!$F$9,IF(B59="VMI",VMI!$F$9,IF(B59="Bryant",Bryant!$F$9,IF(B59="Mt. St. Marys",'Mount St. Marys'!$F$9,IF(B59="Quinnipiac",Quinnipiac!$F$9,IF(B59="Robert Morris",'Robert Morris'!$F$9,IF(B59="Sacred Heart",'Sacred Heart'!$F$9,IF(B59="Wagner",Wagner!$F$9,IF(B59="Army",Army!$F$9,IF(B59="Bucknell",Bucknell!$F$9,IF(B59="Colgate",Colgate!$F$9,IF(B59="Towson",Towson!$F$9,IF(B59="Holy Cross",'Holy Cross'!$F$9,IF(B59="Lafayette",Lafayette!$F$9,IF(B59="Lehigh",Lehigh!$F$9,IF(B59="Navy",Navy!$F$9,0)))))))))))))))))))))))))))))))))))))))))))))))))))))))))))))</f>
        <v>374</v>
      </c>
    </row>
    <row r="60" spans="1:10">
      <c r="A60" t="s">
        <v>309</v>
      </c>
      <c r="B60" t="s">
        <v>14</v>
      </c>
      <c r="C60">
        <v>31</v>
      </c>
      <c r="D60">
        <v>5</v>
      </c>
      <c r="E60">
        <v>36</v>
      </c>
      <c r="F60" s="45">
        <f t="shared" si="0"/>
        <v>6.9042316258351892</v>
      </c>
      <c r="G60" s="45">
        <f t="shared" si="1"/>
        <v>1.1135857461024499</v>
      </c>
      <c r="H60" s="45">
        <f t="shared" si="2"/>
        <v>8.0178173719376389</v>
      </c>
      <c r="I60">
        <f t="shared" si="3"/>
        <v>56</v>
      </c>
      <c r="J60">
        <f>IF(B60="Air Force",'Air Force'!$F$9,IF(B60="Albany",Albany!$F$9,IF(B60="Detroit",Detroit!$F$9,IF(B60="Binghamton",Binghamton!$F$9,IF(B60="Hartford",Hartford!$F$9,IF(B60="Stony Brook",'Stony Brook'!$F$9,IF(B60="UMBC",UMBC!$F$9,IF(B60="Vermont",Vermont!$F$9,IF(B60="Duke",Duke!$F$9,IF(B60="Maryland",Maryland!$F$9,IF(B60="North Carolina",'North Carolina'!$F$9,IF(B60="Virginia",Virginia!$F$9,IF(B60="Georgetown",Georgetown!$F$9,IF(B60="Notre Dame",'Notre Dame'!$F$9,IF(B60="Providence",Providence!$F$9,IF(B60="Rutgers",Rutgers!$F$9,IF(B60="St. Johns",'St. Johns'!$F$9,IF(B60="Syracuse",Syracuse!$F$9,IF(B60="Villanova",Villanova!$F$9,IF(B60="Drexel",Drexel!$F$9,IF(B60="Hofstra",Hofstra!$F$9,IF(B60="Penn State",'Penn State'!$F$9,IF(B60="Delaware",Delaware!$F$9,IF(B60="Massachusetts",Massachusetts!$F$9,IF(B60="Bellarmine",Bellarmine!$F$9,IF(B60="Fairfield",Fairfield!$F$9,IF(B60="Hobart",Hobart!$F$9,IF(B60="Loyola",Loyola!$F$9,IF(B60="Ohio State",'Ohio State'!$F$9,IF(B60="Denver",Denver!$F$9,IF(B60="Johns Hopkins",'Johns Hopkins'!$F$9,IF(B60="Mercer",Mercer!$F$9,IF(B60="Presbyterian",Presbyterian!$F$9,IF(B60="Brown",Brown!$F$9,IF(B60="Cornell",Cornell!$F$9,IF(B60="Dartmouth",Dartmouth!$F$9,IF(B60="Harvard",Harvard!$F$9,IF(B60="Pennsylvania",Pennsylvania!$F$9,IF(B60="Princeton",Princeton!$F$9,IF(B60="Yale",Yale!$F$9,IF(B60="Canisius",Canisius!$F$9,IF(B60="Jacksonville",Jacksonville!$F$9,IF(B60="Manhattan",Manhattan!$F$9,IF(B60="Marist",Marist!$F$9,IF(B60="St. Josephs",'St. Josephs'!$F$9,IF(B60="Siena",Siena!$F$9,IF(B60="VMI",VMI!$F$9,IF(B60="Bryant",Bryant!$F$9,IF(B60="Mt. St. Marys",'Mount St. Marys'!$F$9,IF(B60="Quinnipiac",Quinnipiac!$F$9,IF(B60="Robert Morris",'Robert Morris'!$F$9,IF(B60="Sacred Heart",'Sacred Heart'!$F$9,IF(B60="Wagner",Wagner!$F$9,IF(B60="Army",Army!$F$9,IF(B60="Bucknell",Bucknell!$F$9,IF(B60="Colgate",Colgate!$F$9,IF(B60="Towson",Towson!$F$9,IF(B60="Holy Cross",'Holy Cross'!$F$9,IF(B60="Lafayette",Lafayette!$F$9,IF(B60="Lehigh",Lehigh!$F$9,IF(B60="Navy",Navy!$F$9,0)))))))))))))))))))))))))))))))))))))))))))))))))))))))))))))</f>
        <v>449</v>
      </c>
    </row>
    <row r="61" spans="1:10">
      <c r="A61" t="s">
        <v>345</v>
      </c>
      <c r="B61" t="s">
        <v>43</v>
      </c>
      <c r="C61">
        <v>14</v>
      </c>
      <c r="D61">
        <v>16</v>
      </c>
      <c r="E61">
        <v>30</v>
      </c>
      <c r="F61" s="45">
        <f t="shared" si="0"/>
        <v>3.7333333333333338</v>
      </c>
      <c r="G61" s="45">
        <f t="shared" si="1"/>
        <v>4.2666666666666666</v>
      </c>
      <c r="H61" s="45">
        <f t="shared" si="2"/>
        <v>8</v>
      </c>
      <c r="I61">
        <f t="shared" si="3"/>
        <v>57</v>
      </c>
      <c r="J61">
        <f>IF(B61="Air Force",'Air Force'!$F$9,IF(B61="Albany",Albany!$F$9,IF(B61="Detroit",Detroit!$F$9,IF(B61="Binghamton",Binghamton!$F$9,IF(B61="Hartford",Hartford!$F$9,IF(B61="Stony Brook",'Stony Brook'!$F$9,IF(B61="UMBC",UMBC!$F$9,IF(B61="Vermont",Vermont!$F$9,IF(B61="Duke",Duke!$F$9,IF(B61="Maryland",Maryland!$F$9,IF(B61="North Carolina",'North Carolina'!$F$9,IF(B61="Virginia",Virginia!$F$9,IF(B61="Georgetown",Georgetown!$F$9,IF(B61="Notre Dame",'Notre Dame'!$F$9,IF(B61="Providence",Providence!$F$9,IF(B61="Rutgers",Rutgers!$F$9,IF(B61="St. Johns",'St. Johns'!$F$9,IF(B61="Syracuse",Syracuse!$F$9,IF(B61="Villanova",Villanova!$F$9,IF(B61="Drexel",Drexel!$F$9,IF(B61="Hofstra",Hofstra!$F$9,IF(B61="Penn State",'Penn State'!$F$9,IF(B61="Delaware",Delaware!$F$9,IF(B61="Massachusetts",Massachusetts!$F$9,IF(B61="Bellarmine",Bellarmine!$F$9,IF(B61="Fairfield",Fairfield!$F$9,IF(B61="Hobart",Hobart!$F$9,IF(B61="Loyola",Loyola!$F$9,IF(B61="Ohio State",'Ohio State'!$F$9,IF(B61="Denver",Denver!$F$9,IF(B61="Johns Hopkins",'Johns Hopkins'!$F$9,IF(B61="Mercer",Mercer!$F$9,IF(B61="Presbyterian",Presbyterian!$F$9,IF(B61="Brown",Brown!$F$9,IF(B61="Cornell",Cornell!$F$9,IF(B61="Dartmouth",Dartmouth!$F$9,IF(B61="Harvard",Harvard!$F$9,IF(B61="Pennsylvania",Pennsylvania!$F$9,IF(B61="Princeton",Princeton!$F$9,IF(B61="Yale",Yale!$F$9,IF(B61="Canisius",Canisius!$F$9,IF(B61="Jacksonville",Jacksonville!$F$9,IF(B61="Manhattan",Manhattan!$F$9,IF(B61="Marist",Marist!$F$9,IF(B61="St. Josephs",'St. Josephs'!$F$9,IF(B61="Siena",Siena!$F$9,IF(B61="VMI",VMI!$F$9,IF(B61="Bryant",Bryant!$F$9,IF(B61="Mt. St. Marys",'Mount St. Marys'!$F$9,IF(B61="Quinnipiac",Quinnipiac!$F$9,IF(B61="Robert Morris",'Robert Morris'!$F$9,IF(B61="Sacred Heart",'Sacred Heart'!$F$9,IF(B61="Wagner",Wagner!$F$9,IF(B61="Army",Army!$F$9,IF(B61="Bucknell",Bucknell!$F$9,IF(B61="Colgate",Colgate!$F$9,IF(B61="Towson",Towson!$F$9,IF(B61="Holy Cross",'Holy Cross'!$F$9,IF(B61="Lafayette",Lafayette!$F$9,IF(B61="Lehigh",Lehigh!$F$9,IF(B61="Navy",Navy!$F$9,0)))))))))))))))))))))))))))))))))))))))))))))))))))))))))))))</f>
        <v>375</v>
      </c>
    </row>
    <row r="62" spans="1:10">
      <c r="A62" t="s">
        <v>295</v>
      </c>
      <c r="B62" t="s">
        <v>31</v>
      </c>
      <c r="C62">
        <v>15</v>
      </c>
      <c r="D62">
        <v>20</v>
      </c>
      <c r="E62">
        <v>35</v>
      </c>
      <c r="F62" s="45">
        <f t="shared" si="0"/>
        <v>3.416856492027335</v>
      </c>
      <c r="G62" s="45">
        <f t="shared" si="1"/>
        <v>4.5558086560364464</v>
      </c>
      <c r="H62" s="45">
        <f t="shared" si="2"/>
        <v>7.9726651480637818</v>
      </c>
      <c r="I62">
        <f t="shared" si="3"/>
        <v>58</v>
      </c>
      <c r="J62">
        <f>IF(B62="Air Force",'Air Force'!$F$9,IF(B62="Albany",Albany!$F$9,IF(B62="Detroit",Detroit!$F$9,IF(B62="Binghamton",Binghamton!$F$9,IF(B62="Hartford",Hartford!$F$9,IF(B62="Stony Brook",'Stony Brook'!$F$9,IF(B62="UMBC",UMBC!$F$9,IF(B62="Vermont",Vermont!$F$9,IF(B62="Duke",Duke!$F$9,IF(B62="Maryland",Maryland!$F$9,IF(B62="North Carolina",'North Carolina'!$F$9,IF(B62="Virginia",Virginia!$F$9,IF(B62="Georgetown",Georgetown!$F$9,IF(B62="Notre Dame",'Notre Dame'!$F$9,IF(B62="Providence",Providence!$F$9,IF(B62="Rutgers",Rutgers!$F$9,IF(B62="St. Johns",'St. Johns'!$F$9,IF(B62="Syracuse",Syracuse!$F$9,IF(B62="Villanova",Villanova!$F$9,IF(B62="Drexel",Drexel!$F$9,IF(B62="Hofstra",Hofstra!$F$9,IF(B62="Penn State",'Penn State'!$F$9,IF(B62="Delaware",Delaware!$F$9,IF(B62="Massachusetts",Massachusetts!$F$9,IF(B62="Bellarmine",Bellarmine!$F$9,IF(B62="Fairfield",Fairfield!$F$9,IF(B62="Hobart",Hobart!$F$9,IF(B62="Loyola",Loyola!$F$9,IF(B62="Ohio State",'Ohio State'!$F$9,IF(B62="Denver",Denver!$F$9,IF(B62="Johns Hopkins",'Johns Hopkins'!$F$9,IF(B62="Mercer",Mercer!$F$9,IF(B62="Presbyterian",Presbyterian!$F$9,IF(B62="Brown",Brown!$F$9,IF(B62="Cornell",Cornell!$F$9,IF(B62="Dartmouth",Dartmouth!$F$9,IF(B62="Harvard",Harvard!$F$9,IF(B62="Pennsylvania",Pennsylvania!$F$9,IF(B62="Princeton",Princeton!$F$9,IF(B62="Yale",Yale!$F$9,IF(B62="Canisius",Canisius!$F$9,IF(B62="Jacksonville",Jacksonville!$F$9,IF(B62="Manhattan",Manhattan!$F$9,IF(B62="Marist",Marist!$F$9,IF(B62="St. Josephs",'St. Josephs'!$F$9,IF(B62="Siena",Siena!$F$9,IF(B62="VMI",VMI!$F$9,IF(B62="Bryant",Bryant!$F$9,IF(B62="Mt. St. Marys",'Mount St. Marys'!$F$9,IF(B62="Quinnipiac",Quinnipiac!$F$9,IF(B62="Robert Morris",'Robert Morris'!$F$9,IF(B62="Sacred Heart",'Sacred Heart'!$F$9,IF(B62="Wagner",Wagner!$F$9,IF(B62="Army",Army!$F$9,IF(B62="Bucknell",Bucknell!$F$9,IF(B62="Colgate",Colgate!$F$9,IF(B62="Towson",Towson!$F$9,IF(B62="Holy Cross",'Holy Cross'!$F$9,IF(B62="Lafayette",Lafayette!$F$9,IF(B62="Lehigh",Lehigh!$F$9,IF(B62="Navy",Navy!$F$9,0)))))))))))))))))))))))))))))))))))))))))))))))))))))))))))))</f>
        <v>439</v>
      </c>
    </row>
    <row r="63" spans="1:10">
      <c r="A63" t="s">
        <v>280</v>
      </c>
      <c r="B63" t="s">
        <v>34</v>
      </c>
      <c r="C63">
        <v>12</v>
      </c>
      <c r="D63">
        <v>21</v>
      </c>
      <c r="E63">
        <v>33</v>
      </c>
      <c r="F63" s="45">
        <f t="shared" si="0"/>
        <v>2.8985507246376812</v>
      </c>
      <c r="G63" s="45">
        <f t="shared" si="1"/>
        <v>5.0724637681159424</v>
      </c>
      <c r="H63" s="45">
        <f t="shared" si="2"/>
        <v>7.9710144927536222</v>
      </c>
      <c r="I63">
        <f t="shared" si="3"/>
        <v>59</v>
      </c>
      <c r="J63">
        <f>IF(B63="Air Force",'Air Force'!$F$9,IF(B63="Albany",Albany!$F$9,IF(B63="Detroit",Detroit!$F$9,IF(B63="Binghamton",Binghamton!$F$9,IF(B63="Hartford",Hartford!$F$9,IF(B63="Stony Brook",'Stony Brook'!$F$9,IF(B63="UMBC",UMBC!$F$9,IF(B63="Vermont",Vermont!$F$9,IF(B63="Duke",Duke!$F$9,IF(B63="Maryland",Maryland!$F$9,IF(B63="North Carolina",'North Carolina'!$F$9,IF(B63="Virginia",Virginia!$F$9,IF(B63="Georgetown",Georgetown!$F$9,IF(B63="Notre Dame",'Notre Dame'!$F$9,IF(B63="Providence",Providence!$F$9,IF(B63="Rutgers",Rutgers!$F$9,IF(B63="St. Johns",'St. Johns'!$F$9,IF(B63="Syracuse",Syracuse!$F$9,IF(B63="Villanova",Villanova!$F$9,IF(B63="Drexel",Drexel!$F$9,IF(B63="Hofstra",Hofstra!$F$9,IF(B63="Penn State",'Penn State'!$F$9,IF(B63="Delaware",Delaware!$F$9,IF(B63="Massachusetts",Massachusetts!$F$9,IF(B63="Bellarmine",Bellarmine!$F$9,IF(B63="Fairfield",Fairfield!$F$9,IF(B63="Hobart",Hobart!$F$9,IF(B63="Loyola",Loyola!$F$9,IF(B63="Ohio State",'Ohio State'!$F$9,IF(B63="Denver",Denver!$F$9,IF(B63="Johns Hopkins",'Johns Hopkins'!$F$9,IF(B63="Mercer",Mercer!$F$9,IF(B63="Presbyterian",Presbyterian!$F$9,IF(B63="Brown",Brown!$F$9,IF(B63="Cornell",Cornell!$F$9,IF(B63="Dartmouth",Dartmouth!$F$9,IF(B63="Harvard",Harvard!$F$9,IF(B63="Pennsylvania",Pennsylvania!$F$9,IF(B63="Princeton",Princeton!$F$9,IF(B63="Yale",Yale!$F$9,IF(B63="Canisius",Canisius!$F$9,IF(B63="Jacksonville",Jacksonville!$F$9,IF(B63="Manhattan",Manhattan!$F$9,IF(B63="Marist",Marist!$F$9,IF(B63="St. Josephs",'St. Josephs'!$F$9,IF(B63="Siena",Siena!$F$9,IF(B63="VMI",VMI!$F$9,IF(B63="Bryant",Bryant!$F$9,IF(B63="Mt. St. Marys",'Mount St. Marys'!$F$9,IF(B63="Quinnipiac",Quinnipiac!$F$9,IF(B63="Robert Morris",'Robert Morris'!$F$9,IF(B63="Sacred Heart",'Sacred Heart'!$F$9,IF(B63="Wagner",Wagner!$F$9,IF(B63="Army",Army!$F$9,IF(B63="Bucknell",Bucknell!$F$9,IF(B63="Colgate",Colgate!$F$9,IF(B63="Towson",Towson!$F$9,IF(B63="Holy Cross",'Holy Cross'!$F$9,IF(B63="Lafayette",Lafayette!$F$9,IF(B63="Lehigh",Lehigh!$F$9,IF(B63="Navy",Navy!$F$9,0)))))))))))))))))))))))))))))))))))))))))))))))))))))))))))))</f>
        <v>414</v>
      </c>
    </row>
    <row r="64" spans="1:10">
      <c r="A64" t="s">
        <v>324</v>
      </c>
      <c r="B64" t="s">
        <v>45</v>
      </c>
      <c r="C64">
        <v>11</v>
      </c>
      <c r="D64">
        <v>20</v>
      </c>
      <c r="E64">
        <v>31</v>
      </c>
      <c r="F64" s="45">
        <f t="shared" si="0"/>
        <v>2.8205128205128207</v>
      </c>
      <c r="G64" s="45">
        <f t="shared" si="1"/>
        <v>5.1282051282051277</v>
      </c>
      <c r="H64" s="45">
        <f t="shared" si="2"/>
        <v>7.948717948717948</v>
      </c>
      <c r="I64">
        <f t="shared" si="3"/>
        <v>60</v>
      </c>
      <c r="J64">
        <f>IF(B64="Air Force",'Air Force'!$F$9,IF(B64="Albany",Albany!$F$9,IF(B64="Detroit",Detroit!$F$9,IF(B64="Binghamton",Binghamton!$F$9,IF(B64="Hartford",Hartford!$F$9,IF(B64="Stony Brook",'Stony Brook'!$F$9,IF(B64="UMBC",UMBC!$F$9,IF(B64="Vermont",Vermont!$F$9,IF(B64="Duke",Duke!$F$9,IF(B64="Maryland",Maryland!$F$9,IF(B64="North Carolina",'North Carolina'!$F$9,IF(B64="Virginia",Virginia!$F$9,IF(B64="Georgetown",Georgetown!$F$9,IF(B64="Notre Dame",'Notre Dame'!$F$9,IF(B64="Providence",Providence!$F$9,IF(B64="Rutgers",Rutgers!$F$9,IF(B64="St. Johns",'St. Johns'!$F$9,IF(B64="Syracuse",Syracuse!$F$9,IF(B64="Villanova",Villanova!$F$9,IF(B64="Drexel",Drexel!$F$9,IF(B64="Hofstra",Hofstra!$F$9,IF(B64="Penn State",'Penn State'!$F$9,IF(B64="Delaware",Delaware!$F$9,IF(B64="Massachusetts",Massachusetts!$F$9,IF(B64="Bellarmine",Bellarmine!$F$9,IF(B64="Fairfield",Fairfield!$F$9,IF(B64="Hobart",Hobart!$F$9,IF(B64="Loyola",Loyola!$F$9,IF(B64="Ohio State",'Ohio State'!$F$9,IF(B64="Denver",Denver!$F$9,IF(B64="Johns Hopkins",'Johns Hopkins'!$F$9,IF(B64="Mercer",Mercer!$F$9,IF(B64="Presbyterian",Presbyterian!$F$9,IF(B64="Brown",Brown!$F$9,IF(B64="Cornell",Cornell!$F$9,IF(B64="Dartmouth",Dartmouth!$F$9,IF(B64="Harvard",Harvard!$F$9,IF(B64="Pennsylvania",Pennsylvania!$F$9,IF(B64="Princeton",Princeton!$F$9,IF(B64="Yale",Yale!$F$9,IF(B64="Canisius",Canisius!$F$9,IF(B64="Jacksonville",Jacksonville!$F$9,IF(B64="Manhattan",Manhattan!$F$9,IF(B64="Marist",Marist!$F$9,IF(B64="St. Josephs",'St. Josephs'!$F$9,IF(B64="Siena",Siena!$F$9,IF(B64="VMI",VMI!$F$9,IF(B64="Bryant",Bryant!$F$9,IF(B64="Mt. St. Marys",'Mount St. Marys'!$F$9,IF(B64="Quinnipiac",Quinnipiac!$F$9,IF(B64="Robert Morris",'Robert Morris'!$F$9,IF(B64="Sacred Heart",'Sacred Heart'!$F$9,IF(B64="Wagner",Wagner!$F$9,IF(B64="Army",Army!$F$9,IF(B64="Bucknell",Bucknell!$F$9,IF(B64="Colgate",Colgate!$F$9,IF(B64="Towson",Towson!$F$9,IF(B64="Holy Cross",'Holy Cross'!$F$9,IF(B64="Lafayette",Lafayette!$F$9,IF(B64="Lehigh",Lehigh!$F$9,IF(B64="Navy",Navy!$F$9,0)))))))))))))))))))))))))))))))))))))))))))))))))))))))))))))</f>
        <v>390</v>
      </c>
    </row>
    <row r="65" spans="1:10">
      <c r="A65" t="s">
        <v>298</v>
      </c>
      <c r="B65" t="s">
        <v>18</v>
      </c>
      <c r="C65">
        <v>13</v>
      </c>
      <c r="D65">
        <v>22</v>
      </c>
      <c r="E65">
        <v>35</v>
      </c>
      <c r="F65" s="45">
        <f t="shared" si="0"/>
        <v>2.9411764705882351</v>
      </c>
      <c r="G65" s="45">
        <f t="shared" si="1"/>
        <v>4.9773755656108598</v>
      </c>
      <c r="H65" s="45">
        <f t="shared" si="2"/>
        <v>7.9185520361990944</v>
      </c>
      <c r="I65">
        <f t="shared" si="3"/>
        <v>61</v>
      </c>
      <c r="J65">
        <f>IF(B65="Air Force",'Air Force'!$F$9,IF(B65="Albany",Albany!$F$9,IF(B65="Detroit",Detroit!$F$9,IF(B65="Binghamton",Binghamton!$F$9,IF(B65="Hartford",Hartford!$F$9,IF(B65="Stony Brook",'Stony Brook'!$F$9,IF(B65="UMBC",UMBC!$F$9,IF(B65="Vermont",Vermont!$F$9,IF(B65="Duke",Duke!$F$9,IF(B65="Maryland",Maryland!$F$9,IF(B65="North Carolina",'North Carolina'!$F$9,IF(B65="Virginia",Virginia!$F$9,IF(B65="Georgetown",Georgetown!$F$9,IF(B65="Notre Dame",'Notre Dame'!$F$9,IF(B65="Providence",Providence!$F$9,IF(B65="Rutgers",Rutgers!$F$9,IF(B65="St. Johns",'St. Johns'!$F$9,IF(B65="Syracuse",Syracuse!$F$9,IF(B65="Villanova",Villanova!$F$9,IF(B65="Drexel",Drexel!$F$9,IF(B65="Hofstra",Hofstra!$F$9,IF(B65="Penn State",'Penn State'!$F$9,IF(B65="Delaware",Delaware!$F$9,IF(B65="Massachusetts",Massachusetts!$F$9,IF(B65="Bellarmine",Bellarmine!$F$9,IF(B65="Fairfield",Fairfield!$F$9,IF(B65="Hobart",Hobart!$F$9,IF(B65="Loyola",Loyola!$F$9,IF(B65="Ohio State",'Ohio State'!$F$9,IF(B65="Denver",Denver!$F$9,IF(B65="Johns Hopkins",'Johns Hopkins'!$F$9,IF(B65="Mercer",Mercer!$F$9,IF(B65="Presbyterian",Presbyterian!$F$9,IF(B65="Brown",Brown!$F$9,IF(B65="Cornell",Cornell!$F$9,IF(B65="Dartmouth",Dartmouth!$F$9,IF(B65="Harvard",Harvard!$F$9,IF(B65="Pennsylvania",Pennsylvania!$F$9,IF(B65="Princeton",Princeton!$F$9,IF(B65="Yale",Yale!$F$9,IF(B65="Canisius",Canisius!$F$9,IF(B65="Jacksonville",Jacksonville!$F$9,IF(B65="Manhattan",Manhattan!$F$9,IF(B65="Marist",Marist!$F$9,IF(B65="St. Josephs",'St. Josephs'!$F$9,IF(B65="Siena",Siena!$F$9,IF(B65="VMI",VMI!$F$9,IF(B65="Bryant",Bryant!$F$9,IF(B65="Mt. St. Marys",'Mount St. Marys'!$F$9,IF(B65="Quinnipiac",Quinnipiac!$F$9,IF(B65="Robert Morris",'Robert Morris'!$F$9,IF(B65="Sacred Heart",'Sacred Heart'!$F$9,IF(B65="Wagner",Wagner!$F$9,IF(B65="Army",Army!$F$9,IF(B65="Bucknell",Bucknell!$F$9,IF(B65="Colgate",Colgate!$F$9,IF(B65="Towson",Towson!$F$9,IF(B65="Holy Cross",'Holy Cross'!$F$9,IF(B65="Lafayette",Lafayette!$F$9,IF(B65="Lehigh",Lehigh!$F$9,IF(B65="Navy",Navy!$F$9,0)))))))))))))))))))))))))))))))))))))))))))))))))))))))))))))</f>
        <v>442</v>
      </c>
    </row>
    <row r="66" spans="1:10">
      <c r="A66" t="s">
        <v>365</v>
      </c>
      <c r="B66" t="s">
        <v>55</v>
      </c>
      <c r="C66">
        <v>26</v>
      </c>
      <c r="D66">
        <v>3</v>
      </c>
      <c r="E66">
        <v>29</v>
      </c>
      <c r="F66" s="45">
        <f t="shared" si="0"/>
        <v>7.0652173913043477</v>
      </c>
      <c r="G66" s="45">
        <f t="shared" si="1"/>
        <v>0.81521739130434778</v>
      </c>
      <c r="H66" s="45">
        <f t="shared" si="2"/>
        <v>7.8804347826086962</v>
      </c>
      <c r="I66">
        <f t="shared" si="3"/>
        <v>62</v>
      </c>
      <c r="J66">
        <f>IF(B66="Air Force",'Air Force'!$F$9,IF(B66="Albany",Albany!$F$9,IF(B66="Detroit",Detroit!$F$9,IF(B66="Binghamton",Binghamton!$F$9,IF(B66="Hartford",Hartford!$F$9,IF(B66="Stony Brook",'Stony Brook'!$F$9,IF(B66="UMBC",UMBC!$F$9,IF(B66="Vermont",Vermont!$F$9,IF(B66="Duke",Duke!$F$9,IF(B66="Maryland",Maryland!$F$9,IF(B66="North Carolina",'North Carolina'!$F$9,IF(B66="Virginia",Virginia!$F$9,IF(B66="Georgetown",Georgetown!$F$9,IF(B66="Notre Dame",'Notre Dame'!$F$9,IF(B66="Providence",Providence!$F$9,IF(B66="Rutgers",Rutgers!$F$9,IF(B66="St. Johns",'St. Johns'!$F$9,IF(B66="Syracuse",Syracuse!$F$9,IF(B66="Villanova",Villanova!$F$9,IF(B66="Drexel",Drexel!$F$9,IF(B66="Hofstra",Hofstra!$F$9,IF(B66="Penn State",'Penn State'!$F$9,IF(B66="Delaware",Delaware!$F$9,IF(B66="Massachusetts",Massachusetts!$F$9,IF(B66="Bellarmine",Bellarmine!$F$9,IF(B66="Fairfield",Fairfield!$F$9,IF(B66="Hobart",Hobart!$F$9,IF(B66="Loyola",Loyola!$F$9,IF(B66="Ohio State",'Ohio State'!$F$9,IF(B66="Denver",Denver!$F$9,IF(B66="Johns Hopkins",'Johns Hopkins'!$F$9,IF(B66="Mercer",Mercer!$F$9,IF(B66="Presbyterian",Presbyterian!$F$9,IF(B66="Brown",Brown!$F$9,IF(B66="Cornell",Cornell!$F$9,IF(B66="Dartmouth",Dartmouth!$F$9,IF(B66="Harvard",Harvard!$F$9,IF(B66="Pennsylvania",Pennsylvania!$F$9,IF(B66="Princeton",Princeton!$F$9,IF(B66="Yale",Yale!$F$9,IF(B66="Canisius",Canisius!$F$9,IF(B66="Jacksonville",Jacksonville!$F$9,IF(B66="Manhattan",Manhattan!$F$9,IF(B66="Marist",Marist!$F$9,IF(B66="St. Josephs",'St. Josephs'!$F$9,IF(B66="Siena",Siena!$F$9,IF(B66="VMI",VMI!$F$9,IF(B66="Bryant",Bryant!$F$9,IF(B66="Mt. St. Marys",'Mount St. Marys'!$F$9,IF(B66="Quinnipiac",Quinnipiac!$F$9,IF(B66="Robert Morris",'Robert Morris'!$F$9,IF(B66="Sacred Heart",'Sacred Heart'!$F$9,IF(B66="Wagner",Wagner!$F$9,IF(B66="Army",Army!$F$9,IF(B66="Bucknell",Bucknell!$F$9,IF(B66="Colgate",Colgate!$F$9,IF(B66="Towson",Towson!$F$9,IF(B66="Holy Cross",'Holy Cross'!$F$9,IF(B66="Lafayette",Lafayette!$F$9,IF(B66="Lehigh",Lehigh!$F$9,IF(B66="Navy",Navy!$F$9,0)))))))))))))))))))))))))))))))))))))))))))))))))))))))))))))</f>
        <v>368</v>
      </c>
    </row>
    <row r="67" spans="1:10">
      <c r="A67" t="s">
        <v>326</v>
      </c>
      <c r="B67" t="s">
        <v>44</v>
      </c>
      <c r="C67">
        <v>26</v>
      </c>
      <c r="D67">
        <v>10</v>
      </c>
      <c r="E67">
        <v>36</v>
      </c>
      <c r="F67" s="45">
        <f t="shared" si="0"/>
        <v>5.6768558951965069</v>
      </c>
      <c r="G67" s="45">
        <f t="shared" si="1"/>
        <v>2.1834061135371177</v>
      </c>
      <c r="H67" s="45">
        <f t="shared" si="2"/>
        <v>7.860262008733625</v>
      </c>
      <c r="I67">
        <f t="shared" si="3"/>
        <v>63</v>
      </c>
      <c r="J67">
        <f>IF(B67="Air Force",'Air Force'!$F$9,IF(B67="Albany",Albany!$F$9,IF(B67="Detroit",Detroit!$F$9,IF(B67="Binghamton",Binghamton!$F$9,IF(B67="Hartford",Hartford!$F$9,IF(B67="Stony Brook",'Stony Brook'!$F$9,IF(B67="UMBC",UMBC!$F$9,IF(B67="Vermont",Vermont!$F$9,IF(B67="Duke",Duke!$F$9,IF(B67="Maryland",Maryland!$F$9,IF(B67="North Carolina",'North Carolina'!$F$9,IF(B67="Virginia",Virginia!$F$9,IF(B67="Georgetown",Georgetown!$F$9,IF(B67="Notre Dame",'Notre Dame'!$F$9,IF(B67="Providence",Providence!$F$9,IF(B67="Rutgers",Rutgers!$F$9,IF(B67="St. Johns",'St. Johns'!$F$9,IF(B67="Syracuse",Syracuse!$F$9,IF(B67="Villanova",Villanova!$F$9,IF(B67="Drexel",Drexel!$F$9,IF(B67="Hofstra",Hofstra!$F$9,IF(B67="Penn State",'Penn State'!$F$9,IF(B67="Delaware",Delaware!$F$9,IF(B67="Massachusetts",Massachusetts!$F$9,IF(B67="Bellarmine",Bellarmine!$F$9,IF(B67="Fairfield",Fairfield!$F$9,IF(B67="Hobart",Hobart!$F$9,IF(B67="Loyola",Loyola!$F$9,IF(B67="Ohio State",'Ohio State'!$F$9,IF(B67="Denver",Denver!$F$9,IF(B67="Johns Hopkins",'Johns Hopkins'!$F$9,IF(B67="Mercer",Mercer!$F$9,IF(B67="Presbyterian",Presbyterian!$F$9,IF(B67="Brown",Brown!$F$9,IF(B67="Cornell",Cornell!$F$9,IF(B67="Dartmouth",Dartmouth!$F$9,IF(B67="Harvard",Harvard!$F$9,IF(B67="Pennsylvania",Pennsylvania!$F$9,IF(B67="Princeton",Princeton!$F$9,IF(B67="Yale",Yale!$F$9,IF(B67="Canisius",Canisius!$F$9,IF(B67="Jacksonville",Jacksonville!$F$9,IF(B67="Manhattan",Manhattan!$F$9,IF(B67="Marist",Marist!$F$9,IF(B67="St. Josephs",'St. Josephs'!$F$9,IF(B67="Siena",Siena!$F$9,IF(B67="VMI",VMI!$F$9,IF(B67="Bryant",Bryant!$F$9,IF(B67="Mt. St. Marys",'Mount St. Marys'!$F$9,IF(B67="Quinnipiac",Quinnipiac!$F$9,IF(B67="Robert Morris",'Robert Morris'!$F$9,IF(B67="Sacred Heart",'Sacred Heart'!$F$9,IF(B67="Wagner",Wagner!$F$9,IF(B67="Army",Army!$F$9,IF(B67="Bucknell",Bucknell!$F$9,IF(B67="Colgate",Colgate!$F$9,IF(B67="Towson",Towson!$F$9,IF(B67="Holy Cross",'Holy Cross'!$F$9,IF(B67="Lafayette",Lafayette!$F$9,IF(B67="Lehigh",Lehigh!$F$9,IF(B67="Navy",Navy!$F$9,0)))))))))))))))))))))))))))))))))))))))))))))))))))))))))))))</f>
        <v>458</v>
      </c>
    </row>
    <row r="68" spans="1:10">
      <c r="A68" t="s">
        <v>278</v>
      </c>
      <c r="B68" t="s">
        <v>32</v>
      </c>
      <c r="C68">
        <v>21</v>
      </c>
      <c r="D68">
        <v>12</v>
      </c>
      <c r="E68">
        <v>33</v>
      </c>
      <c r="F68" s="45">
        <f t="shared" si="0"/>
        <v>4.9763033175355451</v>
      </c>
      <c r="G68" s="45">
        <f t="shared" si="1"/>
        <v>2.8436018957345972</v>
      </c>
      <c r="H68" s="45">
        <f t="shared" si="2"/>
        <v>7.8199052132701423</v>
      </c>
      <c r="I68">
        <f t="shared" si="3"/>
        <v>64</v>
      </c>
      <c r="J68">
        <f>IF(B68="Air Force",'Air Force'!$F$9,IF(B68="Albany",Albany!$F$9,IF(B68="Detroit",Detroit!$F$9,IF(B68="Binghamton",Binghamton!$F$9,IF(B68="Hartford",Hartford!$F$9,IF(B68="Stony Brook",'Stony Brook'!$F$9,IF(B68="UMBC",UMBC!$F$9,IF(B68="Vermont",Vermont!$F$9,IF(B68="Duke",Duke!$F$9,IF(B68="Maryland",Maryland!$F$9,IF(B68="North Carolina",'North Carolina'!$F$9,IF(B68="Virginia",Virginia!$F$9,IF(B68="Georgetown",Georgetown!$F$9,IF(B68="Notre Dame",'Notre Dame'!$F$9,IF(B68="Providence",Providence!$F$9,IF(B68="Rutgers",Rutgers!$F$9,IF(B68="St. Johns",'St. Johns'!$F$9,IF(B68="Syracuse",Syracuse!$F$9,IF(B68="Villanova",Villanova!$F$9,IF(B68="Drexel",Drexel!$F$9,IF(B68="Hofstra",Hofstra!$F$9,IF(B68="Penn State",'Penn State'!$F$9,IF(B68="Delaware",Delaware!$F$9,IF(B68="Massachusetts",Massachusetts!$F$9,IF(B68="Bellarmine",Bellarmine!$F$9,IF(B68="Fairfield",Fairfield!$F$9,IF(B68="Hobart",Hobart!$F$9,IF(B68="Loyola",Loyola!$F$9,IF(B68="Ohio State",'Ohio State'!$F$9,IF(B68="Denver",Denver!$F$9,IF(B68="Johns Hopkins",'Johns Hopkins'!$F$9,IF(B68="Mercer",Mercer!$F$9,IF(B68="Presbyterian",Presbyterian!$F$9,IF(B68="Brown",Brown!$F$9,IF(B68="Cornell",Cornell!$F$9,IF(B68="Dartmouth",Dartmouth!$F$9,IF(B68="Harvard",Harvard!$F$9,IF(B68="Pennsylvania",Pennsylvania!$F$9,IF(B68="Princeton",Princeton!$F$9,IF(B68="Yale",Yale!$F$9,IF(B68="Canisius",Canisius!$F$9,IF(B68="Jacksonville",Jacksonville!$F$9,IF(B68="Manhattan",Manhattan!$F$9,IF(B68="Marist",Marist!$F$9,IF(B68="St. Josephs",'St. Josephs'!$F$9,IF(B68="Siena",Siena!$F$9,IF(B68="VMI",VMI!$F$9,IF(B68="Bryant",Bryant!$F$9,IF(B68="Mt. St. Marys",'Mount St. Marys'!$F$9,IF(B68="Quinnipiac",Quinnipiac!$F$9,IF(B68="Robert Morris",'Robert Morris'!$F$9,IF(B68="Sacred Heart",'Sacred Heart'!$F$9,IF(B68="Wagner",Wagner!$F$9,IF(B68="Army",Army!$F$9,IF(B68="Bucknell",Bucknell!$F$9,IF(B68="Colgate",Colgate!$F$9,IF(B68="Towson",Towson!$F$9,IF(B68="Holy Cross",'Holy Cross'!$F$9,IF(B68="Lafayette",Lafayette!$F$9,IF(B68="Lehigh",Lehigh!$F$9,IF(B68="Navy",Navy!$F$9,0)))))))))))))))))))))))))))))))))))))))))))))))))))))))))))))</f>
        <v>422</v>
      </c>
    </row>
    <row r="69" spans="1:10">
      <c r="A69" t="s">
        <v>372</v>
      </c>
      <c r="B69" t="s">
        <v>1</v>
      </c>
      <c r="C69">
        <v>26</v>
      </c>
      <c r="D69">
        <v>8</v>
      </c>
      <c r="E69">
        <v>34</v>
      </c>
      <c r="F69" s="45">
        <f t="shared" ref="F69:F132" si="4">(C69/J69)*100</f>
        <v>5.8823529411764701</v>
      </c>
      <c r="G69" s="45">
        <f t="shared" ref="G69:G132" si="5">(D69/J69)*100</f>
        <v>1.809954751131222</v>
      </c>
      <c r="H69" s="45">
        <f t="shared" ref="H69:H132" si="6">(E69/J69)*100</f>
        <v>7.6923076923076925</v>
      </c>
      <c r="I69">
        <f t="shared" ref="I69:I132" si="7">RANK(H69, $H$5:$H$2010,0)</f>
        <v>65</v>
      </c>
      <c r="J69">
        <f>IF(B69="Air Force",'Air Force'!$F$9,IF(B69="Albany",Albany!$F$9,IF(B69="Detroit",Detroit!$F$9,IF(B69="Binghamton",Binghamton!$F$9,IF(B69="Hartford",Hartford!$F$9,IF(B69="Stony Brook",'Stony Brook'!$F$9,IF(B69="UMBC",UMBC!$F$9,IF(B69="Vermont",Vermont!$F$9,IF(B69="Duke",Duke!$F$9,IF(B69="Maryland",Maryland!$F$9,IF(B69="North Carolina",'North Carolina'!$F$9,IF(B69="Virginia",Virginia!$F$9,IF(B69="Georgetown",Georgetown!$F$9,IF(B69="Notre Dame",'Notre Dame'!$F$9,IF(B69="Providence",Providence!$F$9,IF(B69="Rutgers",Rutgers!$F$9,IF(B69="St. Johns",'St. Johns'!$F$9,IF(B69="Syracuse",Syracuse!$F$9,IF(B69="Villanova",Villanova!$F$9,IF(B69="Drexel",Drexel!$F$9,IF(B69="Hofstra",Hofstra!$F$9,IF(B69="Penn State",'Penn State'!$F$9,IF(B69="Delaware",Delaware!$F$9,IF(B69="Massachusetts",Massachusetts!$F$9,IF(B69="Bellarmine",Bellarmine!$F$9,IF(B69="Fairfield",Fairfield!$F$9,IF(B69="Hobart",Hobart!$F$9,IF(B69="Loyola",Loyola!$F$9,IF(B69="Ohio State",'Ohio State'!$F$9,IF(B69="Denver",Denver!$F$9,IF(B69="Johns Hopkins",'Johns Hopkins'!$F$9,IF(B69="Mercer",Mercer!$F$9,IF(B69="Presbyterian",Presbyterian!$F$9,IF(B69="Brown",Brown!$F$9,IF(B69="Cornell",Cornell!$F$9,IF(B69="Dartmouth",Dartmouth!$F$9,IF(B69="Harvard",Harvard!$F$9,IF(B69="Pennsylvania",Pennsylvania!$F$9,IF(B69="Princeton",Princeton!$F$9,IF(B69="Yale",Yale!$F$9,IF(B69="Canisius",Canisius!$F$9,IF(B69="Jacksonville",Jacksonville!$F$9,IF(B69="Manhattan",Manhattan!$F$9,IF(B69="Marist",Marist!$F$9,IF(B69="St. Josephs",'St. Josephs'!$F$9,IF(B69="Siena",Siena!$F$9,IF(B69="VMI",VMI!$F$9,IF(B69="Bryant",Bryant!$F$9,IF(B69="Mt. St. Marys",'Mount St. Marys'!$F$9,IF(B69="Quinnipiac",Quinnipiac!$F$9,IF(B69="Robert Morris",'Robert Morris'!$F$9,IF(B69="Sacred Heart",'Sacred Heart'!$F$9,IF(B69="Wagner",Wagner!$F$9,IF(B69="Army",Army!$F$9,IF(B69="Bucknell",Bucknell!$F$9,IF(B69="Colgate",Colgate!$F$9,IF(B69="Towson",Towson!$F$9,IF(B69="Holy Cross",'Holy Cross'!$F$9,IF(B69="Lafayette",Lafayette!$F$9,IF(B69="Lehigh",Lehigh!$F$9,IF(B69="Navy",Navy!$F$9,0)))))))))))))))))))))))))))))))))))))))))))))))))))))))))))))</f>
        <v>442</v>
      </c>
    </row>
    <row r="70" spans="1:10">
      <c r="A70" t="s">
        <v>392</v>
      </c>
      <c r="B70" t="s">
        <v>53</v>
      </c>
      <c r="C70">
        <v>20</v>
      </c>
      <c r="D70">
        <v>8</v>
      </c>
      <c r="E70">
        <v>28</v>
      </c>
      <c r="F70" s="45">
        <f t="shared" si="4"/>
        <v>5.4945054945054945</v>
      </c>
      <c r="G70" s="45">
        <f t="shared" si="5"/>
        <v>2.197802197802198</v>
      </c>
      <c r="H70" s="45">
        <f t="shared" si="6"/>
        <v>7.6923076923076925</v>
      </c>
      <c r="I70">
        <f t="shared" si="7"/>
        <v>65</v>
      </c>
      <c r="J70">
        <f>IF(B70="Air Force",'Air Force'!$F$9,IF(B70="Albany",Albany!$F$9,IF(B70="Detroit",Detroit!$F$9,IF(B70="Binghamton",Binghamton!$F$9,IF(B70="Hartford",Hartford!$F$9,IF(B70="Stony Brook",'Stony Brook'!$F$9,IF(B70="UMBC",UMBC!$F$9,IF(B70="Vermont",Vermont!$F$9,IF(B70="Duke",Duke!$F$9,IF(B70="Maryland",Maryland!$F$9,IF(B70="North Carolina",'North Carolina'!$F$9,IF(B70="Virginia",Virginia!$F$9,IF(B70="Georgetown",Georgetown!$F$9,IF(B70="Notre Dame",'Notre Dame'!$F$9,IF(B70="Providence",Providence!$F$9,IF(B70="Rutgers",Rutgers!$F$9,IF(B70="St. Johns",'St. Johns'!$F$9,IF(B70="Syracuse",Syracuse!$F$9,IF(B70="Villanova",Villanova!$F$9,IF(B70="Drexel",Drexel!$F$9,IF(B70="Hofstra",Hofstra!$F$9,IF(B70="Penn State",'Penn State'!$F$9,IF(B70="Delaware",Delaware!$F$9,IF(B70="Massachusetts",Massachusetts!$F$9,IF(B70="Bellarmine",Bellarmine!$F$9,IF(B70="Fairfield",Fairfield!$F$9,IF(B70="Hobart",Hobart!$F$9,IF(B70="Loyola",Loyola!$F$9,IF(B70="Ohio State",'Ohio State'!$F$9,IF(B70="Denver",Denver!$F$9,IF(B70="Johns Hopkins",'Johns Hopkins'!$F$9,IF(B70="Mercer",Mercer!$F$9,IF(B70="Presbyterian",Presbyterian!$F$9,IF(B70="Brown",Brown!$F$9,IF(B70="Cornell",Cornell!$F$9,IF(B70="Dartmouth",Dartmouth!$F$9,IF(B70="Harvard",Harvard!$F$9,IF(B70="Pennsylvania",Pennsylvania!$F$9,IF(B70="Princeton",Princeton!$F$9,IF(B70="Yale",Yale!$F$9,IF(B70="Canisius",Canisius!$F$9,IF(B70="Jacksonville",Jacksonville!$F$9,IF(B70="Manhattan",Manhattan!$F$9,IF(B70="Marist",Marist!$F$9,IF(B70="St. Josephs",'St. Josephs'!$F$9,IF(B70="Siena",Siena!$F$9,IF(B70="VMI",VMI!$F$9,IF(B70="Bryant",Bryant!$F$9,IF(B70="Mt. St. Marys",'Mount St. Marys'!$F$9,IF(B70="Quinnipiac",Quinnipiac!$F$9,IF(B70="Robert Morris",'Robert Morris'!$F$9,IF(B70="Sacred Heart",'Sacred Heart'!$F$9,IF(B70="Wagner",Wagner!$F$9,IF(B70="Army",Army!$F$9,IF(B70="Bucknell",Bucknell!$F$9,IF(B70="Colgate",Colgate!$F$9,IF(B70="Towson",Towson!$F$9,IF(B70="Holy Cross",'Holy Cross'!$F$9,IF(B70="Lafayette",Lafayette!$F$9,IF(B70="Lehigh",Lehigh!$F$9,IF(B70="Navy",Navy!$F$9,0)))))))))))))))))))))))))))))))))))))))))))))))))))))))))))))</f>
        <v>364</v>
      </c>
    </row>
    <row r="71" spans="1:10">
      <c r="A71" t="s">
        <v>333</v>
      </c>
      <c r="B71" t="s">
        <v>22</v>
      </c>
      <c r="C71">
        <v>21</v>
      </c>
      <c r="D71">
        <v>12</v>
      </c>
      <c r="E71">
        <v>33</v>
      </c>
      <c r="F71" s="45">
        <f t="shared" si="4"/>
        <v>4.8837209302325579</v>
      </c>
      <c r="G71" s="45">
        <f t="shared" si="5"/>
        <v>2.7906976744186047</v>
      </c>
      <c r="H71" s="45">
        <f t="shared" si="6"/>
        <v>7.6744186046511631</v>
      </c>
      <c r="I71">
        <f t="shared" si="7"/>
        <v>67</v>
      </c>
      <c r="J71">
        <f>IF(B71="Air Force",'Air Force'!$F$9,IF(B71="Albany",Albany!$F$9,IF(B71="Detroit",Detroit!$F$9,IF(B71="Binghamton",Binghamton!$F$9,IF(B71="Hartford",Hartford!$F$9,IF(B71="Stony Brook",'Stony Brook'!$F$9,IF(B71="UMBC",UMBC!$F$9,IF(B71="Vermont",Vermont!$F$9,IF(B71="Duke",Duke!$F$9,IF(B71="Maryland",Maryland!$F$9,IF(B71="North Carolina",'North Carolina'!$F$9,IF(B71="Virginia",Virginia!$F$9,IF(B71="Georgetown",Georgetown!$F$9,IF(B71="Notre Dame",'Notre Dame'!$F$9,IF(B71="Providence",Providence!$F$9,IF(B71="Rutgers",Rutgers!$F$9,IF(B71="St. Johns",'St. Johns'!$F$9,IF(B71="Syracuse",Syracuse!$F$9,IF(B71="Villanova",Villanova!$F$9,IF(B71="Drexel",Drexel!$F$9,IF(B71="Hofstra",Hofstra!$F$9,IF(B71="Penn State",'Penn State'!$F$9,IF(B71="Delaware",Delaware!$F$9,IF(B71="Massachusetts",Massachusetts!$F$9,IF(B71="Bellarmine",Bellarmine!$F$9,IF(B71="Fairfield",Fairfield!$F$9,IF(B71="Hobart",Hobart!$F$9,IF(B71="Loyola",Loyola!$F$9,IF(B71="Ohio State",'Ohio State'!$F$9,IF(B71="Denver",Denver!$F$9,IF(B71="Johns Hopkins",'Johns Hopkins'!$F$9,IF(B71="Mercer",Mercer!$F$9,IF(B71="Presbyterian",Presbyterian!$F$9,IF(B71="Brown",Brown!$F$9,IF(B71="Cornell",Cornell!$F$9,IF(B71="Dartmouth",Dartmouth!$F$9,IF(B71="Harvard",Harvard!$F$9,IF(B71="Pennsylvania",Pennsylvania!$F$9,IF(B71="Princeton",Princeton!$F$9,IF(B71="Yale",Yale!$F$9,IF(B71="Canisius",Canisius!$F$9,IF(B71="Jacksonville",Jacksonville!$F$9,IF(B71="Manhattan",Manhattan!$F$9,IF(B71="Marist",Marist!$F$9,IF(B71="St. Josephs",'St. Josephs'!$F$9,IF(B71="Siena",Siena!$F$9,IF(B71="VMI",VMI!$F$9,IF(B71="Bryant",Bryant!$F$9,IF(B71="Mt. St. Marys",'Mount St. Marys'!$F$9,IF(B71="Quinnipiac",Quinnipiac!$F$9,IF(B71="Robert Morris",'Robert Morris'!$F$9,IF(B71="Sacred Heart",'Sacred Heart'!$F$9,IF(B71="Wagner",Wagner!$F$9,IF(B71="Army",Army!$F$9,IF(B71="Bucknell",Bucknell!$F$9,IF(B71="Colgate",Colgate!$F$9,IF(B71="Towson",Towson!$F$9,IF(B71="Holy Cross",'Holy Cross'!$F$9,IF(B71="Lafayette",Lafayette!$F$9,IF(B71="Lehigh",Lehigh!$F$9,IF(B71="Navy",Navy!$F$9,0)))))))))))))))))))))))))))))))))))))))))))))))))))))))))))))</f>
        <v>430</v>
      </c>
    </row>
    <row r="72" spans="1:10">
      <c r="A72" t="s">
        <v>338</v>
      </c>
      <c r="B72" t="s">
        <v>10</v>
      </c>
      <c r="C72">
        <v>21</v>
      </c>
      <c r="D72">
        <v>12</v>
      </c>
      <c r="E72">
        <v>33</v>
      </c>
      <c r="F72" s="45">
        <f t="shared" si="4"/>
        <v>4.8611111111111116</v>
      </c>
      <c r="G72" s="45">
        <f t="shared" si="5"/>
        <v>2.7777777777777777</v>
      </c>
      <c r="H72" s="45">
        <f t="shared" si="6"/>
        <v>7.6388888888888893</v>
      </c>
      <c r="I72">
        <f t="shared" si="7"/>
        <v>68</v>
      </c>
      <c r="J72">
        <f>IF(B72="Air Force",'Air Force'!$F$9,IF(B72="Albany",Albany!$F$9,IF(B72="Detroit",Detroit!$F$9,IF(B72="Binghamton",Binghamton!$F$9,IF(B72="Hartford",Hartford!$F$9,IF(B72="Stony Brook",'Stony Brook'!$F$9,IF(B72="UMBC",UMBC!$F$9,IF(B72="Vermont",Vermont!$F$9,IF(B72="Duke",Duke!$F$9,IF(B72="Maryland",Maryland!$F$9,IF(B72="North Carolina",'North Carolina'!$F$9,IF(B72="Virginia",Virginia!$F$9,IF(B72="Georgetown",Georgetown!$F$9,IF(B72="Notre Dame",'Notre Dame'!$F$9,IF(B72="Providence",Providence!$F$9,IF(B72="Rutgers",Rutgers!$F$9,IF(B72="St. Johns",'St. Johns'!$F$9,IF(B72="Syracuse",Syracuse!$F$9,IF(B72="Villanova",Villanova!$F$9,IF(B72="Drexel",Drexel!$F$9,IF(B72="Hofstra",Hofstra!$F$9,IF(B72="Penn State",'Penn State'!$F$9,IF(B72="Delaware",Delaware!$F$9,IF(B72="Massachusetts",Massachusetts!$F$9,IF(B72="Bellarmine",Bellarmine!$F$9,IF(B72="Fairfield",Fairfield!$F$9,IF(B72="Hobart",Hobart!$F$9,IF(B72="Loyola",Loyola!$F$9,IF(B72="Ohio State",'Ohio State'!$F$9,IF(B72="Denver",Denver!$F$9,IF(B72="Johns Hopkins",'Johns Hopkins'!$F$9,IF(B72="Mercer",Mercer!$F$9,IF(B72="Presbyterian",Presbyterian!$F$9,IF(B72="Brown",Brown!$F$9,IF(B72="Cornell",Cornell!$F$9,IF(B72="Dartmouth",Dartmouth!$F$9,IF(B72="Harvard",Harvard!$F$9,IF(B72="Pennsylvania",Pennsylvania!$F$9,IF(B72="Princeton",Princeton!$F$9,IF(B72="Yale",Yale!$F$9,IF(B72="Canisius",Canisius!$F$9,IF(B72="Jacksonville",Jacksonville!$F$9,IF(B72="Manhattan",Manhattan!$F$9,IF(B72="Marist",Marist!$F$9,IF(B72="St. Josephs",'St. Josephs'!$F$9,IF(B72="Siena",Siena!$F$9,IF(B72="VMI",VMI!$F$9,IF(B72="Bryant",Bryant!$F$9,IF(B72="Mt. St. Marys",'Mount St. Marys'!$F$9,IF(B72="Quinnipiac",Quinnipiac!$F$9,IF(B72="Robert Morris",'Robert Morris'!$F$9,IF(B72="Sacred Heart",'Sacred Heart'!$F$9,IF(B72="Wagner",Wagner!$F$9,IF(B72="Army",Army!$F$9,IF(B72="Bucknell",Bucknell!$F$9,IF(B72="Colgate",Colgate!$F$9,IF(B72="Towson",Towson!$F$9,IF(B72="Holy Cross",'Holy Cross'!$F$9,IF(B72="Lafayette",Lafayette!$F$9,IF(B72="Lehigh",Lehigh!$F$9,IF(B72="Navy",Navy!$F$9,0)))))))))))))))))))))))))))))))))))))))))))))))))))))))))))))</f>
        <v>432</v>
      </c>
    </row>
    <row r="73" spans="1:10">
      <c r="A73" t="s">
        <v>286</v>
      </c>
      <c r="B73" t="s">
        <v>57</v>
      </c>
      <c r="C73">
        <v>18</v>
      </c>
      <c r="D73">
        <v>19</v>
      </c>
      <c r="E73">
        <v>37</v>
      </c>
      <c r="F73" s="45">
        <f t="shared" si="4"/>
        <v>3.6734693877551026</v>
      </c>
      <c r="G73" s="45">
        <f t="shared" si="5"/>
        <v>3.8775510204081631</v>
      </c>
      <c r="H73" s="45">
        <f t="shared" si="6"/>
        <v>7.5510204081632653</v>
      </c>
      <c r="I73">
        <f t="shared" si="7"/>
        <v>69</v>
      </c>
      <c r="J73">
        <f>IF(B73="Air Force",'Air Force'!$F$9,IF(B73="Albany",Albany!$F$9,IF(B73="Detroit",Detroit!$F$9,IF(B73="Binghamton",Binghamton!$F$9,IF(B73="Hartford",Hartford!$F$9,IF(B73="Stony Brook",'Stony Brook'!$F$9,IF(B73="UMBC",UMBC!$F$9,IF(B73="Vermont",Vermont!$F$9,IF(B73="Duke",Duke!$F$9,IF(B73="Maryland",Maryland!$F$9,IF(B73="North Carolina",'North Carolina'!$F$9,IF(B73="Virginia",Virginia!$F$9,IF(B73="Georgetown",Georgetown!$F$9,IF(B73="Notre Dame",'Notre Dame'!$F$9,IF(B73="Providence",Providence!$F$9,IF(B73="Rutgers",Rutgers!$F$9,IF(B73="St. Johns",'St. Johns'!$F$9,IF(B73="Syracuse",Syracuse!$F$9,IF(B73="Villanova",Villanova!$F$9,IF(B73="Drexel",Drexel!$F$9,IF(B73="Hofstra",Hofstra!$F$9,IF(B73="Penn State",'Penn State'!$F$9,IF(B73="Delaware",Delaware!$F$9,IF(B73="Massachusetts",Massachusetts!$F$9,IF(B73="Bellarmine",Bellarmine!$F$9,IF(B73="Fairfield",Fairfield!$F$9,IF(B73="Hobart",Hobart!$F$9,IF(B73="Loyola",Loyola!$F$9,IF(B73="Ohio State",'Ohio State'!$F$9,IF(B73="Denver",Denver!$F$9,IF(B73="Johns Hopkins",'Johns Hopkins'!$F$9,IF(B73="Mercer",Mercer!$F$9,IF(B73="Presbyterian",Presbyterian!$F$9,IF(B73="Brown",Brown!$F$9,IF(B73="Cornell",Cornell!$F$9,IF(B73="Dartmouth",Dartmouth!$F$9,IF(B73="Harvard",Harvard!$F$9,IF(B73="Pennsylvania",Pennsylvania!$F$9,IF(B73="Princeton",Princeton!$F$9,IF(B73="Yale",Yale!$F$9,IF(B73="Canisius",Canisius!$F$9,IF(B73="Jacksonville",Jacksonville!$F$9,IF(B73="Manhattan",Manhattan!$F$9,IF(B73="Marist",Marist!$F$9,IF(B73="St. Josephs",'St. Josephs'!$F$9,IF(B73="Siena",Siena!$F$9,IF(B73="VMI",VMI!$F$9,IF(B73="Bryant",Bryant!$F$9,IF(B73="Mt. St. Marys",'Mount St. Marys'!$F$9,IF(B73="Quinnipiac",Quinnipiac!$F$9,IF(B73="Robert Morris",'Robert Morris'!$F$9,IF(B73="Sacred Heart",'Sacred Heart'!$F$9,IF(B73="Wagner",Wagner!$F$9,IF(B73="Army",Army!$F$9,IF(B73="Bucknell",Bucknell!$F$9,IF(B73="Colgate",Colgate!$F$9,IF(B73="Towson",Towson!$F$9,IF(B73="Holy Cross",'Holy Cross'!$F$9,IF(B73="Lafayette",Lafayette!$F$9,IF(B73="Lehigh",Lehigh!$F$9,IF(B73="Navy",Navy!$F$9,0)))))))))))))))))))))))))))))))))))))))))))))))))))))))))))))</f>
        <v>490</v>
      </c>
    </row>
    <row r="74" spans="1:10">
      <c r="A74" t="s">
        <v>335</v>
      </c>
      <c r="B74" t="s">
        <v>4</v>
      </c>
      <c r="C74">
        <v>26</v>
      </c>
      <c r="D74">
        <v>2</v>
      </c>
      <c r="E74">
        <v>28</v>
      </c>
      <c r="F74" s="45">
        <f t="shared" si="4"/>
        <v>6.9705093833780163</v>
      </c>
      <c r="G74" s="45">
        <f t="shared" si="5"/>
        <v>0.53619302949061665</v>
      </c>
      <c r="H74" s="45">
        <f t="shared" si="6"/>
        <v>7.5067024128686324</v>
      </c>
      <c r="I74">
        <f t="shared" si="7"/>
        <v>70</v>
      </c>
      <c r="J74">
        <f>IF(B74="Air Force",'Air Force'!$F$9,IF(B74="Albany",Albany!$F$9,IF(B74="Detroit",Detroit!$F$9,IF(B74="Binghamton",Binghamton!$F$9,IF(B74="Hartford",Hartford!$F$9,IF(B74="Stony Brook",'Stony Brook'!$F$9,IF(B74="UMBC",UMBC!$F$9,IF(B74="Vermont",Vermont!$F$9,IF(B74="Duke",Duke!$F$9,IF(B74="Maryland",Maryland!$F$9,IF(B74="North Carolina",'North Carolina'!$F$9,IF(B74="Virginia",Virginia!$F$9,IF(B74="Georgetown",Georgetown!$F$9,IF(B74="Notre Dame",'Notre Dame'!$F$9,IF(B74="Providence",Providence!$F$9,IF(B74="Rutgers",Rutgers!$F$9,IF(B74="St. Johns",'St. Johns'!$F$9,IF(B74="Syracuse",Syracuse!$F$9,IF(B74="Villanova",Villanova!$F$9,IF(B74="Drexel",Drexel!$F$9,IF(B74="Hofstra",Hofstra!$F$9,IF(B74="Penn State",'Penn State'!$F$9,IF(B74="Delaware",Delaware!$F$9,IF(B74="Massachusetts",Massachusetts!$F$9,IF(B74="Bellarmine",Bellarmine!$F$9,IF(B74="Fairfield",Fairfield!$F$9,IF(B74="Hobart",Hobart!$F$9,IF(B74="Loyola",Loyola!$F$9,IF(B74="Ohio State",'Ohio State'!$F$9,IF(B74="Denver",Denver!$F$9,IF(B74="Johns Hopkins",'Johns Hopkins'!$F$9,IF(B74="Mercer",Mercer!$F$9,IF(B74="Presbyterian",Presbyterian!$F$9,IF(B74="Brown",Brown!$F$9,IF(B74="Cornell",Cornell!$F$9,IF(B74="Dartmouth",Dartmouth!$F$9,IF(B74="Harvard",Harvard!$F$9,IF(B74="Pennsylvania",Pennsylvania!$F$9,IF(B74="Princeton",Princeton!$F$9,IF(B74="Yale",Yale!$F$9,IF(B74="Canisius",Canisius!$F$9,IF(B74="Jacksonville",Jacksonville!$F$9,IF(B74="Manhattan",Manhattan!$F$9,IF(B74="Marist",Marist!$F$9,IF(B74="St. Josephs",'St. Josephs'!$F$9,IF(B74="Siena",Siena!$F$9,IF(B74="VMI",VMI!$F$9,IF(B74="Bryant",Bryant!$F$9,IF(B74="Mt. St. Marys",'Mount St. Marys'!$F$9,IF(B74="Quinnipiac",Quinnipiac!$F$9,IF(B74="Robert Morris",'Robert Morris'!$F$9,IF(B74="Sacred Heart",'Sacred Heart'!$F$9,IF(B74="Wagner",Wagner!$F$9,IF(B74="Army",Army!$F$9,IF(B74="Bucknell",Bucknell!$F$9,IF(B74="Colgate",Colgate!$F$9,IF(B74="Towson",Towson!$F$9,IF(B74="Holy Cross",'Holy Cross'!$F$9,IF(B74="Lafayette",Lafayette!$F$9,IF(B74="Lehigh",Lehigh!$F$9,IF(B74="Navy",Navy!$F$9,0)))))))))))))))))))))))))))))))))))))))))))))))))))))))))))))</f>
        <v>373</v>
      </c>
    </row>
    <row r="75" spans="1:10">
      <c r="A75" t="s">
        <v>277</v>
      </c>
      <c r="B75" t="s">
        <v>19</v>
      </c>
      <c r="C75">
        <v>24</v>
      </c>
      <c r="D75">
        <v>15</v>
      </c>
      <c r="E75">
        <v>39</v>
      </c>
      <c r="F75" s="45">
        <f t="shared" si="4"/>
        <v>4.5977011494252871</v>
      </c>
      <c r="G75" s="45">
        <f t="shared" si="5"/>
        <v>2.8735632183908044</v>
      </c>
      <c r="H75" s="45">
        <f t="shared" si="6"/>
        <v>7.4712643678160928</v>
      </c>
      <c r="I75">
        <f t="shared" si="7"/>
        <v>71</v>
      </c>
      <c r="J75">
        <f>IF(B75="Air Force",'Air Force'!$F$9,IF(B75="Albany",Albany!$F$9,IF(B75="Detroit",Detroit!$F$9,IF(B75="Binghamton",Binghamton!$F$9,IF(B75="Hartford",Hartford!$F$9,IF(B75="Stony Brook",'Stony Brook'!$F$9,IF(B75="UMBC",UMBC!$F$9,IF(B75="Vermont",Vermont!$F$9,IF(B75="Duke",Duke!$F$9,IF(B75="Maryland",Maryland!$F$9,IF(B75="North Carolina",'North Carolina'!$F$9,IF(B75="Virginia",Virginia!$F$9,IF(B75="Georgetown",Georgetown!$F$9,IF(B75="Notre Dame",'Notre Dame'!$F$9,IF(B75="Providence",Providence!$F$9,IF(B75="Rutgers",Rutgers!$F$9,IF(B75="St. Johns",'St. Johns'!$F$9,IF(B75="Syracuse",Syracuse!$F$9,IF(B75="Villanova",Villanova!$F$9,IF(B75="Drexel",Drexel!$F$9,IF(B75="Hofstra",Hofstra!$F$9,IF(B75="Penn State",'Penn State'!$F$9,IF(B75="Delaware",Delaware!$F$9,IF(B75="Massachusetts",Massachusetts!$F$9,IF(B75="Bellarmine",Bellarmine!$F$9,IF(B75="Fairfield",Fairfield!$F$9,IF(B75="Hobart",Hobart!$F$9,IF(B75="Loyola",Loyola!$F$9,IF(B75="Ohio State",'Ohio State'!$F$9,IF(B75="Denver",Denver!$F$9,IF(B75="Johns Hopkins",'Johns Hopkins'!$F$9,IF(B75="Mercer",Mercer!$F$9,IF(B75="Presbyterian",Presbyterian!$F$9,IF(B75="Brown",Brown!$F$9,IF(B75="Cornell",Cornell!$F$9,IF(B75="Dartmouth",Dartmouth!$F$9,IF(B75="Harvard",Harvard!$F$9,IF(B75="Pennsylvania",Pennsylvania!$F$9,IF(B75="Princeton",Princeton!$F$9,IF(B75="Yale",Yale!$F$9,IF(B75="Canisius",Canisius!$F$9,IF(B75="Jacksonville",Jacksonville!$F$9,IF(B75="Manhattan",Manhattan!$F$9,IF(B75="Marist",Marist!$F$9,IF(B75="St. Josephs",'St. Josephs'!$F$9,IF(B75="Siena",Siena!$F$9,IF(B75="VMI",VMI!$F$9,IF(B75="Bryant",Bryant!$F$9,IF(B75="Mt. St. Marys",'Mount St. Marys'!$F$9,IF(B75="Quinnipiac",Quinnipiac!$F$9,IF(B75="Robert Morris",'Robert Morris'!$F$9,IF(B75="Sacred Heart",'Sacred Heart'!$F$9,IF(B75="Wagner",Wagner!$F$9,IF(B75="Army",Army!$F$9,IF(B75="Bucknell",Bucknell!$F$9,IF(B75="Colgate",Colgate!$F$9,IF(B75="Towson",Towson!$F$9,IF(B75="Holy Cross",'Holy Cross'!$F$9,IF(B75="Lafayette",Lafayette!$F$9,IF(B75="Lehigh",Lehigh!$F$9,IF(B75="Navy",Navy!$F$9,0)))))))))))))))))))))))))))))))))))))))))))))))))))))))))))))</f>
        <v>522</v>
      </c>
    </row>
    <row r="76" spans="1:10">
      <c r="A76" t="s">
        <v>347</v>
      </c>
      <c r="B76" t="s">
        <v>35</v>
      </c>
      <c r="C76">
        <v>22</v>
      </c>
      <c r="D76">
        <v>13</v>
      </c>
      <c r="E76">
        <v>35</v>
      </c>
      <c r="F76" s="45">
        <f t="shared" si="4"/>
        <v>4.6709129511677281</v>
      </c>
      <c r="G76" s="45">
        <f t="shared" si="5"/>
        <v>2.7600849256900215</v>
      </c>
      <c r="H76" s="45">
        <f t="shared" si="6"/>
        <v>7.4309978768577496</v>
      </c>
      <c r="I76">
        <f t="shared" si="7"/>
        <v>72</v>
      </c>
      <c r="J76">
        <f>IF(B76="Air Force",'Air Force'!$F$9,IF(B76="Albany",Albany!$F$9,IF(B76="Detroit",Detroit!$F$9,IF(B76="Binghamton",Binghamton!$F$9,IF(B76="Hartford",Hartford!$F$9,IF(B76="Stony Brook",'Stony Brook'!$F$9,IF(B76="UMBC",UMBC!$F$9,IF(B76="Vermont",Vermont!$F$9,IF(B76="Duke",Duke!$F$9,IF(B76="Maryland",Maryland!$F$9,IF(B76="North Carolina",'North Carolina'!$F$9,IF(B76="Virginia",Virginia!$F$9,IF(B76="Georgetown",Georgetown!$F$9,IF(B76="Notre Dame",'Notre Dame'!$F$9,IF(B76="Providence",Providence!$F$9,IF(B76="Rutgers",Rutgers!$F$9,IF(B76="St. Johns",'St. Johns'!$F$9,IF(B76="Syracuse",Syracuse!$F$9,IF(B76="Villanova",Villanova!$F$9,IF(B76="Drexel",Drexel!$F$9,IF(B76="Hofstra",Hofstra!$F$9,IF(B76="Penn State",'Penn State'!$F$9,IF(B76="Delaware",Delaware!$F$9,IF(B76="Massachusetts",Massachusetts!$F$9,IF(B76="Bellarmine",Bellarmine!$F$9,IF(B76="Fairfield",Fairfield!$F$9,IF(B76="Hobart",Hobart!$F$9,IF(B76="Loyola",Loyola!$F$9,IF(B76="Ohio State",'Ohio State'!$F$9,IF(B76="Denver",Denver!$F$9,IF(B76="Johns Hopkins",'Johns Hopkins'!$F$9,IF(B76="Mercer",Mercer!$F$9,IF(B76="Presbyterian",Presbyterian!$F$9,IF(B76="Brown",Brown!$F$9,IF(B76="Cornell",Cornell!$F$9,IF(B76="Dartmouth",Dartmouth!$F$9,IF(B76="Harvard",Harvard!$F$9,IF(B76="Pennsylvania",Pennsylvania!$F$9,IF(B76="Princeton",Princeton!$F$9,IF(B76="Yale",Yale!$F$9,IF(B76="Canisius",Canisius!$F$9,IF(B76="Jacksonville",Jacksonville!$F$9,IF(B76="Manhattan",Manhattan!$F$9,IF(B76="Marist",Marist!$F$9,IF(B76="St. Josephs",'St. Josephs'!$F$9,IF(B76="Siena",Siena!$F$9,IF(B76="VMI",VMI!$F$9,IF(B76="Bryant",Bryant!$F$9,IF(B76="Mt. St. Marys",'Mount St. Marys'!$F$9,IF(B76="Quinnipiac",Quinnipiac!$F$9,IF(B76="Robert Morris",'Robert Morris'!$F$9,IF(B76="Sacred Heart",'Sacred Heart'!$F$9,IF(B76="Wagner",Wagner!$F$9,IF(B76="Army",Army!$F$9,IF(B76="Bucknell",Bucknell!$F$9,IF(B76="Colgate",Colgate!$F$9,IF(B76="Towson",Towson!$F$9,IF(B76="Holy Cross",'Holy Cross'!$F$9,IF(B76="Lafayette",Lafayette!$F$9,IF(B76="Lehigh",Lehigh!$F$9,IF(B76="Navy",Navy!$F$9,0)))))))))))))))))))))))))))))))))))))))))))))))))))))))))))))</f>
        <v>471</v>
      </c>
    </row>
    <row r="77" spans="1:10">
      <c r="A77" t="s">
        <v>332</v>
      </c>
      <c r="B77" t="s">
        <v>53</v>
      </c>
      <c r="C77">
        <v>12</v>
      </c>
      <c r="D77">
        <v>15</v>
      </c>
      <c r="E77">
        <v>27</v>
      </c>
      <c r="F77" s="45">
        <f t="shared" si="4"/>
        <v>3.296703296703297</v>
      </c>
      <c r="G77" s="45">
        <f t="shared" si="5"/>
        <v>4.1208791208791204</v>
      </c>
      <c r="H77" s="45">
        <f t="shared" si="6"/>
        <v>7.4175824175824179</v>
      </c>
      <c r="I77">
        <f t="shared" si="7"/>
        <v>73</v>
      </c>
      <c r="J77">
        <f>IF(B77="Air Force",'Air Force'!$F$9,IF(B77="Albany",Albany!$F$9,IF(B77="Detroit",Detroit!$F$9,IF(B77="Binghamton",Binghamton!$F$9,IF(B77="Hartford",Hartford!$F$9,IF(B77="Stony Brook",'Stony Brook'!$F$9,IF(B77="UMBC",UMBC!$F$9,IF(B77="Vermont",Vermont!$F$9,IF(B77="Duke",Duke!$F$9,IF(B77="Maryland",Maryland!$F$9,IF(B77="North Carolina",'North Carolina'!$F$9,IF(B77="Virginia",Virginia!$F$9,IF(B77="Georgetown",Georgetown!$F$9,IF(B77="Notre Dame",'Notre Dame'!$F$9,IF(B77="Providence",Providence!$F$9,IF(B77="Rutgers",Rutgers!$F$9,IF(B77="St. Johns",'St. Johns'!$F$9,IF(B77="Syracuse",Syracuse!$F$9,IF(B77="Villanova",Villanova!$F$9,IF(B77="Drexel",Drexel!$F$9,IF(B77="Hofstra",Hofstra!$F$9,IF(B77="Penn State",'Penn State'!$F$9,IF(B77="Delaware",Delaware!$F$9,IF(B77="Massachusetts",Massachusetts!$F$9,IF(B77="Bellarmine",Bellarmine!$F$9,IF(B77="Fairfield",Fairfield!$F$9,IF(B77="Hobart",Hobart!$F$9,IF(B77="Loyola",Loyola!$F$9,IF(B77="Ohio State",'Ohio State'!$F$9,IF(B77="Denver",Denver!$F$9,IF(B77="Johns Hopkins",'Johns Hopkins'!$F$9,IF(B77="Mercer",Mercer!$F$9,IF(B77="Presbyterian",Presbyterian!$F$9,IF(B77="Brown",Brown!$F$9,IF(B77="Cornell",Cornell!$F$9,IF(B77="Dartmouth",Dartmouth!$F$9,IF(B77="Harvard",Harvard!$F$9,IF(B77="Pennsylvania",Pennsylvania!$F$9,IF(B77="Princeton",Princeton!$F$9,IF(B77="Yale",Yale!$F$9,IF(B77="Canisius",Canisius!$F$9,IF(B77="Jacksonville",Jacksonville!$F$9,IF(B77="Manhattan",Manhattan!$F$9,IF(B77="Marist",Marist!$F$9,IF(B77="St. Josephs",'St. Josephs'!$F$9,IF(B77="Siena",Siena!$F$9,IF(B77="VMI",VMI!$F$9,IF(B77="Bryant",Bryant!$F$9,IF(B77="Mt. St. Marys",'Mount St. Marys'!$F$9,IF(B77="Quinnipiac",Quinnipiac!$F$9,IF(B77="Robert Morris",'Robert Morris'!$F$9,IF(B77="Sacred Heart",'Sacred Heart'!$F$9,IF(B77="Wagner",Wagner!$F$9,IF(B77="Army",Army!$F$9,IF(B77="Bucknell",Bucknell!$F$9,IF(B77="Colgate",Colgate!$F$9,IF(B77="Towson",Towson!$F$9,IF(B77="Holy Cross",'Holy Cross'!$F$9,IF(B77="Lafayette",Lafayette!$F$9,IF(B77="Lehigh",Lehigh!$F$9,IF(B77="Navy",Navy!$F$9,0)))))))))))))))))))))))))))))))))))))))))))))))))))))))))))))</f>
        <v>364</v>
      </c>
    </row>
    <row r="78" spans="1:10">
      <c r="A78" t="s">
        <v>294</v>
      </c>
      <c r="B78" t="s">
        <v>37</v>
      </c>
      <c r="C78">
        <v>23</v>
      </c>
      <c r="D78">
        <v>12</v>
      </c>
      <c r="E78">
        <v>35</v>
      </c>
      <c r="F78" s="45">
        <f t="shared" si="4"/>
        <v>4.8625792811839323</v>
      </c>
      <c r="G78" s="45">
        <f t="shared" si="5"/>
        <v>2.536997885835095</v>
      </c>
      <c r="H78" s="45">
        <f t="shared" si="6"/>
        <v>7.3995771670190278</v>
      </c>
      <c r="I78">
        <f t="shared" si="7"/>
        <v>74</v>
      </c>
      <c r="J78">
        <f>IF(B78="Air Force",'Air Force'!$F$9,IF(B78="Albany",Albany!$F$9,IF(B78="Detroit",Detroit!$F$9,IF(B78="Binghamton",Binghamton!$F$9,IF(B78="Hartford",Hartford!$F$9,IF(B78="Stony Brook",'Stony Brook'!$F$9,IF(B78="UMBC",UMBC!$F$9,IF(B78="Vermont",Vermont!$F$9,IF(B78="Duke",Duke!$F$9,IF(B78="Maryland",Maryland!$F$9,IF(B78="North Carolina",'North Carolina'!$F$9,IF(B78="Virginia",Virginia!$F$9,IF(B78="Georgetown",Georgetown!$F$9,IF(B78="Notre Dame",'Notre Dame'!$F$9,IF(B78="Providence",Providence!$F$9,IF(B78="Rutgers",Rutgers!$F$9,IF(B78="St. Johns",'St. Johns'!$F$9,IF(B78="Syracuse",Syracuse!$F$9,IF(B78="Villanova",Villanova!$F$9,IF(B78="Drexel",Drexel!$F$9,IF(B78="Hofstra",Hofstra!$F$9,IF(B78="Penn State",'Penn State'!$F$9,IF(B78="Delaware",Delaware!$F$9,IF(B78="Massachusetts",Massachusetts!$F$9,IF(B78="Bellarmine",Bellarmine!$F$9,IF(B78="Fairfield",Fairfield!$F$9,IF(B78="Hobart",Hobart!$F$9,IF(B78="Loyola",Loyola!$F$9,IF(B78="Ohio State",'Ohio State'!$F$9,IF(B78="Denver",Denver!$F$9,IF(B78="Johns Hopkins",'Johns Hopkins'!$F$9,IF(B78="Mercer",Mercer!$F$9,IF(B78="Presbyterian",Presbyterian!$F$9,IF(B78="Brown",Brown!$F$9,IF(B78="Cornell",Cornell!$F$9,IF(B78="Dartmouth",Dartmouth!$F$9,IF(B78="Harvard",Harvard!$F$9,IF(B78="Pennsylvania",Pennsylvania!$F$9,IF(B78="Princeton",Princeton!$F$9,IF(B78="Yale",Yale!$F$9,IF(B78="Canisius",Canisius!$F$9,IF(B78="Jacksonville",Jacksonville!$F$9,IF(B78="Manhattan",Manhattan!$F$9,IF(B78="Marist",Marist!$F$9,IF(B78="St. Josephs",'St. Josephs'!$F$9,IF(B78="Siena",Siena!$F$9,IF(B78="VMI",VMI!$F$9,IF(B78="Bryant",Bryant!$F$9,IF(B78="Mt. St. Marys",'Mount St. Marys'!$F$9,IF(B78="Quinnipiac",Quinnipiac!$F$9,IF(B78="Robert Morris",'Robert Morris'!$F$9,IF(B78="Sacred Heart",'Sacred Heart'!$F$9,IF(B78="Wagner",Wagner!$F$9,IF(B78="Army",Army!$F$9,IF(B78="Bucknell",Bucknell!$F$9,IF(B78="Colgate",Colgate!$F$9,IF(B78="Towson",Towson!$F$9,IF(B78="Holy Cross",'Holy Cross'!$F$9,IF(B78="Lafayette",Lafayette!$F$9,IF(B78="Lehigh",Lehigh!$F$9,IF(B78="Navy",Navy!$F$9,0)))))))))))))))))))))))))))))))))))))))))))))))))))))))))))))</f>
        <v>473</v>
      </c>
    </row>
    <row r="79" spans="1:10">
      <c r="A79" t="s">
        <v>426</v>
      </c>
      <c r="B79" t="s">
        <v>58</v>
      </c>
      <c r="C79">
        <v>18</v>
      </c>
      <c r="D79">
        <v>6</v>
      </c>
      <c r="E79">
        <v>24</v>
      </c>
      <c r="F79" s="45">
        <f t="shared" si="4"/>
        <v>5.5214723926380369</v>
      </c>
      <c r="G79" s="45">
        <f t="shared" si="5"/>
        <v>1.8404907975460123</v>
      </c>
      <c r="H79" s="45">
        <f t="shared" si="6"/>
        <v>7.3619631901840492</v>
      </c>
      <c r="I79">
        <f t="shared" si="7"/>
        <v>75</v>
      </c>
      <c r="J79">
        <f>IF(B79="Air Force",'Air Force'!$F$9,IF(B79="Albany",Albany!$F$9,IF(B79="Detroit",Detroit!$F$9,IF(B79="Binghamton",Binghamton!$F$9,IF(B79="Hartford",Hartford!$F$9,IF(B79="Stony Brook",'Stony Brook'!$F$9,IF(B79="UMBC",UMBC!$F$9,IF(B79="Vermont",Vermont!$F$9,IF(B79="Duke",Duke!$F$9,IF(B79="Maryland",Maryland!$F$9,IF(B79="North Carolina",'North Carolina'!$F$9,IF(B79="Virginia",Virginia!$F$9,IF(B79="Georgetown",Georgetown!$F$9,IF(B79="Notre Dame",'Notre Dame'!$F$9,IF(B79="Providence",Providence!$F$9,IF(B79="Rutgers",Rutgers!$F$9,IF(B79="St. Johns",'St. Johns'!$F$9,IF(B79="Syracuse",Syracuse!$F$9,IF(B79="Villanova",Villanova!$F$9,IF(B79="Drexel",Drexel!$F$9,IF(B79="Hofstra",Hofstra!$F$9,IF(B79="Penn State",'Penn State'!$F$9,IF(B79="Delaware",Delaware!$F$9,IF(B79="Massachusetts",Massachusetts!$F$9,IF(B79="Bellarmine",Bellarmine!$F$9,IF(B79="Fairfield",Fairfield!$F$9,IF(B79="Hobart",Hobart!$F$9,IF(B79="Loyola",Loyola!$F$9,IF(B79="Ohio State",'Ohio State'!$F$9,IF(B79="Denver",Denver!$F$9,IF(B79="Johns Hopkins",'Johns Hopkins'!$F$9,IF(B79="Mercer",Mercer!$F$9,IF(B79="Presbyterian",Presbyterian!$F$9,IF(B79="Brown",Brown!$F$9,IF(B79="Cornell",Cornell!$F$9,IF(B79="Dartmouth",Dartmouth!$F$9,IF(B79="Harvard",Harvard!$F$9,IF(B79="Pennsylvania",Pennsylvania!$F$9,IF(B79="Princeton",Princeton!$F$9,IF(B79="Yale",Yale!$F$9,IF(B79="Canisius",Canisius!$F$9,IF(B79="Jacksonville",Jacksonville!$F$9,IF(B79="Manhattan",Manhattan!$F$9,IF(B79="Marist",Marist!$F$9,IF(B79="St. Josephs",'St. Josephs'!$F$9,IF(B79="Siena",Siena!$F$9,IF(B79="VMI",VMI!$F$9,IF(B79="Bryant",Bryant!$F$9,IF(B79="Mt. St. Marys",'Mount St. Marys'!$F$9,IF(B79="Quinnipiac",Quinnipiac!$F$9,IF(B79="Robert Morris",'Robert Morris'!$F$9,IF(B79="Sacred Heart",'Sacred Heart'!$F$9,IF(B79="Wagner",Wagner!$F$9,IF(B79="Army",Army!$F$9,IF(B79="Bucknell",Bucknell!$F$9,IF(B79="Colgate",Colgate!$F$9,IF(B79="Towson",Towson!$F$9,IF(B79="Holy Cross",'Holy Cross'!$F$9,IF(B79="Lafayette",Lafayette!$F$9,IF(B79="Lehigh",Lehigh!$F$9,IF(B79="Navy",Navy!$F$9,0)))))))))))))))))))))))))))))))))))))))))))))))))))))))))))))</f>
        <v>326</v>
      </c>
    </row>
    <row r="80" spans="1:10">
      <c r="A80" t="s">
        <v>351</v>
      </c>
      <c r="B80" t="s">
        <v>14</v>
      </c>
      <c r="C80">
        <v>16</v>
      </c>
      <c r="D80">
        <v>17</v>
      </c>
      <c r="E80">
        <v>33</v>
      </c>
      <c r="F80" s="45">
        <f t="shared" si="4"/>
        <v>3.5634743875278394</v>
      </c>
      <c r="G80" s="45">
        <f t="shared" si="5"/>
        <v>3.7861915367483299</v>
      </c>
      <c r="H80" s="45">
        <f t="shared" si="6"/>
        <v>7.3496659242761693</v>
      </c>
      <c r="I80">
        <f t="shared" si="7"/>
        <v>76</v>
      </c>
      <c r="J80">
        <f>IF(B80="Air Force",'Air Force'!$F$9,IF(B80="Albany",Albany!$F$9,IF(B80="Detroit",Detroit!$F$9,IF(B80="Binghamton",Binghamton!$F$9,IF(B80="Hartford",Hartford!$F$9,IF(B80="Stony Brook",'Stony Brook'!$F$9,IF(B80="UMBC",UMBC!$F$9,IF(B80="Vermont",Vermont!$F$9,IF(B80="Duke",Duke!$F$9,IF(B80="Maryland",Maryland!$F$9,IF(B80="North Carolina",'North Carolina'!$F$9,IF(B80="Virginia",Virginia!$F$9,IF(B80="Georgetown",Georgetown!$F$9,IF(B80="Notre Dame",'Notre Dame'!$F$9,IF(B80="Providence",Providence!$F$9,IF(B80="Rutgers",Rutgers!$F$9,IF(B80="St. Johns",'St. Johns'!$F$9,IF(B80="Syracuse",Syracuse!$F$9,IF(B80="Villanova",Villanova!$F$9,IF(B80="Drexel",Drexel!$F$9,IF(B80="Hofstra",Hofstra!$F$9,IF(B80="Penn State",'Penn State'!$F$9,IF(B80="Delaware",Delaware!$F$9,IF(B80="Massachusetts",Massachusetts!$F$9,IF(B80="Bellarmine",Bellarmine!$F$9,IF(B80="Fairfield",Fairfield!$F$9,IF(B80="Hobart",Hobart!$F$9,IF(B80="Loyola",Loyola!$F$9,IF(B80="Ohio State",'Ohio State'!$F$9,IF(B80="Denver",Denver!$F$9,IF(B80="Johns Hopkins",'Johns Hopkins'!$F$9,IF(B80="Mercer",Mercer!$F$9,IF(B80="Presbyterian",Presbyterian!$F$9,IF(B80="Brown",Brown!$F$9,IF(B80="Cornell",Cornell!$F$9,IF(B80="Dartmouth",Dartmouth!$F$9,IF(B80="Harvard",Harvard!$F$9,IF(B80="Pennsylvania",Pennsylvania!$F$9,IF(B80="Princeton",Princeton!$F$9,IF(B80="Yale",Yale!$F$9,IF(B80="Canisius",Canisius!$F$9,IF(B80="Jacksonville",Jacksonville!$F$9,IF(B80="Manhattan",Manhattan!$F$9,IF(B80="Marist",Marist!$F$9,IF(B80="St. Josephs",'St. Josephs'!$F$9,IF(B80="Siena",Siena!$F$9,IF(B80="VMI",VMI!$F$9,IF(B80="Bryant",Bryant!$F$9,IF(B80="Mt. St. Marys",'Mount St. Marys'!$F$9,IF(B80="Quinnipiac",Quinnipiac!$F$9,IF(B80="Robert Morris",'Robert Morris'!$F$9,IF(B80="Sacred Heart",'Sacred Heart'!$F$9,IF(B80="Wagner",Wagner!$F$9,IF(B80="Army",Army!$F$9,IF(B80="Bucknell",Bucknell!$F$9,IF(B80="Colgate",Colgate!$F$9,IF(B80="Towson",Towson!$F$9,IF(B80="Holy Cross",'Holy Cross'!$F$9,IF(B80="Lafayette",Lafayette!$F$9,IF(B80="Lehigh",Lehigh!$F$9,IF(B80="Navy",Navy!$F$9,0)))))))))))))))))))))))))))))))))))))))))))))))))))))))))))))</f>
        <v>449</v>
      </c>
    </row>
    <row r="81" spans="1:10">
      <c r="A81" t="s">
        <v>364</v>
      </c>
      <c r="B81" t="s">
        <v>54</v>
      </c>
      <c r="C81">
        <v>20</v>
      </c>
      <c r="D81">
        <v>16</v>
      </c>
      <c r="E81">
        <v>36</v>
      </c>
      <c r="F81" s="45">
        <f t="shared" si="4"/>
        <v>4.0816326530612246</v>
      </c>
      <c r="G81" s="45">
        <f t="shared" si="5"/>
        <v>3.2653061224489797</v>
      </c>
      <c r="H81" s="45">
        <f t="shared" si="6"/>
        <v>7.3469387755102051</v>
      </c>
      <c r="I81">
        <f t="shared" si="7"/>
        <v>77</v>
      </c>
      <c r="J81">
        <f>IF(B81="Air Force",'Air Force'!$F$9,IF(B81="Albany",Albany!$F$9,IF(B81="Detroit",Detroit!$F$9,IF(B81="Binghamton",Binghamton!$F$9,IF(B81="Hartford",Hartford!$F$9,IF(B81="Stony Brook",'Stony Brook'!$F$9,IF(B81="UMBC",UMBC!$F$9,IF(B81="Vermont",Vermont!$F$9,IF(B81="Duke",Duke!$F$9,IF(B81="Maryland",Maryland!$F$9,IF(B81="North Carolina",'North Carolina'!$F$9,IF(B81="Virginia",Virginia!$F$9,IF(B81="Georgetown",Georgetown!$F$9,IF(B81="Notre Dame",'Notre Dame'!$F$9,IF(B81="Providence",Providence!$F$9,IF(B81="Rutgers",Rutgers!$F$9,IF(B81="St. Johns",'St. Johns'!$F$9,IF(B81="Syracuse",Syracuse!$F$9,IF(B81="Villanova",Villanova!$F$9,IF(B81="Drexel",Drexel!$F$9,IF(B81="Hofstra",Hofstra!$F$9,IF(B81="Penn State",'Penn State'!$F$9,IF(B81="Delaware",Delaware!$F$9,IF(B81="Massachusetts",Massachusetts!$F$9,IF(B81="Bellarmine",Bellarmine!$F$9,IF(B81="Fairfield",Fairfield!$F$9,IF(B81="Hobart",Hobart!$F$9,IF(B81="Loyola",Loyola!$F$9,IF(B81="Ohio State",'Ohio State'!$F$9,IF(B81="Denver",Denver!$F$9,IF(B81="Johns Hopkins",'Johns Hopkins'!$F$9,IF(B81="Mercer",Mercer!$F$9,IF(B81="Presbyterian",Presbyterian!$F$9,IF(B81="Brown",Brown!$F$9,IF(B81="Cornell",Cornell!$F$9,IF(B81="Dartmouth",Dartmouth!$F$9,IF(B81="Harvard",Harvard!$F$9,IF(B81="Pennsylvania",Pennsylvania!$F$9,IF(B81="Princeton",Princeton!$F$9,IF(B81="Yale",Yale!$F$9,IF(B81="Canisius",Canisius!$F$9,IF(B81="Jacksonville",Jacksonville!$F$9,IF(B81="Manhattan",Manhattan!$F$9,IF(B81="Marist",Marist!$F$9,IF(B81="St. Josephs",'St. Josephs'!$F$9,IF(B81="Siena",Siena!$F$9,IF(B81="VMI",VMI!$F$9,IF(B81="Bryant",Bryant!$F$9,IF(B81="Mt. St. Marys",'Mount St. Marys'!$F$9,IF(B81="Quinnipiac",Quinnipiac!$F$9,IF(B81="Robert Morris",'Robert Morris'!$F$9,IF(B81="Sacred Heart",'Sacred Heart'!$F$9,IF(B81="Wagner",Wagner!$F$9,IF(B81="Army",Army!$F$9,IF(B81="Bucknell",Bucknell!$F$9,IF(B81="Colgate",Colgate!$F$9,IF(B81="Towson",Towson!$F$9,IF(B81="Holy Cross",'Holy Cross'!$F$9,IF(B81="Lafayette",Lafayette!$F$9,IF(B81="Lehigh",Lehigh!$F$9,IF(B81="Navy",Navy!$F$9,0)))))))))))))))))))))))))))))))))))))))))))))))))))))))))))))</f>
        <v>490</v>
      </c>
    </row>
    <row r="82" spans="1:10">
      <c r="A82" t="s">
        <v>330</v>
      </c>
      <c r="B82" t="s">
        <v>48</v>
      </c>
      <c r="C82">
        <v>20</v>
      </c>
      <c r="D82">
        <v>16</v>
      </c>
      <c r="E82">
        <v>36</v>
      </c>
      <c r="F82" s="45">
        <f t="shared" si="4"/>
        <v>4.0650406504065035</v>
      </c>
      <c r="G82" s="45">
        <f t="shared" si="5"/>
        <v>3.2520325203252036</v>
      </c>
      <c r="H82" s="45">
        <f t="shared" si="6"/>
        <v>7.3170731707317067</v>
      </c>
      <c r="I82">
        <f t="shared" si="7"/>
        <v>78</v>
      </c>
      <c r="J82">
        <f>IF(B82="Air Force",'Air Force'!$F$9,IF(B82="Albany",Albany!$F$9,IF(B82="Detroit",Detroit!$F$9,IF(B82="Binghamton",Binghamton!$F$9,IF(B82="Hartford",Hartford!$F$9,IF(B82="Stony Brook",'Stony Brook'!$F$9,IF(B82="UMBC",UMBC!$F$9,IF(B82="Vermont",Vermont!$F$9,IF(B82="Duke",Duke!$F$9,IF(B82="Maryland",Maryland!$F$9,IF(B82="North Carolina",'North Carolina'!$F$9,IF(B82="Virginia",Virginia!$F$9,IF(B82="Georgetown",Georgetown!$F$9,IF(B82="Notre Dame",'Notre Dame'!$F$9,IF(B82="Providence",Providence!$F$9,IF(B82="Rutgers",Rutgers!$F$9,IF(B82="St. Johns",'St. Johns'!$F$9,IF(B82="Syracuse",Syracuse!$F$9,IF(B82="Villanova",Villanova!$F$9,IF(B82="Drexel",Drexel!$F$9,IF(B82="Hofstra",Hofstra!$F$9,IF(B82="Penn State",'Penn State'!$F$9,IF(B82="Delaware",Delaware!$F$9,IF(B82="Massachusetts",Massachusetts!$F$9,IF(B82="Bellarmine",Bellarmine!$F$9,IF(B82="Fairfield",Fairfield!$F$9,IF(B82="Hobart",Hobart!$F$9,IF(B82="Loyola",Loyola!$F$9,IF(B82="Ohio State",'Ohio State'!$F$9,IF(B82="Denver",Denver!$F$9,IF(B82="Johns Hopkins",'Johns Hopkins'!$F$9,IF(B82="Mercer",Mercer!$F$9,IF(B82="Presbyterian",Presbyterian!$F$9,IF(B82="Brown",Brown!$F$9,IF(B82="Cornell",Cornell!$F$9,IF(B82="Dartmouth",Dartmouth!$F$9,IF(B82="Harvard",Harvard!$F$9,IF(B82="Pennsylvania",Pennsylvania!$F$9,IF(B82="Princeton",Princeton!$F$9,IF(B82="Yale",Yale!$F$9,IF(B82="Canisius",Canisius!$F$9,IF(B82="Jacksonville",Jacksonville!$F$9,IF(B82="Manhattan",Manhattan!$F$9,IF(B82="Marist",Marist!$F$9,IF(B82="St. Josephs",'St. Josephs'!$F$9,IF(B82="Siena",Siena!$F$9,IF(B82="VMI",VMI!$F$9,IF(B82="Bryant",Bryant!$F$9,IF(B82="Mt. St. Marys",'Mount St. Marys'!$F$9,IF(B82="Quinnipiac",Quinnipiac!$F$9,IF(B82="Robert Morris",'Robert Morris'!$F$9,IF(B82="Sacred Heart",'Sacred Heart'!$F$9,IF(B82="Wagner",Wagner!$F$9,IF(B82="Army",Army!$F$9,IF(B82="Bucknell",Bucknell!$F$9,IF(B82="Colgate",Colgate!$F$9,IF(B82="Towson",Towson!$F$9,IF(B82="Holy Cross",'Holy Cross'!$F$9,IF(B82="Lafayette",Lafayette!$F$9,IF(B82="Lehigh",Lehigh!$F$9,IF(B82="Navy",Navy!$F$9,0)))))))))))))))))))))))))))))))))))))))))))))))))))))))))))))</f>
        <v>492</v>
      </c>
    </row>
    <row r="83" spans="1:10">
      <c r="A83" t="s">
        <v>349</v>
      </c>
      <c r="B83" t="s">
        <v>24</v>
      </c>
      <c r="C83">
        <v>17</v>
      </c>
      <c r="D83">
        <v>17</v>
      </c>
      <c r="E83">
        <v>34</v>
      </c>
      <c r="F83" s="45">
        <f t="shared" si="4"/>
        <v>3.648068669527897</v>
      </c>
      <c r="G83" s="45">
        <f t="shared" si="5"/>
        <v>3.648068669527897</v>
      </c>
      <c r="H83" s="45">
        <f t="shared" si="6"/>
        <v>7.296137339055794</v>
      </c>
      <c r="I83">
        <f t="shared" si="7"/>
        <v>79</v>
      </c>
      <c r="J83">
        <f>IF(B83="Air Force",'Air Force'!$F$9,IF(B83="Albany",Albany!$F$9,IF(B83="Detroit",Detroit!$F$9,IF(B83="Binghamton",Binghamton!$F$9,IF(B83="Hartford",Hartford!$F$9,IF(B83="Stony Brook",'Stony Brook'!$F$9,IF(B83="UMBC",UMBC!$F$9,IF(B83="Vermont",Vermont!$F$9,IF(B83="Duke",Duke!$F$9,IF(B83="Maryland",Maryland!$F$9,IF(B83="North Carolina",'North Carolina'!$F$9,IF(B83="Virginia",Virginia!$F$9,IF(B83="Georgetown",Georgetown!$F$9,IF(B83="Notre Dame",'Notre Dame'!$F$9,IF(B83="Providence",Providence!$F$9,IF(B83="Rutgers",Rutgers!$F$9,IF(B83="St. Johns",'St. Johns'!$F$9,IF(B83="Syracuse",Syracuse!$F$9,IF(B83="Villanova",Villanova!$F$9,IF(B83="Drexel",Drexel!$F$9,IF(B83="Hofstra",Hofstra!$F$9,IF(B83="Penn State",'Penn State'!$F$9,IF(B83="Delaware",Delaware!$F$9,IF(B83="Massachusetts",Massachusetts!$F$9,IF(B83="Bellarmine",Bellarmine!$F$9,IF(B83="Fairfield",Fairfield!$F$9,IF(B83="Hobart",Hobart!$F$9,IF(B83="Loyola",Loyola!$F$9,IF(B83="Ohio State",'Ohio State'!$F$9,IF(B83="Denver",Denver!$F$9,IF(B83="Johns Hopkins",'Johns Hopkins'!$F$9,IF(B83="Mercer",Mercer!$F$9,IF(B83="Presbyterian",Presbyterian!$F$9,IF(B83="Brown",Brown!$F$9,IF(B83="Cornell",Cornell!$F$9,IF(B83="Dartmouth",Dartmouth!$F$9,IF(B83="Harvard",Harvard!$F$9,IF(B83="Pennsylvania",Pennsylvania!$F$9,IF(B83="Princeton",Princeton!$F$9,IF(B83="Yale",Yale!$F$9,IF(B83="Canisius",Canisius!$F$9,IF(B83="Jacksonville",Jacksonville!$F$9,IF(B83="Manhattan",Manhattan!$F$9,IF(B83="Marist",Marist!$F$9,IF(B83="St. Josephs",'St. Josephs'!$F$9,IF(B83="Siena",Siena!$F$9,IF(B83="VMI",VMI!$F$9,IF(B83="Bryant",Bryant!$F$9,IF(B83="Mt. St. Marys",'Mount St. Marys'!$F$9,IF(B83="Quinnipiac",Quinnipiac!$F$9,IF(B83="Robert Morris",'Robert Morris'!$F$9,IF(B83="Sacred Heart",'Sacred Heart'!$F$9,IF(B83="Wagner",Wagner!$F$9,IF(B83="Army",Army!$F$9,IF(B83="Bucknell",Bucknell!$F$9,IF(B83="Colgate",Colgate!$F$9,IF(B83="Towson",Towson!$F$9,IF(B83="Holy Cross",'Holy Cross'!$F$9,IF(B83="Lafayette",Lafayette!$F$9,IF(B83="Lehigh",Lehigh!$F$9,IF(B83="Navy",Navy!$F$9,0)))))))))))))))))))))))))))))))))))))))))))))))))))))))))))))</f>
        <v>466</v>
      </c>
    </row>
    <row r="84" spans="1:10">
      <c r="A84" t="s">
        <v>321</v>
      </c>
      <c r="B84" t="s">
        <v>49</v>
      </c>
      <c r="C84">
        <v>13</v>
      </c>
      <c r="D84">
        <v>15</v>
      </c>
      <c r="E84">
        <v>28</v>
      </c>
      <c r="F84" s="45">
        <f t="shared" si="4"/>
        <v>3.3854166666666665</v>
      </c>
      <c r="G84" s="45">
        <f t="shared" si="5"/>
        <v>3.90625</v>
      </c>
      <c r="H84" s="45">
        <f t="shared" si="6"/>
        <v>7.291666666666667</v>
      </c>
      <c r="I84">
        <f t="shared" si="7"/>
        <v>80</v>
      </c>
      <c r="J84">
        <f>IF(B84="Air Force",'Air Force'!$F$9,IF(B84="Albany",Albany!$F$9,IF(B84="Detroit",Detroit!$F$9,IF(B84="Binghamton",Binghamton!$F$9,IF(B84="Hartford",Hartford!$F$9,IF(B84="Stony Brook",'Stony Brook'!$F$9,IF(B84="UMBC",UMBC!$F$9,IF(B84="Vermont",Vermont!$F$9,IF(B84="Duke",Duke!$F$9,IF(B84="Maryland",Maryland!$F$9,IF(B84="North Carolina",'North Carolina'!$F$9,IF(B84="Virginia",Virginia!$F$9,IF(B84="Georgetown",Georgetown!$F$9,IF(B84="Notre Dame",'Notre Dame'!$F$9,IF(B84="Providence",Providence!$F$9,IF(B84="Rutgers",Rutgers!$F$9,IF(B84="St. Johns",'St. Johns'!$F$9,IF(B84="Syracuse",Syracuse!$F$9,IF(B84="Villanova",Villanova!$F$9,IF(B84="Drexel",Drexel!$F$9,IF(B84="Hofstra",Hofstra!$F$9,IF(B84="Penn State",'Penn State'!$F$9,IF(B84="Delaware",Delaware!$F$9,IF(B84="Massachusetts",Massachusetts!$F$9,IF(B84="Bellarmine",Bellarmine!$F$9,IF(B84="Fairfield",Fairfield!$F$9,IF(B84="Hobart",Hobart!$F$9,IF(B84="Loyola",Loyola!$F$9,IF(B84="Ohio State",'Ohio State'!$F$9,IF(B84="Denver",Denver!$F$9,IF(B84="Johns Hopkins",'Johns Hopkins'!$F$9,IF(B84="Mercer",Mercer!$F$9,IF(B84="Presbyterian",Presbyterian!$F$9,IF(B84="Brown",Brown!$F$9,IF(B84="Cornell",Cornell!$F$9,IF(B84="Dartmouth",Dartmouth!$F$9,IF(B84="Harvard",Harvard!$F$9,IF(B84="Pennsylvania",Pennsylvania!$F$9,IF(B84="Princeton",Princeton!$F$9,IF(B84="Yale",Yale!$F$9,IF(B84="Canisius",Canisius!$F$9,IF(B84="Jacksonville",Jacksonville!$F$9,IF(B84="Manhattan",Manhattan!$F$9,IF(B84="Marist",Marist!$F$9,IF(B84="St. Josephs",'St. Josephs'!$F$9,IF(B84="Siena",Siena!$F$9,IF(B84="VMI",VMI!$F$9,IF(B84="Bryant",Bryant!$F$9,IF(B84="Mt. St. Marys",'Mount St. Marys'!$F$9,IF(B84="Quinnipiac",Quinnipiac!$F$9,IF(B84="Robert Morris",'Robert Morris'!$F$9,IF(B84="Sacred Heart",'Sacred Heart'!$F$9,IF(B84="Wagner",Wagner!$F$9,IF(B84="Army",Army!$F$9,IF(B84="Bucknell",Bucknell!$F$9,IF(B84="Colgate",Colgate!$F$9,IF(B84="Towson",Towson!$F$9,IF(B84="Holy Cross",'Holy Cross'!$F$9,IF(B84="Lafayette",Lafayette!$F$9,IF(B84="Lehigh",Lehigh!$F$9,IF(B84="Navy",Navy!$F$9,0)))))))))))))))))))))))))))))))))))))))))))))))))))))))))))))</f>
        <v>384</v>
      </c>
    </row>
    <row r="85" spans="1:10">
      <c r="A85" t="s">
        <v>313</v>
      </c>
      <c r="B85" t="s">
        <v>31</v>
      </c>
      <c r="C85">
        <v>24</v>
      </c>
      <c r="D85">
        <v>8</v>
      </c>
      <c r="E85">
        <v>32</v>
      </c>
      <c r="F85" s="45">
        <f t="shared" si="4"/>
        <v>5.4669703872437356</v>
      </c>
      <c r="G85" s="45">
        <f t="shared" si="5"/>
        <v>1.8223234624145785</v>
      </c>
      <c r="H85" s="45">
        <f t="shared" si="6"/>
        <v>7.2892938496583142</v>
      </c>
      <c r="I85">
        <f t="shared" si="7"/>
        <v>81</v>
      </c>
      <c r="J85">
        <f>IF(B85="Air Force",'Air Force'!$F$9,IF(B85="Albany",Albany!$F$9,IF(B85="Detroit",Detroit!$F$9,IF(B85="Binghamton",Binghamton!$F$9,IF(B85="Hartford",Hartford!$F$9,IF(B85="Stony Brook",'Stony Brook'!$F$9,IF(B85="UMBC",UMBC!$F$9,IF(B85="Vermont",Vermont!$F$9,IF(B85="Duke",Duke!$F$9,IF(B85="Maryland",Maryland!$F$9,IF(B85="North Carolina",'North Carolina'!$F$9,IF(B85="Virginia",Virginia!$F$9,IF(B85="Georgetown",Georgetown!$F$9,IF(B85="Notre Dame",'Notre Dame'!$F$9,IF(B85="Providence",Providence!$F$9,IF(B85="Rutgers",Rutgers!$F$9,IF(B85="St. Johns",'St. Johns'!$F$9,IF(B85="Syracuse",Syracuse!$F$9,IF(B85="Villanova",Villanova!$F$9,IF(B85="Drexel",Drexel!$F$9,IF(B85="Hofstra",Hofstra!$F$9,IF(B85="Penn State",'Penn State'!$F$9,IF(B85="Delaware",Delaware!$F$9,IF(B85="Massachusetts",Massachusetts!$F$9,IF(B85="Bellarmine",Bellarmine!$F$9,IF(B85="Fairfield",Fairfield!$F$9,IF(B85="Hobart",Hobart!$F$9,IF(B85="Loyola",Loyola!$F$9,IF(B85="Ohio State",'Ohio State'!$F$9,IF(B85="Denver",Denver!$F$9,IF(B85="Johns Hopkins",'Johns Hopkins'!$F$9,IF(B85="Mercer",Mercer!$F$9,IF(B85="Presbyterian",Presbyterian!$F$9,IF(B85="Brown",Brown!$F$9,IF(B85="Cornell",Cornell!$F$9,IF(B85="Dartmouth",Dartmouth!$F$9,IF(B85="Harvard",Harvard!$F$9,IF(B85="Pennsylvania",Pennsylvania!$F$9,IF(B85="Princeton",Princeton!$F$9,IF(B85="Yale",Yale!$F$9,IF(B85="Canisius",Canisius!$F$9,IF(B85="Jacksonville",Jacksonville!$F$9,IF(B85="Manhattan",Manhattan!$F$9,IF(B85="Marist",Marist!$F$9,IF(B85="St. Josephs",'St. Josephs'!$F$9,IF(B85="Siena",Siena!$F$9,IF(B85="VMI",VMI!$F$9,IF(B85="Bryant",Bryant!$F$9,IF(B85="Mt. St. Marys",'Mount St. Marys'!$F$9,IF(B85="Quinnipiac",Quinnipiac!$F$9,IF(B85="Robert Morris",'Robert Morris'!$F$9,IF(B85="Sacred Heart",'Sacred Heart'!$F$9,IF(B85="Wagner",Wagner!$F$9,IF(B85="Army",Army!$F$9,IF(B85="Bucknell",Bucknell!$F$9,IF(B85="Colgate",Colgate!$F$9,IF(B85="Towson",Towson!$F$9,IF(B85="Holy Cross",'Holy Cross'!$F$9,IF(B85="Lafayette",Lafayette!$F$9,IF(B85="Lehigh",Lehigh!$F$9,IF(B85="Navy",Navy!$F$9,0)))))))))))))))))))))))))))))))))))))))))))))))))))))))))))))</f>
        <v>439</v>
      </c>
    </row>
    <row r="86" spans="1:10">
      <c r="A86" t="s">
        <v>387</v>
      </c>
      <c r="B86" t="s">
        <v>0</v>
      </c>
      <c r="C86">
        <v>24</v>
      </c>
      <c r="D86">
        <v>6</v>
      </c>
      <c r="E86">
        <v>30</v>
      </c>
      <c r="F86" s="45">
        <f t="shared" si="4"/>
        <v>5.7971014492753623</v>
      </c>
      <c r="G86" s="45">
        <f t="shared" si="5"/>
        <v>1.4492753623188406</v>
      </c>
      <c r="H86" s="45">
        <f t="shared" si="6"/>
        <v>7.2463768115942031</v>
      </c>
      <c r="I86">
        <f t="shared" si="7"/>
        <v>82</v>
      </c>
      <c r="J86">
        <f>IF(B86="Air Force",'Air Force'!$F$9,IF(B86="Albany",Albany!$F$9,IF(B86="Detroit",Detroit!$F$9,IF(B86="Binghamton",Binghamton!$F$9,IF(B86="Hartford",Hartford!$F$9,IF(B86="Stony Brook",'Stony Brook'!$F$9,IF(B86="UMBC",UMBC!$F$9,IF(B86="Vermont",Vermont!$F$9,IF(B86="Duke",Duke!$F$9,IF(B86="Maryland",Maryland!$F$9,IF(B86="North Carolina",'North Carolina'!$F$9,IF(B86="Virginia",Virginia!$F$9,IF(B86="Georgetown",Georgetown!$F$9,IF(B86="Notre Dame",'Notre Dame'!$F$9,IF(B86="Providence",Providence!$F$9,IF(B86="Rutgers",Rutgers!$F$9,IF(B86="St. Johns",'St. Johns'!$F$9,IF(B86="Syracuse",Syracuse!$F$9,IF(B86="Villanova",Villanova!$F$9,IF(B86="Drexel",Drexel!$F$9,IF(B86="Hofstra",Hofstra!$F$9,IF(B86="Penn State",'Penn State'!$F$9,IF(B86="Delaware",Delaware!$F$9,IF(B86="Massachusetts",Massachusetts!$F$9,IF(B86="Bellarmine",Bellarmine!$F$9,IF(B86="Fairfield",Fairfield!$F$9,IF(B86="Hobart",Hobart!$F$9,IF(B86="Loyola",Loyola!$F$9,IF(B86="Ohio State",'Ohio State'!$F$9,IF(B86="Denver",Denver!$F$9,IF(B86="Johns Hopkins",'Johns Hopkins'!$F$9,IF(B86="Mercer",Mercer!$F$9,IF(B86="Presbyterian",Presbyterian!$F$9,IF(B86="Brown",Brown!$F$9,IF(B86="Cornell",Cornell!$F$9,IF(B86="Dartmouth",Dartmouth!$F$9,IF(B86="Harvard",Harvard!$F$9,IF(B86="Pennsylvania",Pennsylvania!$F$9,IF(B86="Princeton",Princeton!$F$9,IF(B86="Yale",Yale!$F$9,IF(B86="Canisius",Canisius!$F$9,IF(B86="Jacksonville",Jacksonville!$F$9,IF(B86="Manhattan",Manhattan!$F$9,IF(B86="Marist",Marist!$F$9,IF(B86="St. Josephs",'St. Josephs'!$F$9,IF(B86="Siena",Siena!$F$9,IF(B86="VMI",VMI!$F$9,IF(B86="Bryant",Bryant!$F$9,IF(B86="Mt. St. Marys",'Mount St. Marys'!$F$9,IF(B86="Quinnipiac",Quinnipiac!$F$9,IF(B86="Robert Morris",'Robert Morris'!$F$9,IF(B86="Sacred Heart",'Sacred Heart'!$F$9,IF(B86="Wagner",Wagner!$F$9,IF(B86="Army",Army!$F$9,IF(B86="Bucknell",Bucknell!$F$9,IF(B86="Colgate",Colgate!$F$9,IF(B86="Towson",Towson!$F$9,IF(B86="Holy Cross",'Holy Cross'!$F$9,IF(B86="Lafayette",Lafayette!$F$9,IF(B86="Lehigh",Lehigh!$F$9,IF(B86="Navy",Navy!$F$9,0)))))))))))))))))))))))))))))))))))))))))))))))))))))))))))))</f>
        <v>414</v>
      </c>
    </row>
    <row r="87" spans="1:10">
      <c r="A87" t="s">
        <v>311</v>
      </c>
      <c r="B87" t="s">
        <v>12</v>
      </c>
      <c r="C87">
        <v>19</v>
      </c>
      <c r="D87">
        <v>17</v>
      </c>
      <c r="E87">
        <v>36</v>
      </c>
      <c r="F87" s="45">
        <f t="shared" si="4"/>
        <v>3.8229376257545273</v>
      </c>
      <c r="G87" s="45">
        <f t="shared" si="5"/>
        <v>3.4205231388329982</v>
      </c>
      <c r="H87" s="45">
        <f t="shared" si="6"/>
        <v>7.2434607645875255</v>
      </c>
      <c r="I87">
        <f t="shared" si="7"/>
        <v>83</v>
      </c>
      <c r="J87">
        <f>IF(B87="Air Force",'Air Force'!$F$9,IF(B87="Albany",Albany!$F$9,IF(B87="Detroit",Detroit!$F$9,IF(B87="Binghamton",Binghamton!$F$9,IF(B87="Hartford",Hartford!$F$9,IF(B87="Stony Brook",'Stony Brook'!$F$9,IF(B87="UMBC",UMBC!$F$9,IF(B87="Vermont",Vermont!$F$9,IF(B87="Duke",Duke!$F$9,IF(B87="Maryland",Maryland!$F$9,IF(B87="North Carolina",'North Carolina'!$F$9,IF(B87="Virginia",Virginia!$F$9,IF(B87="Georgetown",Georgetown!$F$9,IF(B87="Notre Dame",'Notre Dame'!$F$9,IF(B87="Providence",Providence!$F$9,IF(B87="Rutgers",Rutgers!$F$9,IF(B87="St. Johns",'St. Johns'!$F$9,IF(B87="Syracuse",Syracuse!$F$9,IF(B87="Villanova",Villanova!$F$9,IF(B87="Drexel",Drexel!$F$9,IF(B87="Hofstra",Hofstra!$F$9,IF(B87="Penn State",'Penn State'!$F$9,IF(B87="Delaware",Delaware!$F$9,IF(B87="Massachusetts",Massachusetts!$F$9,IF(B87="Bellarmine",Bellarmine!$F$9,IF(B87="Fairfield",Fairfield!$F$9,IF(B87="Hobart",Hobart!$F$9,IF(B87="Loyola",Loyola!$F$9,IF(B87="Ohio State",'Ohio State'!$F$9,IF(B87="Denver",Denver!$F$9,IF(B87="Johns Hopkins",'Johns Hopkins'!$F$9,IF(B87="Mercer",Mercer!$F$9,IF(B87="Presbyterian",Presbyterian!$F$9,IF(B87="Brown",Brown!$F$9,IF(B87="Cornell",Cornell!$F$9,IF(B87="Dartmouth",Dartmouth!$F$9,IF(B87="Harvard",Harvard!$F$9,IF(B87="Pennsylvania",Pennsylvania!$F$9,IF(B87="Princeton",Princeton!$F$9,IF(B87="Yale",Yale!$F$9,IF(B87="Canisius",Canisius!$F$9,IF(B87="Jacksonville",Jacksonville!$F$9,IF(B87="Manhattan",Manhattan!$F$9,IF(B87="Marist",Marist!$F$9,IF(B87="St. Josephs",'St. Josephs'!$F$9,IF(B87="Siena",Siena!$F$9,IF(B87="VMI",VMI!$F$9,IF(B87="Bryant",Bryant!$F$9,IF(B87="Mt. St. Marys",'Mount St. Marys'!$F$9,IF(B87="Quinnipiac",Quinnipiac!$F$9,IF(B87="Robert Morris",'Robert Morris'!$F$9,IF(B87="Sacred Heart",'Sacred Heart'!$F$9,IF(B87="Wagner",Wagner!$F$9,IF(B87="Army",Army!$F$9,IF(B87="Bucknell",Bucknell!$F$9,IF(B87="Colgate",Colgate!$F$9,IF(B87="Towson",Towson!$F$9,IF(B87="Holy Cross",'Holy Cross'!$F$9,IF(B87="Lafayette",Lafayette!$F$9,IF(B87="Lehigh",Lehigh!$F$9,IF(B87="Navy",Navy!$F$9,0)))))))))))))))))))))))))))))))))))))))))))))))))))))))))))))</f>
        <v>497</v>
      </c>
    </row>
    <row r="88" spans="1:10">
      <c r="A88" t="s">
        <v>300</v>
      </c>
      <c r="B88" t="s">
        <v>16</v>
      </c>
      <c r="C88">
        <v>26</v>
      </c>
      <c r="D88">
        <v>16</v>
      </c>
      <c r="E88">
        <v>42</v>
      </c>
      <c r="F88" s="45">
        <f t="shared" si="4"/>
        <v>4.4750430292598971</v>
      </c>
      <c r="G88" s="45">
        <f t="shared" si="5"/>
        <v>2.753872633390706</v>
      </c>
      <c r="H88" s="45">
        <f t="shared" si="6"/>
        <v>7.2289156626506017</v>
      </c>
      <c r="I88">
        <f t="shared" si="7"/>
        <v>84</v>
      </c>
      <c r="J88">
        <f>IF(B88="Air Force",'Air Force'!$F$9,IF(B88="Albany",Albany!$F$9,IF(B88="Detroit",Detroit!$F$9,IF(B88="Binghamton",Binghamton!$F$9,IF(B88="Hartford",Hartford!$F$9,IF(B88="Stony Brook",'Stony Brook'!$F$9,IF(B88="UMBC",UMBC!$F$9,IF(B88="Vermont",Vermont!$F$9,IF(B88="Duke",Duke!$F$9,IF(B88="Maryland",Maryland!$F$9,IF(B88="North Carolina",'North Carolina'!$F$9,IF(B88="Virginia",Virginia!$F$9,IF(B88="Georgetown",Georgetown!$F$9,IF(B88="Notre Dame",'Notre Dame'!$F$9,IF(B88="Providence",Providence!$F$9,IF(B88="Rutgers",Rutgers!$F$9,IF(B88="St. Johns",'St. Johns'!$F$9,IF(B88="Syracuse",Syracuse!$F$9,IF(B88="Villanova",Villanova!$F$9,IF(B88="Drexel",Drexel!$F$9,IF(B88="Hofstra",Hofstra!$F$9,IF(B88="Penn State",'Penn State'!$F$9,IF(B88="Delaware",Delaware!$F$9,IF(B88="Massachusetts",Massachusetts!$F$9,IF(B88="Bellarmine",Bellarmine!$F$9,IF(B88="Fairfield",Fairfield!$F$9,IF(B88="Hobart",Hobart!$F$9,IF(B88="Loyola",Loyola!$F$9,IF(B88="Ohio State",'Ohio State'!$F$9,IF(B88="Denver",Denver!$F$9,IF(B88="Johns Hopkins",'Johns Hopkins'!$F$9,IF(B88="Mercer",Mercer!$F$9,IF(B88="Presbyterian",Presbyterian!$F$9,IF(B88="Brown",Brown!$F$9,IF(B88="Cornell",Cornell!$F$9,IF(B88="Dartmouth",Dartmouth!$F$9,IF(B88="Harvard",Harvard!$F$9,IF(B88="Pennsylvania",Pennsylvania!$F$9,IF(B88="Princeton",Princeton!$F$9,IF(B88="Yale",Yale!$F$9,IF(B88="Canisius",Canisius!$F$9,IF(B88="Jacksonville",Jacksonville!$F$9,IF(B88="Manhattan",Manhattan!$F$9,IF(B88="Marist",Marist!$F$9,IF(B88="St. Josephs",'St. Josephs'!$F$9,IF(B88="Siena",Siena!$F$9,IF(B88="VMI",VMI!$F$9,IF(B88="Bryant",Bryant!$F$9,IF(B88="Mt. St. Marys",'Mount St. Marys'!$F$9,IF(B88="Quinnipiac",Quinnipiac!$F$9,IF(B88="Robert Morris",'Robert Morris'!$F$9,IF(B88="Sacred Heart",'Sacred Heart'!$F$9,IF(B88="Wagner",Wagner!$F$9,IF(B88="Army",Army!$F$9,IF(B88="Bucknell",Bucknell!$F$9,IF(B88="Colgate",Colgate!$F$9,IF(B88="Towson",Towson!$F$9,IF(B88="Holy Cross",'Holy Cross'!$F$9,IF(B88="Lafayette",Lafayette!$F$9,IF(B88="Lehigh",Lehigh!$F$9,IF(B88="Navy",Navy!$F$9,0)))))))))))))))))))))))))))))))))))))))))))))))))))))))))))))</f>
        <v>581</v>
      </c>
    </row>
    <row r="89" spans="1:10">
      <c r="A89" t="s">
        <v>337</v>
      </c>
      <c r="B89" t="s">
        <v>5</v>
      </c>
      <c r="C89">
        <v>18</v>
      </c>
      <c r="D89">
        <v>16</v>
      </c>
      <c r="E89">
        <v>34</v>
      </c>
      <c r="F89" s="45">
        <f t="shared" si="4"/>
        <v>3.7815126050420167</v>
      </c>
      <c r="G89" s="45">
        <f t="shared" si="5"/>
        <v>3.3613445378151261</v>
      </c>
      <c r="H89" s="45">
        <f t="shared" si="6"/>
        <v>7.1428571428571423</v>
      </c>
      <c r="I89">
        <f t="shared" si="7"/>
        <v>85</v>
      </c>
      <c r="J89">
        <f>IF(B89="Air Force",'Air Force'!$F$9,IF(B89="Albany",Albany!$F$9,IF(B89="Detroit",Detroit!$F$9,IF(B89="Binghamton",Binghamton!$F$9,IF(B89="Hartford",Hartford!$F$9,IF(B89="Stony Brook",'Stony Brook'!$F$9,IF(B89="UMBC",UMBC!$F$9,IF(B89="Vermont",Vermont!$F$9,IF(B89="Duke",Duke!$F$9,IF(B89="Maryland",Maryland!$F$9,IF(B89="North Carolina",'North Carolina'!$F$9,IF(B89="Virginia",Virginia!$F$9,IF(B89="Georgetown",Georgetown!$F$9,IF(B89="Notre Dame",'Notre Dame'!$F$9,IF(B89="Providence",Providence!$F$9,IF(B89="Rutgers",Rutgers!$F$9,IF(B89="St. Johns",'St. Johns'!$F$9,IF(B89="Syracuse",Syracuse!$F$9,IF(B89="Villanova",Villanova!$F$9,IF(B89="Drexel",Drexel!$F$9,IF(B89="Hofstra",Hofstra!$F$9,IF(B89="Penn State",'Penn State'!$F$9,IF(B89="Delaware",Delaware!$F$9,IF(B89="Massachusetts",Massachusetts!$F$9,IF(B89="Bellarmine",Bellarmine!$F$9,IF(B89="Fairfield",Fairfield!$F$9,IF(B89="Hobart",Hobart!$F$9,IF(B89="Loyola",Loyola!$F$9,IF(B89="Ohio State",'Ohio State'!$F$9,IF(B89="Denver",Denver!$F$9,IF(B89="Johns Hopkins",'Johns Hopkins'!$F$9,IF(B89="Mercer",Mercer!$F$9,IF(B89="Presbyterian",Presbyterian!$F$9,IF(B89="Brown",Brown!$F$9,IF(B89="Cornell",Cornell!$F$9,IF(B89="Dartmouth",Dartmouth!$F$9,IF(B89="Harvard",Harvard!$F$9,IF(B89="Pennsylvania",Pennsylvania!$F$9,IF(B89="Princeton",Princeton!$F$9,IF(B89="Yale",Yale!$F$9,IF(B89="Canisius",Canisius!$F$9,IF(B89="Jacksonville",Jacksonville!$F$9,IF(B89="Manhattan",Manhattan!$F$9,IF(B89="Marist",Marist!$F$9,IF(B89="St. Josephs",'St. Josephs'!$F$9,IF(B89="Siena",Siena!$F$9,IF(B89="VMI",VMI!$F$9,IF(B89="Bryant",Bryant!$F$9,IF(B89="Mt. St. Marys",'Mount St. Marys'!$F$9,IF(B89="Quinnipiac",Quinnipiac!$F$9,IF(B89="Robert Morris",'Robert Morris'!$F$9,IF(B89="Sacred Heart",'Sacred Heart'!$F$9,IF(B89="Wagner",Wagner!$F$9,IF(B89="Army",Army!$F$9,IF(B89="Bucknell",Bucknell!$F$9,IF(B89="Colgate",Colgate!$F$9,IF(B89="Towson",Towson!$F$9,IF(B89="Holy Cross",'Holy Cross'!$F$9,IF(B89="Lafayette",Lafayette!$F$9,IF(B89="Lehigh",Lehigh!$F$9,IF(B89="Navy",Navy!$F$9,0)))))))))))))))))))))))))))))))))))))))))))))))))))))))))))))</f>
        <v>476</v>
      </c>
    </row>
    <row r="90" spans="1:10">
      <c r="A90" t="s">
        <v>402</v>
      </c>
      <c r="B90" t="s">
        <v>8</v>
      </c>
      <c r="C90">
        <v>15</v>
      </c>
      <c r="D90">
        <v>10</v>
      </c>
      <c r="E90">
        <v>25</v>
      </c>
      <c r="F90" s="45">
        <f t="shared" si="4"/>
        <v>4.2857142857142856</v>
      </c>
      <c r="G90" s="45">
        <f t="shared" si="5"/>
        <v>2.8571428571428572</v>
      </c>
      <c r="H90" s="45">
        <f t="shared" si="6"/>
        <v>7.1428571428571423</v>
      </c>
      <c r="I90">
        <f t="shared" si="7"/>
        <v>85</v>
      </c>
      <c r="J90">
        <f>IF(B90="Air Force",'Air Force'!$F$9,IF(B90="Albany",Albany!$F$9,IF(B90="Detroit",Detroit!$F$9,IF(B90="Binghamton",Binghamton!$F$9,IF(B90="Hartford",Hartford!$F$9,IF(B90="Stony Brook",'Stony Brook'!$F$9,IF(B90="UMBC",UMBC!$F$9,IF(B90="Vermont",Vermont!$F$9,IF(B90="Duke",Duke!$F$9,IF(B90="Maryland",Maryland!$F$9,IF(B90="North Carolina",'North Carolina'!$F$9,IF(B90="Virginia",Virginia!$F$9,IF(B90="Georgetown",Georgetown!$F$9,IF(B90="Notre Dame",'Notre Dame'!$F$9,IF(B90="Providence",Providence!$F$9,IF(B90="Rutgers",Rutgers!$F$9,IF(B90="St. Johns",'St. Johns'!$F$9,IF(B90="Syracuse",Syracuse!$F$9,IF(B90="Villanova",Villanova!$F$9,IF(B90="Drexel",Drexel!$F$9,IF(B90="Hofstra",Hofstra!$F$9,IF(B90="Penn State",'Penn State'!$F$9,IF(B90="Delaware",Delaware!$F$9,IF(B90="Massachusetts",Massachusetts!$F$9,IF(B90="Bellarmine",Bellarmine!$F$9,IF(B90="Fairfield",Fairfield!$F$9,IF(B90="Hobart",Hobart!$F$9,IF(B90="Loyola",Loyola!$F$9,IF(B90="Ohio State",'Ohio State'!$F$9,IF(B90="Denver",Denver!$F$9,IF(B90="Johns Hopkins",'Johns Hopkins'!$F$9,IF(B90="Mercer",Mercer!$F$9,IF(B90="Presbyterian",Presbyterian!$F$9,IF(B90="Brown",Brown!$F$9,IF(B90="Cornell",Cornell!$F$9,IF(B90="Dartmouth",Dartmouth!$F$9,IF(B90="Harvard",Harvard!$F$9,IF(B90="Pennsylvania",Pennsylvania!$F$9,IF(B90="Princeton",Princeton!$F$9,IF(B90="Yale",Yale!$F$9,IF(B90="Canisius",Canisius!$F$9,IF(B90="Jacksonville",Jacksonville!$F$9,IF(B90="Manhattan",Manhattan!$F$9,IF(B90="Marist",Marist!$F$9,IF(B90="St. Josephs",'St. Josephs'!$F$9,IF(B90="Siena",Siena!$F$9,IF(B90="VMI",VMI!$F$9,IF(B90="Bryant",Bryant!$F$9,IF(B90="Mt. St. Marys",'Mount St. Marys'!$F$9,IF(B90="Quinnipiac",Quinnipiac!$F$9,IF(B90="Robert Morris",'Robert Morris'!$F$9,IF(B90="Sacred Heart",'Sacred Heart'!$F$9,IF(B90="Wagner",Wagner!$F$9,IF(B90="Army",Army!$F$9,IF(B90="Bucknell",Bucknell!$F$9,IF(B90="Colgate",Colgate!$F$9,IF(B90="Towson",Towson!$F$9,IF(B90="Holy Cross",'Holy Cross'!$F$9,IF(B90="Lafayette",Lafayette!$F$9,IF(B90="Lehigh",Lehigh!$F$9,IF(B90="Navy",Navy!$F$9,0)))))))))))))))))))))))))))))))))))))))))))))))))))))))))))))</f>
        <v>350</v>
      </c>
    </row>
    <row r="91" spans="1:10">
      <c r="A91" t="s">
        <v>310</v>
      </c>
      <c r="B91" t="s">
        <v>56</v>
      </c>
      <c r="C91">
        <v>31</v>
      </c>
      <c r="D91">
        <v>5</v>
      </c>
      <c r="E91">
        <v>36</v>
      </c>
      <c r="F91" s="45">
        <f t="shared" si="4"/>
        <v>6.1386138613861387</v>
      </c>
      <c r="G91" s="45">
        <f t="shared" si="5"/>
        <v>0.99009900990099009</v>
      </c>
      <c r="H91" s="45">
        <f t="shared" si="6"/>
        <v>7.1287128712871279</v>
      </c>
      <c r="I91">
        <f t="shared" si="7"/>
        <v>87</v>
      </c>
      <c r="J91">
        <f>IF(B91="Air Force",'Air Force'!$F$9,IF(B91="Albany",Albany!$F$9,IF(B91="Detroit",Detroit!$F$9,IF(B91="Binghamton",Binghamton!$F$9,IF(B91="Hartford",Hartford!$F$9,IF(B91="Stony Brook",'Stony Brook'!$F$9,IF(B91="UMBC",UMBC!$F$9,IF(B91="Vermont",Vermont!$F$9,IF(B91="Duke",Duke!$F$9,IF(B91="Maryland",Maryland!$F$9,IF(B91="North Carolina",'North Carolina'!$F$9,IF(B91="Virginia",Virginia!$F$9,IF(B91="Georgetown",Georgetown!$F$9,IF(B91="Notre Dame",'Notre Dame'!$F$9,IF(B91="Providence",Providence!$F$9,IF(B91="Rutgers",Rutgers!$F$9,IF(B91="St. Johns",'St. Johns'!$F$9,IF(B91="Syracuse",Syracuse!$F$9,IF(B91="Villanova",Villanova!$F$9,IF(B91="Drexel",Drexel!$F$9,IF(B91="Hofstra",Hofstra!$F$9,IF(B91="Penn State",'Penn State'!$F$9,IF(B91="Delaware",Delaware!$F$9,IF(B91="Massachusetts",Massachusetts!$F$9,IF(B91="Bellarmine",Bellarmine!$F$9,IF(B91="Fairfield",Fairfield!$F$9,IF(B91="Hobart",Hobart!$F$9,IF(B91="Loyola",Loyola!$F$9,IF(B91="Ohio State",'Ohio State'!$F$9,IF(B91="Denver",Denver!$F$9,IF(B91="Johns Hopkins",'Johns Hopkins'!$F$9,IF(B91="Mercer",Mercer!$F$9,IF(B91="Presbyterian",Presbyterian!$F$9,IF(B91="Brown",Brown!$F$9,IF(B91="Cornell",Cornell!$F$9,IF(B91="Dartmouth",Dartmouth!$F$9,IF(B91="Harvard",Harvard!$F$9,IF(B91="Pennsylvania",Pennsylvania!$F$9,IF(B91="Princeton",Princeton!$F$9,IF(B91="Yale",Yale!$F$9,IF(B91="Canisius",Canisius!$F$9,IF(B91="Jacksonville",Jacksonville!$F$9,IF(B91="Manhattan",Manhattan!$F$9,IF(B91="Marist",Marist!$F$9,IF(B91="St. Josephs",'St. Josephs'!$F$9,IF(B91="Siena",Siena!$F$9,IF(B91="VMI",VMI!$F$9,IF(B91="Bryant",Bryant!$F$9,IF(B91="Mt. St. Marys",'Mount St. Marys'!$F$9,IF(B91="Quinnipiac",Quinnipiac!$F$9,IF(B91="Robert Morris",'Robert Morris'!$F$9,IF(B91="Sacred Heart",'Sacred Heart'!$F$9,IF(B91="Wagner",Wagner!$F$9,IF(B91="Army",Army!$F$9,IF(B91="Bucknell",Bucknell!$F$9,IF(B91="Colgate",Colgate!$F$9,IF(B91="Towson",Towson!$F$9,IF(B91="Holy Cross",'Holy Cross'!$F$9,IF(B91="Lafayette",Lafayette!$F$9,IF(B91="Lehigh",Lehigh!$F$9,IF(B91="Navy",Navy!$F$9,0)))))))))))))))))))))))))))))))))))))))))))))))))))))))))))))</f>
        <v>505</v>
      </c>
    </row>
    <row r="92" spans="1:10">
      <c r="A92" t="s">
        <v>331</v>
      </c>
      <c r="B92" t="s">
        <v>48</v>
      </c>
      <c r="C92">
        <v>24</v>
      </c>
      <c r="D92">
        <v>11</v>
      </c>
      <c r="E92">
        <v>35</v>
      </c>
      <c r="F92" s="45">
        <f t="shared" si="4"/>
        <v>4.8780487804878048</v>
      </c>
      <c r="G92" s="45">
        <f t="shared" si="5"/>
        <v>2.2357723577235773</v>
      </c>
      <c r="H92" s="45">
        <f t="shared" si="6"/>
        <v>7.1138211382113816</v>
      </c>
      <c r="I92">
        <f t="shared" si="7"/>
        <v>88</v>
      </c>
      <c r="J92">
        <f>IF(B92="Air Force",'Air Force'!$F$9,IF(B92="Albany",Albany!$F$9,IF(B92="Detroit",Detroit!$F$9,IF(B92="Binghamton",Binghamton!$F$9,IF(B92="Hartford",Hartford!$F$9,IF(B92="Stony Brook",'Stony Brook'!$F$9,IF(B92="UMBC",UMBC!$F$9,IF(B92="Vermont",Vermont!$F$9,IF(B92="Duke",Duke!$F$9,IF(B92="Maryland",Maryland!$F$9,IF(B92="North Carolina",'North Carolina'!$F$9,IF(B92="Virginia",Virginia!$F$9,IF(B92="Georgetown",Georgetown!$F$9,IF(B92="Notre Dame",'Notre Dame'!$F$9,IF(B92="Providence",Providence!$F$9,IF(B92="Rutgers",Rutgers!$F$9,IF(B92="St. Johns",'St. Johns'!$F$9,IF(B92="Syracuse",Syracuse!$F$9,IF(B92="Villanova",Villanova!$F$9,IF(B92="Drexel",Drexel!$F$9,IF(B92="Hofstra",Hofstra!$F$9,IF(B92="Penn State",'Penn State'!$F$9,IF(B92="Delaware",Delaware!$F$9,IF(B92="Massachusetts",Massachusetts!$F$9,IF(B92="Bellarmine",Bellarmine!$F$9,IF(B92="Fairfield",Fairfield!$F$9,IF(B92="Hobart",Hobart!$F$9,IF(B92="Loyola",Loyola!$F$9,IF(B92="Ohio State",'Ohio State'!$F$9,IF(B92="Denver",Denver!$F$9,IF(B92="Johns Hopkins",'Johns Hopkins'!$F$9,IF(B92="Mercer",Mercer!$F$9,IF(B92="Presbyterian",Presbyterian!$F$9,IF(B92="Brown",Brown!$F$9,IF(B92="Cornell",Cornell!$F$9,IF(B92="Dartmouth",Dartmouth!$F$9,IF(B92="Harvard",Harvard!$F$9,IF(B92="Pennsylvania",Pennsylvania!$F$9,IF(B92="Princeton",Princeton!$F$9,IF(B92="Yale",Yale!$F$9,IF(B92="Canisius",Canisius!$F$9,IF(B92="Jacksonville",Jacksonville!$F$9,IF(B92="Manhattan",Manhattan!$F$9,IF(B92="Marist",Marist!$F$9,IF(B92="St. Josephs",'St. Josephs'!$F$9,IF(B92="Siena",Siena!$F$9,IF(B92="VMI",VMI!$F$9,IF(B92="Bryant",Bryant!$F$9,IF(B92="Mt. St. Marys",'Mount St. Marys'!$F$9,IF(B92="Quinnipiac",Quinnipiac!$F$9,IF(B92="Robert Morris",'Robert Morris'!$F$9,IF(B92="Sacred Heart",'Sacred Heart'!$F$9,IF(B92="Wagner",Wagner!$F$9,IF(B92="Army",Army!$F$9,IF(B92="Bucknell",Bucknell!$F$9,IF(B92="Colgate",Colgate!$F$9,IF(B92="Towson",Towson!$F$9,IF(B92="Holy Cross",'Holy Cross'!$F$9,IF(B92="Lafayette",Lafayette!$F$9,IF(B92="Lehigh",Lehigh!$F$9,IF(B92="Navy",Navy!$F$9,0)))))))))))))))))))))))))))))))))))))))))))))))))))))))))))))</f>
        <v>492</v>
      </c>
    </row>
    <row r="93" spans="1:10">
      <c r="A93" t="s">
        <v>301</v>
      </c>
      <c r="B93" t="s">
        <v>19</v>
      </c>
      <c r="C93">
        <v>15</v>
      </c>
      <c r="D93">
        <v>22</v>
      </c>
      <c r="E93">
        <v>37</v>
      </c>
      <c r="F93" s="45">
        <f t="shared" si="4"/>
        <v>2.8735632183908044</v>
      </c>
      <c r="G93" s="45">
        <f t="shared" si="5"/>
        <v>4.2145593869731801</v>
      </c>
      <c r="H93" s="45">
        <f t="shared" si="6"/>
        <v>7.088122605363985</v>
      </c>
      <c r="I93">
        <f t="shared" si="7"/>
        <v>89</v>
      </c>
      <c r="J93">
        <f>IF(B93="Air Force",'Air Force'!$F$9,IF(B93="Albany",Albany!$F$9,IF(B93="Detroit",Detroit!$F$9,IF(B93="Binghamton",Binghamton!$F$9,IF(B93="Hartford",Hartford!$F$9,IF(B93="Stony Brook",'Stony Brook'!$F$9,IF(B93="UMBC",UMBC!$F$9,IF(B93="Vermont",Vermont!$F$9,IF(B93="Duke",Duke!$F$9,IF(B93="Maryland",Maryland!$F$9,IF(B93="North Carolina",'North Carolina'!$F$9,IF(B93="Virginia",Virginia!$F$9,IF(B93="Georgetown",Georgetown!$F$9,IF(B93="Notre Dame",'Notre Dame'!$F$9,IF(B93="Providence",Providence!$F$9,IF(B93="Rutgers",Rutgers!$F$9,IF(B93="St. Johns",'St. Johns'!$F$9,IF(B93="Syracuse",Syracuse!$F$9,IF(B93="Villanova",Villanova!$F$9,IF(B93="Drexel",Drexel!$F$9,IF(B93="Hofstra",Hofstra!$F$9,IF(B93="Penn State",'Penn State'!$F$9,IF(B93="Delaware",Delaware!$F$9,IF(B93="Massachusetts",Massachusetts!$F$9,IF(B93="Bellarmine",Bellarmine!$F$9,IF(B93="Fairfield",Fairfield!$F$9,IF(B93="Hobart",Hobart!$F$9,IF(B93="Loyola",Loyola!$F$9,IF(B93="Ohio State",'Ohio State'!$F$9,IF(B93="Denver",Denver!$F$9,IF(B93="Johns Hopkins",'Johns Hopkins'!$F$9,IF(B93="Mercer",Mercer!$F$9,IF(B93="Presbyterian",Presbyterian!$F$9,IF(B93="Brown",Brown!$F$9,IF(B93="Cornell",Cornell!$F$9,IF(B93="Dartmouth",Dartmouth!$F$9,IF(B93="Harvard",Harvard!$F$9,IF(B93="Pennsylvania",Pennsylvania!$F$9,IF(B93="Princeton",Princeton!$F$9,IF(B93="Yale",Yale!$F$9,IF(B93="Canisius",Canisius!$F$9,IF(B93="Jacksonville",Jacksonville!$F$9,IF(B93="Manhattan",Manhattan!$F$9,IF(B93="Marist",Marist!$F$9,IF(B93="St. Josephs",'St. Josephs'!$F$9,IF(B93="Siena",Siena!$F$9,IF(B93="VMI",VMI!$F$9,IF(B93="Bryant",Bryant!$F$9,IF(B93="Mt. St. Marys",'Mount St. Marys'!$F$9,IF(B93="Quinnipiac",Quinnipiac!$F$9,IF(B93="Robert Morris",'Robert Morris'!$F$9,IF(B93="Sacred Heart",'Sacred Heart'!$F$9,IF(B93="Wagner",Wagner!$F$9,IF(B93="Army",Army!$F$9,IF(B93="Bucknell",Bucknell!$F$9,IF(B93="Colgate",Colgate!$F$9,IF(B93="Towson",Towson!$F$9,IF(B93="Holy Cross",'Holy Cross'!$F$9,IF(B93="Lafayette",Lafayette!$F$9,IF(B93="Lehigh",Lehigh!$F$9,IF(B93="Navy",Navy!$F$9,0)))))))))))))))))))))))))))))))))))))))))))))))))))))))))))))</f>
        <v>522</v>
      </c>
    </row>
    <row r="94" spans="1:10">
      <c r="A94" t="s">
        <v>443</v>
      </c>
      <c r="B94" t="s">
        <v>59</v>
      </c>
      <c r="C94">
        <v>16</v>
      </c>
      <c r="D94">
        <v>16</v>
      </c>
      <c r="E94">
        <v>32</v>
      </c>
      <c r="F94" s="45">
        <f t="shared" si="4"/>
        <v>3.5320088300220749</v>
      </c>
      <c r="G94" s="45">
        <f t="shared" si="5"/>
        <v>3.5320088300220749</v>
      </c>
      <c r="H94" s="45">
        <f t="shared" si="6"/>
        <v>7.0640176600441498</v>
      </c>
      <c r="I94">
        <f t="shared" si="7"/>
        <v>90</v>
      </c>
      <c r="J94">
        <f>IF(B94="Air Force",'Air Force'!$F$9,IF(B94="Albany",Albany!$F$9,IF(B94="Detroit",Detroit!$F$9,IF(B94="Binghamton",Binghamton!$F$9,IF(B94="Hartford",Hartford!$F$9,IF(B94="Stony Brook",'Stony Brook'!$F$9,IF(B94="UMBC",UMBC!$F$9,IF(B94="Vermont",Vermont!$F$9,IF(B94="Duke",Duke!$F$9,IF(B94="Maryland",Maryland!$F$9,IF(B94="North Carolina",'North Carolina'!$F$9,IF(B94="Virginia",Virginia!$F$9,IF(B94="Georgetown",Georgetown!$F$9,IF(B94="Notre Dame",'Notre Dame'!$F$9,IF(B94="Providence",Providence!$F$9,IF(B94="Rutgers",Rutgers!$F$9,IF(B94="St. Johns",'St. Johns'!$F$9,IF(B94="Syracuse",Syracuse!$F$9,IF(B94="Villanova",Villanova!$F$9,IF(B94="Drexel",Drexel!$F$9,IF(B94="Hofstra",Hofstra!$F$9,IF(B94="Penn State",'Penn State'!$F$9,IF(B94="Delaware",Delaware!$F$9,IF(B94="Massachusetts",Massachusetts!$F$9,IF(B94="Bellarmine",Bellarmine!$F$9,IF(B94="Fairfield",Fairfield!$F$9,IF(B94="Hobart",Hobart!$F$9,IF(B94="Loyola",Loyola!$F$9,IF(B94="Ohio State",'Ohio State'!$F$9,IF(B94="Denver",Denver!$F$9,IF(B94="Johns Hopkins",'Johns Hopkins'!$F$9,IF(B94="Mercer",Mercer!$F$9,IF(B94="Presbyterian",Presbyterian!$F$9,IF(B94="Brown",Brown!$F$9,IF(B94="Cornell",Cornell!$F$9,IF(B94="Dartmouth",Dartmouth!$F$9,IF(B94="Harvard",Harvard!$F$9,IF(B94="Pennsylvania",Pennsylvania!$F$9,IF(B94="Princeton",Princeton!$F$9,IF(B94="Yale",Yale!$F$9,IF(B94="Canisius",Canisius!$F$9,IF(B94="Jacksonville",Jacksonville!$F$9,IF(B94="Manhattan",Manhattan!$F$9,IF(B94="Marist",Marist!$F$9,IF(B94="St. Josephs",'St. Josephs'!$F$9,IF(B94="Siena",Siena!$F$9,IF(B94="VMI",VMI!$F$9,IF(B94="Bryant",Bryant!$F$9,IF(B94="Mt. St. Marys",'Mount St. Marys'!$F$9,IF(B94="Quinnipiac",Quinnipiac!$F$9,IF(B94="Robert Morris",'Robert Morris'!$F$9,IF(B94="Sacred Heart",'Sacred Heart'!$F$9,IF(B94="Wagner",Wagner!$F$9,IF(B94="Army",Army!$F$9,IF(B94="Bucknell",Bucknell!$F$9,IF(B94="Colgate",Colgate!$F$9,IF(B94="Towson",Towson!$F$9,IF(B94="Holy Cross",'Holy Cross'!$F$9,IF(B94="Lafayette",Lafayette!$F$9,IF(B94="Lehigh",Lehigh!$F$9,IF(B94="Navy",Navy!$F$9,0)))))))))))))))))))))))))))))))))))))))))))))))))))))))))))))</f>
        <v>453</v>
      </c>
    </row>
    <row r="95" spans="1:10">
      <c r="A95" t="s">
        <v>396</v>
      </c>
      <c r="B95" t="s">
        <v>15</v>
      </c>
      <c r="C95">
        <v>16</v>
      </c>
      <c r="D95">
        <v>12</v>
      </c>
      <c r="E95">
        <v>28</v>
      </c>
      <c r="F95" s="45">
        <f t="shared" si="4"/>
        <v>4.0302267002518892</v>
      </c>
      <c r="G95" s="45">
        <f t="shared" si="5"/>
        <v>3.0226700251889169</v>
      </c>
      <c r="H95" s="45">
        <f t="shared" si="6"/>
        <v>7.0528967254408066</v>
      </c>
      <c r="I95">
        <f t="shared" si="7"/>
        <v>91</v>
      </c>
      <c r="J95">
        <f>IF(B95="Air Force",'Air Force'!$F$9,IF(B95="Albany",Albany!$F$9,IF(B95="Detroit",Detroit!$F$9,IF(B95="Binghamton",Binghamton!$F$9,IF(B95="Hartford",Hartford!$F$9,IF(B95="Stony Brook",'Stony Brook'!$F$9,IF(B95="UMBC",UMBC!$F$9,IF(B95="Vermont",Vermont!$F$9,IF(B95="Duke",Duke!$F$9,IF(B95="Maryland",Maryland!$F$9,IF(B95="North Carolina",'North Carolina'!$F$9,IF(B95="Virginia",Virginia!$F$9,IF(B95="Georgetown",Georgetown!$F$9,IF(B95="Notre Dame",'Notre Dame'!$F$9,IF(B95="Providence",Providence!$F$9,IF(B95="Rutgers",Rutgers!$F$9,IF(B95="St. Johns",'St. Johns'!$F$9,IF(B95="Syracuse",Syracuse!$F$9,IF(B95="Villanova",Villanova!$F$9,IF(B95="Drexel",Drexel!$F$9,IF(B95="Hofstra",Hofstra!$F$9,IF(B95="Penn State",'Penn State'!$F$9,IF(B95="Delaware",Delaware!$F$9,IF(B95="Massachusetts",Massachusetts!$F$9,IF(B95="Bellarmine",Bellarmine!$F$9,IF(B95="Fairfield",Fairfield!$F$9,IF(B95="Hobart",Hobart!$F$9,IF(B95="Loyola",Loyola!$F$9,IF(B95="Ohio State",'Ohio State'!$F$9,IF(B95="Denver",Denver!$F$9,IF(B95="Johns Hopkins",'Johns Hopkins'!$F$9,IF(B95="Mercer",Mercer!$F$9,IF(B95="Presbyterian",Presbyterian!$F$9,IF(B95="Brown",Brown!$F$9,IF(B95="Cornell",Cornell!$F$9,IF(B95="Dartmouth",Dartmouth!$F$9,IF(B95="Harvard",Harvard!$F$9,IF(B95="Pennsylvania",Pennsylvania!$F$9,IF(B95="Princeton",Princeton!$F$9,IF(B95="Yale",Yale!$F$9,IF(B95="Canisius",Canisius!$F$9,IF(B95="Jacksonville",Jacksonville!$F$9,IF(B95="Manhattan",Manhattan!$F$9,IF(B95="Marist",Marist!$F$9,IF(B95="St. Josephs",'St. Josephs'!$F$9,IF(B95="Siena",Siena!$F$9,IF(B95="VMI",VMI!$F$9,IF(B95="Bryant",Bryant!$F$9,IF(B95="Mt. St. Marys",'Mount St. Marys'!$F$9,IF(B95="Quinnipiac",Quinnipiac!$F$9,IF(B95="Robert Morris",'Robert Morris'!$F$9,IF(B95="Sacred Heart",'Sacred Heart'!$F$9,IF(B95="Wagner",Wagner!$F$9,IF(B95="Army",Army!$F$9,IF(B95="Bucknell",Bucknell!$F$9,IF(B95="Colgate",Colgate!$F$9,IF(B95="Towson",Towson!$F$9,IF(B95="Holy Cross",'Holy Cross'!$F$9,IF(B95="Lafayette",Lafayette!$F$9,IF(B95="Lehigh",Lehigh!$F$9,IF(B95="Navy",Navy!$F$9,0)))))))))))))))))))))))))))))))))))))))))))))))))))))))))))))</f>
        <v>397</v>
      </c>
    </row>
    <row r="96" spans="1:10">
      <c r="A96" t="s">
        <v>341</v>
      </c>
      <c r="B96" t="s">
        <v>7</v>
      </c>
      <c r="C96">
        <v>18</v>
      </c>
      <c r="D96">
        <v>16</v>
      </c>
      <c r="E96">
        <v>34</v>
      </c>
      <c r="F96" s="45">
        <f t="shared" si="4"/>
        <v>3.7113402061855671</v>
      </c>
      <c r="G96" s="45">
        <f t="shared" si="5"/>
        <v>3.2989690721649487</v>
      </c>
      <c r="H96" s="45">
        <f t="shared" si="6"/>
        <v>7.0103092783505154</v>
      </c>
      <c r="I96">
        <f t="shared" si="7"/>
        <v>92</v>
      </c>
      <c r="J96">
        <f>IF(B96="Air Force",'Air Force'!$F$9,IF(B96="Albany",Albany!$F$9,IF(B96="Detroit",Detroit!$F$9,IF(B96="Binghamton",Binghamton!$F$9,IF(B96="Hartford",Hartford!$F$9,IF(B96="Stony Brook",'Stony Brook'!$F$9,IF(B96="UMBC",UMBC!$F$9,IF(B96="Vermont",Vermont!$F$9,IF(B96="Duke",Duke!$F$9,IF(B96="Maryland",Maryland!$F$9,IF(B96="North Carolina",'North Carolina'!$F$9,IF(B96="Virginia",Virginia!$F$9,IF(B96="Georgetown",Georgetown!$F$9,IF(B96="Notre Dame",'Notre Dame'!$F$9,IF(B96="Providence",Providence!$F$9,IF(B96="Rutgers",Rutgers!$F$9,IF(B96="St. Johns",'St. Johns'!$F$9,IF(B96="Syracuse",Syracuse!$F$9,IF(B96="Villanova",Villanova!$F$9,IF(B96="Drexel",Drexel!$F$9,IF(B96="Hofstra",Hofstra!$F$9,IF(B96="Penn State",'Penn State'!$F$9,IF(B96="Delaware",Delaware!$F$9,IF(B96="Massachusetts",Massachusetts!$F$9,IF(B96="Bellarmine",Bellarmine!$F$9,IF(B96="Fairfield",Fairfield!$F$9,IF(B96="Hobart",Hobart!$F$9,IF(B96="Loyola",Loyola!$F$9,IF(B96="Ohio State",'Ohio State'!$F$9,IF(B96="Denver",Denver!$F$9,IF(B96="Johns Hopkins",'Johns Hopkins'!$F$9,IF(B96="Mercer",Mercer!$F$9,IF(B96="Presbyterian",Presbyterian!$F$9,IF(B96="Brown",Brown!$F$9,IF(B96="Cornell",Cornell!$F$9,IF(B96="Dartmouth",Dartmouth!$F$9,IF(B96="Harvard",Harvard!$F$9,IF(B96="Pennsylvania",Pennsylvania!$F$9,IF(B96="Princeton",Princeton!$F$9,IF(B96="Yale",Yale!$F$9,IF(B96="Canisius",Canisius!$F$9,IF(B96="Jacksonville",Jacksonville!$F$9,IF(B96="Manhattan",Manhattan!$F$9,IF(B96="Marist",Marist!$F$9,IF(B96="St. Josephs",'St. Josephs'!$F$9,IF(B96="Siena",Siena!$F$9,IF(B96="VMI",VMI!$F$9,IF(B96="Bryant",Bryant!$F$9,IF(B96="Mt. St. Marys",'Mount St. Marys'!$F$9,IF(B96="Quinnipiac",Quinnipiac!$F$9,IF(B96="Robert Morris",'Robert Morris'!$F$9,IF(B96="Sacred Heart",'Sacred Heart'!$F$9,IF(B96="Wagner",Wagner!$F$9,IF(B96="Army",Army!$F$9,IF(B96="Bucknell",Bucknell!$F$9,IF(B96="Colgate",Colgate!$F$9,IF(B96="Towson",Towson!$F$9,IF(B96="Holy Cross",'Holy Cross'!$F$9,IF(B96="Lafayette",Lafayette!$F$9,IF(B96="Lehigh",Lehigh!$F$9,IF(B96="Navy",Navy!$F$9,0)))))))))))))))))))))))))))))))))))))))))))))))))))))))))))))</f>
        <v>485</v>
      </c>
    </row>
    <row r="97" spans="1:10">
      <c r="A97" t="s">
        <v>320</v>
      </c>
      <c r="B97" t="s">
        <v>35</v>
      </c>
      <c r="C97">
        <v>21</v>
      </c>
      <c r="D97">
        <v>12</v>
      </c>
      <c r="E97">
        <v>33</v>
      </c>
      <c r="F97" s="45">
        <f t="shared" si="4"/>
        <v>4.4585987261146496</v>
      </c>
      <c r="G97" s="45">
        <f t="shared" si="5"/>
        <v>2.547770700636943</v>
      </c>
      <c r="H97" s="45">
        <f t="shared" si="6"/>
        <v>7.0063694267515926</v>
      </c>
      <c r="I97">
        <f t="shared" si="7"/>
        <v>93</v>
      </c>
      <c r="J97">
        <f>IF(B97="Air Force",'Air Force'!$F$9,IF(B97="Albany",Albany!$F$9,IF(B97="Detroit",Detroit!$F$9,IF(B97="Binghamton",Binghamton!$F$9,IF(B97="Hartford",Hartford!$F$9,IF(B97="Stony Brook",'Stony Brook'!$F$9,IF(B97="UMBC",UMBC!$F$9,IF(B97="Vermont",Vermont!$F$9,IF(B97="Duke",Duke!$F$9,IF(B97="Maryland",Maryland!$F$9,IF(B97="North Carolina",'North Carolina'!$F$9,IF(B97="Virginia",Virginia!$F$9,IF(B97="Georgetown",Georgetown!$F$9,IF(B97="Notre Dame",'Notre Dame'!$F$9,IF(B97="Providence",Providence!$F$9,IF(B97="Rutgers",Rutgers!$F$9,IF(B97="St. Johns",'St. Johns'!$F$9,IF(B97="Syracuse",Syracuse!$F$9,IF(B97="Villanova",Villanova!$F$9,IF(B97="Drexel",Drexel!$F$9,IF(B97="Hofstra",Hofstra!$F$9,IF(B97="Penn State",'Penn State'!$F$9,IF(B97="Delaware",Delaware!$F$9,IF(B97="Massachusetts",Massachusetts!$F$9,IF(B97="Bellarmine",Bellarmine!$F$9,IF(B97="Fairfield",Fairfield!$F$9,IF(B97="Hobart",Hobart!$F$9,IF(B97="Loyola",Loyola!$F$9,IF(B97="Ohio State",'Ohio State'!$F$9,IF(B97="Denver",Denver!$F$9,IF(B97="Johns Hopkins",'Johns Hopkins'!$F$9,IF(B97="Mercer",Mercer!$F$9,IF(B97="Presbyterian",Presbyterian!$F$9,IF(B97="Brown",Brown!$F$9,IF(B97="Cornell",Cornell!$F$9,IF(B97="Dartmouth",Dartmouth!$F$9,IF(B97="Harvard",Harvard!$F$9,IF(B97="Pennsylvania",Pennsylvania!$F$9,IF(B97="Princeton",Princeton!$F$9,IF(B97="Yale",Yale!$F$9,IF(B97="Canisius",Canisius!$F$9,IF(B97="Jacksonville",Jacksonville!$F$9,IF(B97="Manhattan",Manhattan!$F$9,IF(B97="Marist",Marist!$F$9,IF(B97="St. Josephs",'St. Josephs'!$F$9,IF(B97="Siena",Siena!$F$9,IF(B97="VMI",VMI!$F$9,IF(B97="Bryant",Bryant!$F$9,IF(B97="Mt. St. Marys",'Mount St. Marys'!$F$9,IF(B97="Quinnipiac",Quinnipiac!$F$9,IF(B97="Robert Morris",'Robert Morris'!$F$9,IF(B97="Sacred Heart",'Sacred Heart'!$F$9,IF(B97="Wagner",Wagner!$F$9,IF(B97="Army",Army!$F$9,IF(B97="Bucknell",Bucknell!$F$9,IF(B97="Colgate",Colgate!$F$9,IF(B97="Towson",Towson!$F$9,IF(B97="Holy Cross",'Holy Cross'!$F$9,IF(B97="Lafayette",Lafayette!$F$9,IF(B97="Lehigh",Lehigh!$F$9,IF(B97="Navy",Navy!$F$9,0)))))))))))))))))))))))))))))))))))))))))))))))))))))))))))))</f>
        <v>471</v>
      </c>
    </row>
    <row r="98" spans="1:10">
      <c r="A98" t="s">
        <v>316</v>
      </c>
      <c r="B98" t="s">
        <v>51</v>
      </c>
      <c r="C98">
        <v>26</v>
      </c>
      <c r="D98">
        <v>7</v>
      </c>
      <c r="E98">
        <v>33</v>
      </c>
      <c r="F98" s="45">
        <f t="shared" si="4"/>
        <v>5.508474576271186</v>
      </c>
      <c r="G98" s="45">
        <f t="shared" si="5"/>
        <v>1.4830508474576272</v>
      </c>
      <c r="H98" s="45">
        <f t="shared" si="6"/>
        <v>6.9915254237288131</v>
      </c>
      <c r="I98">
        <f t="shared" si="7"/>
        <v>94</v>
      </c>
      <c r="J98">
        <f>IF(B98="Air Force",'Air Force'!$F$9,IF(B98="Albany",Albany!$F$9,IF(B98="Detroit",Detroit!$F$9,IF(B98="Binghamton",Binghamton!$F$9,IF(B98="Hartford",Hartford!$F$9,IF(B98="Stony Brook",'Stony Brook'!$F$9,IF(B98="UMBC",UMBC!$F$9,IF(B98="Vermont",Vermont!$F$9,IF(B98="Duke",Duke!$F$9,IF(B98="Maryland",Maryland!$F$9,IF(B98="North Carolina",'North Carolina'!$F$9,IF(B98="Virginia",Virginia!$F$9,IF(B98="Georgetown",Georgetown!$F$9,IF(B98="Notre Dame",'Notre Dame'!$F$9,IF(B98="Providence",Providence!$F$9,IF(B98="Rutgers",Rutgers!$F$9,IF(B98="St. Johns",'St. Johns'!$F$9,IF(B98="Syracuse",Syracuse!$F$9,IF(B98="Villanova",Villanova!$F$9,IF(B98="Drexel",Drexel!$F$9,IF(B98="Hofstra",Hofstra!$F$9,IF(B98="Penn State",'Penn State'!$F$9,IF(B98="Delaware",Delaware!$F$9,IF(B98="Massachusetts",Massachusetts!$F$9,IF(B98="Bellarmine",Bellarmine!$F$9,IF(B98="Fairfield",Fairfield!$F$9,IF(B98="Hobart",Hobart!$F$9,IF(B98="Loyola",Loyola!$F$9,IF(B98="Ohio State",'Ohio State'!$F$9,IF(B98="Denver",Denver!$F$9,IF(B98="Johns Hopkins",'Johns Hopkins'!$F$9,IF(B98="Mercer",Mercer!$F$9,IF(B98="Presbyterian",Presbyterian!$F$9,IF(B98="Brown",Brown!$F$9,IF(B98="Cornell",Cornell!$F$9,IF(B98="Dartmouth",Dartmouth!$F$9,IF(B98="Harvard",Harvard!$F$9,IF(B98="Pennsylvania",Pennsylvania!$F$9,IF(B98="Princeton",Princeton!$F$9,IF(B98="Yale",Yale!$F$9,IF(B98="Canisius",Canisius!$F$9,IF(B98="Jacksonville",Jacksonville!$F$9,IF(B98="Manhattan",Manhattan!$F$9,IF(B98="Marist",Marist!$F$9,IF(B98="St. Josephs",'St. Josephs'!$F$9,IF(B98="Siena",Siena!$F$9,IF(B98="VMI",VMI!$F$9,IF(B98="Bryant",Bryant!$F$9,IF(B98="Mt. St. Marys",'Mount St. Marys'!$F$9,IF(B98="Quinnipiac",Quinnipiac!$F$9,IF(B98="Robert Morris",'Robert Morris'!$F$9,IF(B98="Sacred Heart",'Sacred Heart'!$F$9,IF(B98="Wagner",Wagner!$F$9,IF(B98="Army",Army!$F$9,IF(B98="Bucknell",Bucknell!$F$9,IF(B98="Colgate",Colgate!$F$9,IF(B98="Towson",Towson!$F$9,IF(B98="Holy Cross",'Holy Cross'!$F$9,IF(B98="Lafayette",Lafayette!$F$9,IF(B98="Lehigh",Lehigh!$F$9,IF(B98="Navy",Navy!$F$9,0)))))))))))))))))))))))))))))))))))))))))))))))))))))))))))))</f>
        <v>472</v>
      </c>
    </row>
    <row r="99" spans="1:10">
      <c r="A99" t="s">
        <v>343</v>
      </c>
      <c r="B99" t="s">
        <v>44</v>
      </c>
      <c r="C99">
        <v>17</v>
      </c>
      <c r="D99">
        <v>15</v>
      </c>
      <c r="E99">
        <v>32</v>
      </c>
      <c r="F99" s="45">
        <f t="shared" si="4"/>
        <v>3.7117903930131009</v>
      </c>
      <c r="G99" s="45">
        <f t="shared" si="5"/>
        <v>3.2751091703056767</v>
      </c>
      <c r="H99" s="45">
        <f t="shared" si="6"/>
        <v>6.9868995633187767</v>
      </c>
      <c r="I99">
        <f t="shared" si="7"/>
        <v>95</v>
      </c>
      <c r="J99">
        <f>IF(B99="Air Force",'Air Force'!$F$9,IF(B99="Albany",Albany!$F$9,IF(B99="Detroit",Detroit!$F$9,IF(B99="Binghamton",Binghamton!$F$9,IF(B99="Hartford",Hartford!$F$9,IF(B99="Stony Brook",'Stony Brook'!$F$9,IF(B99="UMBC",UMBC!$F$9,IF(B99="Vermont",Vermont!$F$9,IF(B99="Duke",Duke!$F$9,IF(B99="Maryland",Maryland!$F$9,IF(B99="North Carolina",'North Carolina'!$F$9,IF(B99="Virginia",Virginia!$F$9,IF(B99="Georgetown",Georgetown!$F$9,IF(B99="Notre Dame",'Notre Dame'!$F$9,IF(B99="Providence",Providence!$F$9,IF(B99="Rutgers",Rutgers!$F$9,IF(B99="St. Johns",'St. Johns'!$F$9,IF(B99="Syracuse",Syracuse!$F$9,IF(B99="Villanova",Villanova!$F$9,IF(B99="Drexel",Drexel!$F$9,IF(B99="Hofstra",Hofstra!$F$9,IF(B99="Penn State",'Penn State'!$F$9,IF(B99="Delaware",Delaware!$F$9,IF(B99="Massachusetts",Massachusetts!$F$9,IF(B99="Bellarmine",Bellarmine!$F$9,IF(B99="Fairfield",Fairfield!$F$9,IF(B99="Hobart",Hobart!$F$9,IF(B99="Loyola",Loyola!$F$9,IF(B99="Ohio State",'Ohio State'!$F$9,IF(B99="Denver",Denver!$F$9,IF(B99="Johns Hopkins",'Johns Hopkins'!$F$9,IF(B99="Mercer",Mercer!$F$9,IF(B99="Presbyterian",Presbyterian!$F$9,IF(B99="Brown",Brown!$F$9,IF(B99="Cornell",Cornell!$F$9,IF(B99="Dartmouth",Dartmouth!$F$9,IF(B99="Harvard",Harvard!$F$9,IF(B99="Pennsylvania",Pennsylvania!$F$9,IF(B99="Princeton",Princeton!$F$9,IF(B99="Yale",Yale!$F$9,IF(B99="Canisius",Canisius!$F$9,IF(B99="Jacksonville",Jacksonville!$F$9,IF(B99="Manhattan",Manhattan!$F$9,IF(B99="Marist",Marist!$F$9,IF(B99="St. Josephs",'St. Josephs'!$F$9,IF(B99="Siena",Siena!$F$9,IF(B99="VMI",VMI!$F$9,IF(B99="Bryant",Bryant!$F$9,IF(B99="Mt. St. Marys",'Mount St. Marys'!$F$9,IF(B99="Quinnipiac",Quinnipiac!$F$9,IF(B99="Robert Morris",'Robert Morris'!$F$9,IF(B99="Sacred Heart",'Sacred Heart'!$F$9,IF(B99="Wagner",Wagner!$F$9,IF(B99="Army",Army!$F$9,IF(B99="Bucknell",Bucknell!$F$9,IF(B99="Colgate",Colgate!$F$9,IF(B99="Towson",Towson!$F$9,IF(B99="Holy Cross",'Holy Cross'!$F$9,IF(B99="Lafayette",Lafayette!$F$9,IF(B99="Lehigh",Lehigh!$F$9,IF(B99="Navy",Navy!$F$9,0)))))))))))))))))))))))))))))))))))))))))))))))))))))))))))))</f>
        <v>458</v>
      </c>
    </row>
    <row r="100" spans="1:10">
      <c r="A100" t="s">
        <v>358</v>
      </c>
      <c r="B100" t="s">
        <v>38</v>
      </c>
      <c r="C100">
        <v>22</v>
      </c>
      <c r="D100">
        <v>3</v>
      </c>
      <c r="E100">
        <v>25</v>
      </c>
      <c r="F100" s="45">
        <f t="shared" si="4"/>
        <v>6.1111111111111107</v>
      </c>
      <c r="G100" s="45">
        <f t="shared" si="5"/>
        <v>0.83333333333333337</v>
      </c>
      <c r="H100" s="45">
        <f t="shared" si="6"/>
        <v>6.9444444444444446</v>
      </c>
      <c r="I100">
        <f t="shared" si="7"/>
        <v>96</v>
      </c>
      <c r="J100">
        <f>IF(B100="Air Force",'Air Force'!$F$9,IF(B100="Albany",Albany!$F$9,IF(B100="Detroit",Detroit!$F$9,IF(B100="Binghamton",Binghamton!$F$9,IF(B100="Hartford",Hartford!$F$9,IF(B100="Stony Brook",'Stony Brook'!$F$9,IF(B100="UMBC",UMBC!$F$9,IF(B100="Vermont",Vermont!$F$9,IF(B100="Duke",Duke!$F$9,IF(B100="Maryland",Maryland!$F$9,IF(B100="North Carolina",'North Carolina'!$F$9,IF(B100="Virginia",Virginia!$F$9,IF(B100="Georgetown",Georgetown!$F$9,IF(B100="Notre Dame",'Notre Dame'!$F$9,IF(B100="Providence",Providence!$F$9,IF(B100="Rutgers",Rutgers!$F$9,IF(B100="St. Johns",'St. Johns'!$F$9,IF(B100="Syracuse",Syracuse!$F$9,IF(B100="Villanova",Villanova!$F$9,IF(B100="Drexel",Drexel!$F$9,IF(B100="Hofstra",Hofstra!$F$9,IF(B100="Penn State",'Penn State'!$F$9,IF(B100="Delaware",Delaware!$F$9,IF(B100="Massachusetts",Massachusetts!$F$9,IF(B100="Bellarmine",Bellarmine!$F$9,IF(B100="Fairfield",Fairfield!$F$9,IF(B100="Hobart",Hobart!$F$9,IF(B100="Loyola",Loyola!$F$9,IF(B100="Ohio State",'Ohio State'!$F$9,IF(B100="Denver",Denver!$F$9,IF(B100="Johns Hopkins",'Johns Hopkins'!$F$9,IF(B100="Mercer",Mercer!$F$9,IF(B100="Presbyterian",Presbyterian!$F$9,IF(B100="Brown",Brown!$F$9,IF(B100="Cornell",Cornell!$F$9,IF(B100="Dartmouth",Dartmouth!$F$9,IF(B100="Harvard",Harvard!$F$9,IF(B100="Pennsylvania",Pennsylvania!$F$9,IF(B100="Princeton",Princeton!$F$9,IF(B100="Yale",Yale!$F$9,IF(B100="Canisius",Canisius!$F$9,IF(B100="Jacksonville",Jacksonville!$F$9,IF(B100="Manhattan",Manhattan!$F$9,IF(B100="Marist",Marist!$F$9,IF(B100="St. Josephs",'St. Josephs'!$F$9,IF(B100="Siena",Siena!$F$9,IF(B100="VMI",VMI!$F$9,IF(B100="Bryant",Bryant!$F$9,IF(B100="Mt. St. Marys",'Mount St. Marys'!$F$9,IF(B100="Quinnipiac",Quinnipiac!$F$9,IF(B100="Robert Morris",'Robert Morris'!$F$9,IF(B100="Sacred Heart",'Sacred Heart'!$F$9,IF(B100="Wagner",Wagner!$F$9,IF(B100="Army",Army!$F$9,IF(B100="Bucknell",Bucknell!$F$9,IF(B100="Colgate",Colgate!$F$9,IF(B100="Towson",Towson!$F$9,IF(B100="Holy Cross",'Holy Cross'!$F$9,IF(B100="Lafayette",Lafayette!$F$9,IF(B100="Lehigh",Lehigh!$F$9,IF(B100="Navy",Navy!$F$9,0)))))))))))))))))))))))))))))))))))))))))))))))))))))))))))))</f>
        <v>360</v>
      </c>
    </row>
    <row r="101" spans="1:10">
      <c r="A101" t="s">
        <v>371</v>
      </c>
      <c r="B101" t="s">
        <v>17</v>
      </c>
      <c r="C101">
        <v>17</v>
      </c>
      <c r="D101">
        <v>9</v>
      </c>
      <c r="E101">
        <v>26</v>
      </c>
      <c r="F101" s="45">
        <f t="shared" si="4"/>
        <v>4.5333333333333332</v>
      </c>
      <c r="G101" s="45">
        <f t="shared" si="5"/>
        <v>2.4</v>
      </c>
      <c r="H101" s="45">
        <f t="shared" si="6"/>
        <v>6.9333333333333327</v>
      </c>
      <c r="I101">
        <f t="shared" si="7"/>
        <v>97</v>
      </c>
      <c r="J101">
        <f>IF(B101="Air Force",'Air Force'!$F$9,IF(B101="Albany",Albany!$F$9,IF(B101="Detroit",Detroit!$F$9,IF(B101="Binghamton",Binghamton!$F$9,IF(B101="Hartford",Hartford!$F$9,IF(B101="Stony Brook",'Stony Brook'!$F$9,IF(B101="UMBC",UMBC!$F$9,IF(B101="Vermont",Vermont!$F$9,IF(B101="Duke",Duke!$F$9,IF(B101="Maryland",Maryland!$F$9,IF(B101="North Carolina",'North Carolina'!$F$9,IF(B101="Virginia",Virginia!$F$9,IF(B101="Georgetown",Georgetown!$F$9,IF(B101="Notre Dame",'Notre Dame'!$F$9,IF(B101="Providence",Providence!$F$9,IF(B101="Rutgers",Rutgers!$F$9,IF(B101="St. Johns",'St. Johns'!$F$9,IF(B101="Syracuse",Syracuse!$F$9,IF(B101="Villanova",Villanova!$F$9,IF(B101="Drexel",Drexel!$F$9,IF(B101="Hofstra",Hofstra!$F$9,IF(B101="Penn State",'Penn State'!$F$9,IF(B101="Delaware",Delaware!$F$9,IF(B101="Massachusetts",Massachusetts!$F$9,IF(B101="Bellarmine",Bellarmine!$F$9,IF(B101="Fairfield",Fairfield!$F$9,IF(B101="Hobart",Hobart!$F$9,IF(B101="Loyola",Loyola!$F$9,IF(B101="Ohio State",'Ohio State'!$F$9,IF(B101="Denver",Denver!$F$9,IF(B101="Johns Hopkins",'Johns Hopkins'!$F$9,IF(B101="Mercer",Mercer!$F$9,IF(B101="Presbyterian",Presbyterian!$F$9,IF(B101="Brown",Brown!$F$9,IF(B101="Cornell",Cornell!$F$9,IF(B101="Dartmouth",Dartmouth!$F$9,IF(B101="Harvard",Harvard!$F$9,IF(B101="Pennsylvania",Pennsylvania!$F$9,IF(B101="Princeton",Princeton!$F$9,IF(B101="Yale",Yale!$F$9,IF(B101="Canisius",Canisius!$F$9,IF(B101="Jacksonville",Jacksonville!$F$9,IF(B101="Manhattan",Manhattan!$F$9,IF(B101="Marist",Marist!$F$9,IF(B101="St. Josephs",'St. Josephs'!$F$9,IF(B101="Siena",Siena!$F$9,IF(B101="VMI",VMI!$F$9,IF(B101="Bryant",Bryant!$F$9,IF(B101="Mt. St. Marys",'Mount St. Marys'!$F$9,IF(B101="Quinnipiac",Quinnipiac!$F$9,IF(B101="Robert Morris",'Robert Morris'!$F$9,IF(B101="Sacred Heart",'Sacred Heart'!$F$9,IF(B101="Wagner",Wagner!$F$9,IF(B101="Army",Army!$F$9,IF(B101="Bucknell",Bucknell!$F$9,IF(B101="Colgate",Colgate!$F$9,IF(B101="Towson",Towson!$F$9,IF(B101="Holy Cross",'Holy Cross'!$F$9,IF(B101="Lafayette",Lafayette!$F$9,IF(B101="Lehigh",Lehigh!$F$9,IF(B101="Navy",Navy!$F$9,0)))))))))))))))))))))))))))))))))))))))))))))))))))))))))))))</f>
        <v>375</v>
      </c>
    </row>
    <row r="102" spans="1:10">
      <c r="A102" t="s">
        <v>430</v>
      </c>
      <c r="B102" t="s">
        <v>17</v>
      </c>
      <c r="C102">
        <v>5</v>
      </c>
      <c r="D102">
        <v>21</v>
      </c>
      <c r="E102">
        <v>26</v>
      </c>
      <c r="F102" s="45">
        <f t="shared" si="4"/>
        <v>1.3333333333333335</v>
      </c>
      <c r="G102" s="45">
        <f t="shared" si="5"/>
        <v>5.6000000000000005</v>
      </c>
      <c r="H102" s="45">
        <f t="shared" si="6"/>
        <v>6.9333333333333327</v>
      </c>
      <c r="I102">
        <f t="shared" si="7"/>
        <v>97</v>
      </c>
      <c r="J102">
        <f>IF(B102="Air Force",'Air Force'!$F$9,IF(B102="Albany",Albany!$F$9,IF(B102="Detroit",Detroit!$F$9,IF(B102="Binghamton",Binghamton!$F$9,IF(B102="Hartford",Hartford!$F$9,IF(B102="Stony Brook",'Stony Brook'!$F$9,IF(B102="UMBC",UMBC!$F$9,IF(B102="Vermont",Vermont!$F$9,IF(B102="Duke",Duke!$F$9,IF(B102="Maryland",Maryland!$F$9,IF(B102="North Carolina",'North Carolina'!$F$9,IF(B102="Virginia",Virginia!$F$9,IF(B102="Georgetown",Georgetown!$F$9,IF(B102="Notre Dame",'Notre Dame'!$F$9,IF(B102="Providence",Providence!$F$9,IF(B102="Rutgers",Rutgers!$F$9,IF(B102="St. Johns",'St. Johns'!$F$9,IF(B102="Syracuse",Syracuse!$F$9,IF(B102="Villanova",Villanova!$F$9,IF(B102="Drexel",Drexel!$F$9,IF(B102="Hofstra",Hofstra!$F$9,IF(B102="Penn State",'Penn State'!$F$9,IF(B102="Delaware",Delaware!$F$9,IF(B102="Massachusetts",Massachusetts!$F$9,IF(B102="Bellarmine",Bellarmine!$F$9,IF(B102="Fairfield",Fairfield!$F$9,IF(B102="Hobart",Hobart!$F$9,IF(B102="Loyola",Loyola!$F$9,IF(B102="Ohio State",'Ohio State'!$F$9,IF(B102="Denver",Denver!$F$9,IF(B102="Johns Hopkins",'Johns Hopkins'!$F$9,IF(B102="Mercer",Mercer!$F$9,IF(B102="Presbyterian",Presbyterian!$F$9,IF(B102="Brown",Brown!$F$9,IF(B102="Cornell",Cornell!$F$9,IF(B102="Dartmouth",Dartmouth!$F$9,IF(B102="Harvard",Harvard!$F$9,IF(B102="Pennsylvania",Pennsylvania!$F$9,IF(B102="Princeton",Princeton!$F$9,IF(B102="Yale",Yale!$F$9,IF(B102="Canisius",Canisius!$F$9,IF(B102="Jacksonville",Jacksonville!$F$9,IF(B102="Manhattan",Manhattan!$F$9,IF(B102="Marist",Marist!$F$9,IF(B102="St. Josephs",'St. Josephs'!$F$9,IF(B102="Siena",Siena!$F$9,IF(B102="VMI",VMI!$F$9,IF(B102="Bryant",Bryant!$F$9,IF(B102="Mt. St. Marys",'Mount St. Marys'!$F$9,IF(B102="Quinnipiac",Quinnipiac!$F$9,IF(B102="Robert Morris",'Robert Morris'!$F$9,IF(B102="Sacred Heart",'Sacred Heart'!$F$9,IF(B102="Wagner",Wagner!$F$9,IF(B102="Army",Army!$F$9,IF(B102="Bucknell",Bucknell!$F$9,IF(B102="Colgate",Colgate!$F$9,IF(B102="Towson",Towson!$F$9,IF(B102="Holy Cross",'Holy Cross'!$F$9,IF(B102="Lafayette",Lafayette!$F$9,IF(B102="Lehigh",Lehigh!$F$9,IF(B102="Navy",Navy!$F$9,0)))))))))))))))))))))))))))))))))))))))))))))))))))))))))))))</f>
        <v>375</v>
      </c>
    </row>
    <row r="103" spans="1:10">
      <c r="A103" t="s">
        <v>346</v>
      </c>
      <c r="B103" t="s">
        <v>36</v>
      </c>
      <c r="C103">
        <v>15</v>
      </c>
      <c r="D103">
        <v>6</v>
      </c>
      <c r="E103">
        <v>21</v>
      </c>
      <c r="F103" s="45">
        <f t="shared" si="4"/>
        <v>4.8859934853420199</v>
      </c>
      <c r="G103" s="45">
        <f t="shared" si="5"/>
        <v>1.9543973941368076</v>
      </c>
      <c r="H103" s="45">
        <f t="shared" si="6"/>
        <v>6.8403908794788277</v>
      </c>
      <c r="I103">
        <f t="shared" si="7"/>
        <v>99</v>
      </c>
      <c r="J103">
        <f>IF(B103="Air Force",'Air Force'!$F$9,IF(B103="Albany",Albany!$F$9,IF(B103="Detroit",Detroit!$F$9,IF(B103="Binghamton",Binghamton!$F$9,IF(B103="Hartford",Hartford!$F$9,IF(B103="Stony Brook",'Stony Brook'!$F$9,IF(B103="UMBC",UMBC!$F$9,IF(B103="Vermont",Vermont!$F$9,IF(B103="Duke",Duke!$F$9,IF(B103="Maryland",Maryland!$F$9,IF(B103="North Carolina",'North Carolina'!$F$9,IF(B103="Virginia",Virginia!$F$9,IF(B103="Georgetown",Georgetown!$F$9,IF(B103="Notre Dame",'Notre Dame'!$F$9,IF(B103="Providence",Providence!$F$9,IF(B103="Rutgers",Rutgers!$F$9,IF(B103="St. Johns",'St. Johns'!$F$9,IF(B103="Syracuse",Syracuse!$F$9,IF(B103="Villanova",Villanova!$F$9,IF(B103="Drexel",Drexel!$F$9,IF(B103="Hofstra",Hofstra!$F$9,IF(B103="Penn State",'Penn State'!$F$9,IF(B103="Delaware",Delaware!$F$9,IF(B103="Massachusetts",Massachusetts!$F$9,IF(B103="Bellarmine",Bellarmine!$F$9,IF(B103="Fairfield",Fairfield!$F$9,IF(B103="Hobart",Hobart!$F$9,IF(B103="Loyola",Loyola!$F$9,IF(B103="Ohio State",'Ohio State'!$F$9,IF(B103="Denver",Denver!$F$9,IF(B103="Johns Hopkins",'Johns Hopkins'!$F$9,IF(B103="Mercer",Mercer!$F$9,IF(B103="Presbyterian",Presbyterian!$F$9,IF(B103="Brown",Brown!$F$9,IF(B103="Cornell",Cornell!$F$9,IF(B103="Dartmouth",Dartmouth!$F$9,IF(B103="Harvard",Harvard!$F$9,IF(B103="Pennsylvania",Pennsylvania!$F$9,IF(B103="Princeton",Princeton!$F$9,IF(B103="Yale",Yale!$F$9,IF(B103="Canisius",Canisius!$F$9,IF(B103="Jacksonville",Jacksonville!$F$9,IF(B103="Manhattan",Manhattan!$F$9,IF(B103="Marist",Marist!$F$9,IF(B103="St. Josephs",'St. Josephs'!$F$9,IF(B103="Siena",Siena!$F$9,IF(B103="VMI",VMI!$F$9,IF(B103="Bryant",Bryant!$F$9,IF(B103="Mt. St. Marys",'Mount St. Marys'!$F$9,IF(B103="Quinnipiac",Quinnipiac!$F$9,IF(B103="Robert Morris",'Robert Morris'!$F$9,IF(B103="Sacred Heart",'Sacred Heart'!$F$9,IF(B103="Wagner",Wagner!$F$9,IF(B103="Army",Army!$F$9,IF(B103="Bucknell",Bucknell!$F$9,IF(B103="Colgate",Colgate!$F$9,IF(B103="Towson",Towson!$F$9,IF(B103="Holy Cross",'Holy Cross'!$F$9,IF(B103="Lafayette",Lafayette!$F$9,IF(B103="Lehigh",Lehigh!$F$9,IF(B103="Navy",Navy!$F$9,0)))))))))))))))))))))))))))))))))))))))))))))))))))))))))))))</f>
        <v>307</v>
      </c>
    </row>
    <row r="104" spans="1:10">
      <c r="A104" t="s">
        <v>284</v>
      </c>
      <c r="B104" t="s">
        <v>46</v>
      </c>
      <c r="C104">
        <v>20</v>
      </c>
      <c r="D104">
        <v>13</v>
      </c>
      <c r="E104">
        <v>33</v>
      </c>
      <c r="F104" s="45">
        <f t="shared" si="4"/>
        <v>4.1322314049586781</v>
      </c>
      <c r="G104" s="45">
        <f t="shared" si="5"/>
        <v>2.6859504132231407</v>
      </c>
      <c r="H104" s="45">
        <f t="shared" si="6"/>
        <v>6.8181818181818175</v>
      </c>
      <c r="I104">
        <f t="shared" si="7"/>
        <v>100</v>
      </c>
      <c r="J104">
        <f>IF(B104="Air Force",'Air Force'!$F$9,IF(B104="Albany",Albany!$F$9,IF(B104="Detroit",Detroit!$F$9,IF(B104="Binghamton",Binghamton!$F$9,IF(B104="Hartford",Hartford!$F$9,IF(B104="Stony Brook",'Stony Brook'!$F$9,IF(B104="UMBC",UMBC!$F$9,IF(B104="Vermont",Vermont!$F$9,IF(B104="Duke",Duke!$F$9,IF(B104="Maryland",Maryland!$F$9,IF(B104="North Carolina",'North Carolina'!$F$9,IF(B104="Virginia",Virginia!$F$9,IF(B104="Georgetown",Georgetown!$F$9,IF(B104="Notre Dame",'Notre Dame'!$F$9,IF(B104="Providence",Providence!$F$9,IF(B104="Rutgers",Rutgers!$F$9,IF(B104="St. Johns",'St. Johns'!$F$9,IF(B104="Syracuse",Syracuse!$F$9,IF(B104="Villanova",Villanova!$F$9,IF(B104="Drexel",Drexel!$F$9,IF(B104="Hofstra",Hofstra!$F$9,IF(B104="Penn State",'Penn State'!$F$9,IF(B104="Delaware",Delaware!$F$9,IF(B104="Massachusetts",Massachusetts!$F$9,IF(B104="Bellarmine",Bellarmine!$F$9,IF(B104="Fairfield",Fairfield!$F$9,IF(B104="Hobart",Hobart!$F$9,IF(B104="Loyola",Loyola!$F$9,IF(B104="Ohio State",'Ohio State'!$F$9,IF(B104="Denver",Denver!$F$9,IF(B104="Johns Hopkins",'Johns Hopkins'!$F$9,IF(B104="Mercer",Mercer!$F$9,IF(B104="Presbyterian",Presbyterian!$F$9,IF(B104="Brown",Brown!$F$9,IF(B104="Cornell",Cornell!$F$9,IF(B104="Dartmouth",Dartmouth!$F$9,IF(B104="Harvard",Harvard!$F$9,IF(B104="Pennsylvania",Pennsylvania!$F$9,IF(B104="Princeton",Princeton!$F$9,IF(B104="Yale",Yale!$F$9,IF(B104="Canisius",Canisius!$F$9,IF(B104="Jacksonville",Jacksonville!$F$9,IF(B104="Manhattan",Manhattan!$F$9,IF(B104="Marist",Marist!$F$9,IF(B104="St. Josephs",'St. Josephs'!$F$9,IF(B104="Siena",Siena!$F$9,IF(B104="VMI",VMI!$F$9,IF(B104="Bryant",Bryant!$F$9,IF(B104="Mt. St. Marys",'Mount St. Marys'!$F$9,IF(B104="Quinnipiac",Quinnipiac!$F$9,IF(B104="Robert Morris",'Robert Morris'!$F$9,IF(B104="Sacred Heart",'Sacred Heart'!$F$9,IF(B104="Wagner",Wagner!$F$9,IF(B104="Army",Army!$F$9,IF(B104="Bucknell",Bucknell!$F$9,IF(B104="Colgate",Colgate!$F$9,IF(B104="Towson",Towson!$F$9,IF(B104="Holy Cross",'Holy Cross'!$F$9,IF(B104="Lafayette",Lafayette!$F$9,IF(B104="Lehigh",Lehigh!$F$9,IF(B104="Navy",Navy!$F$9,0)))))))))))))))))))))))))))))))))))))))))))))))))))))))))))))</f>
        <v>484</v>
      </c>
    </row>
    <row r="105" spans="1:10">
      <c r="A105" t="s">
        <v>334</v>
      </c>
      <c r="B105" t="s">
        <v>46</v>
      </c>
      <c r="C105">
        <v>25</v>
      </c>
      <c r="D105">
        <v>8</v>
      </c>
      <c r="E105">
        <v>33</v>
      </c>
      <c r="F105" s="45">
        <f t="shared" si="4"/>
        <v>5.1652892561983474</v>
      </c>
      <c r="G105" s="45">
        <f t="shared" si="5"/>
        <v>1.6528925619834711</v>
      </c>
      <c r="H105" s="45">
        <f t="shared" si="6"/>
        <v>6.8181818181818175</v>
      </c>
      <c r="I105">
        <f t="shared" si="7"/>
        <v>100</v>
      </c>
      <c r="J105">
        <f>IF(B105="Air Force",'Air Force'!$F$9,IF(B105="Albany",Albany!$F$9,IF(B105="Detroit",Detroit!$F$9,IF(B105="Binghamton",Binghamton!$F$9,IF(B105="Hartford",Hartford!$F$9,IF(B105="Stony Brook",'Stony Brook'!$F$9,IF(B105="UMBC",UMBC!$F$9,IF(B105="Vermont",Vermont!$F$9,IF(B105="Duke",Duke!$F$9,IF(B105="Maryland",Maryland!$F$9,IF(B105="North Carolina",'North Carolina'!$F$9,IF(B105="Virginia",Virginia!$F$9,IF(B105="Georgetown",Georgetown!$F$9,IF(B105="Notre Dame",'Notre Dame'!$F$9,IF(B105="Providence",Providence!$F$9,IF(B105="Rutgers",Rutgers!$F$9,IF(B105="St. Johns",'St. Johns'!$F$9,IF(B105="Syracuse",Syracuse!$F$9,IF(B105="Villanova",Villanova!$F$9,IF(B105="Drexel",Drexel!$F$9,IF(B105="Hofstra",Hofstra!$F$9,IF(B105="Penn State",'Penn State'!$F$9,IF(B105="Delaware",Delaware!$F$9,IF(B105="Massachusetts",Massachusetts!$F$9,IF(B105="Bellarmine",Bellarmine!$F$9,IF(B105="Fairfield",Fairfield!$F$9,IF(B105="Hobart",Hobart!$F$9,IF(B105="Loyola",Loyola!$F$9,IF(B105="Ohio State",'Ohio State'!$F$9,IF(B105="Denver",Denver!$F$9,IF(B105="Johns Hopkins",'Johns Hopkins'!$F$9,IF(B105="Mercer",Mercer!$F$9,IF(B105="Presbyterian",Presbyterian!$F$9,IF(B105="Brown",Brown!$F$9,IF(B105="Cornell",Cornell!$F$9,IF(B105="Dartmouth",Dartmouth!$F$9,IF(B105="Harvard",Harvard!$F$9,IF(B105="Pennsylvania",Pennsylvania!$F$9,IF(B105="Princeton",Princeton!$F$9,IF(B105="Yale",Yale!$F$9,IF(B105="Canisius",Canisius!$F$9,IF(B105="Jacksonville",Jacksonville!$F$9,IF(B105="Manhattan",Manhattan!$F$9,IF(B105="Marist",Marist!$F$9,IF(B105="St. Josephs",'St. Josephs'!$F$9,IF(B105="Siena",Siena!$F$9,IF(B105="VMI",VMI!$F$9,IF(B105="Bryant",Bryant!$F$9,IF(B105="Mt. St. Marys",'Mount St. Marys'!$F$9,IF(B105="Quinnipiac",Quinnipiac!$F$9,IF(B105="Robert Morris",'Robert Morris'!$F$9,IF(B105="Sacred Heart",'Sacred Heart'!$F$9,IF(B105="Wagner",Wagner!$F$9,IF(B105="Army",Army!$F$9,IF(B105="Bucknell",Bucknell!$F$9,IF(B105="Colgate",Colgate!$F$9,IF(B105="Towson",Towson!$F$9,IF(B105="Holy Cross",'Holy Cross'!$F$9,IF(B105="Lafayette",Lafayette!$F$9,IF(B105="Lehigh",Lehigh!$F$9,IF(B105="Navy",Navy!$F$9,0)))))))))))))))))))))))))))))))))))))))))))))))))))))))))))))</f>
        <v>484</v>
      </c>
    </row>
    <row r="106" spans="1:10">
      <c r="A106" t="s">
        <v>386</v>
      </c>
      <c r="B106" t="s">
        <v>23</v>
      </c>
      <c r="C106">
        <v>17</v>
      </c>
      <c r="D106">
        <v>13</v>
      </c>
      <c r="E106">
        <v>30</v>
      </c>
      <c r="F106" s="45">
        <f t="shared" si="4"/>
        <v>3.8374717832957108</v>
      </c>
      <c r="G106" s="45">
        <f t="shared" si="5"/>
        <v>2.9345372460496613</v>
      </c>
      <c r="H106" s="45">
        <f t="shared" si="6"/>
        <v>6.772009029345373</v>
      </c>
      <c r="I106">
        <f t="shared" si="7"/>
        <v>102</v>
      </c>
      <c r="J106">
        <f>IF(B106="Air Force",'Air Force'!$F$9,IF(B106="Albany",Albany!$F$9,IF(B106="Detroit",Detroit!$F$9,IF(B106="Binghamton",Binghamton!$F$9,IF(B106="Hartford",Hartford!$F$9,IF(B106="Stony Brook",'Stony Brook'!$F$9,IF(B106="UMBC",UMBC!$F$9,IF(B106="Vermont",Vermont!$F$9,IF(B106="Duke",Duke!$F$9,IF(B106="Maryland",Maryland!$F$9,IF(B106="North Carolina",'North Carolina'!$F$9,IF(B106="Virginia",Virginia!$F$9,IF(B106="Georgetown",Georgetown!$F$9,IF(B106="Notre Dame",'Notre Dame'!$F$9,IF(B106="Providence",Providence!$F$9,IF(B106="Rutgers",Rutgers!$F$9,IF(B106="St. Johns",'St. Johns'!$F$9,IF(B106="Syracuse",Syracuse!$F$9,IF(B106="Villanova",Villanova!$F$9,IF(B106="Drexel",Drexel!$F$9,IF(B106="Hofstra",Hofstra!$F$9,IF(B106="Penn State",'Penn State'!$F$9,IF(B106="Delaware",Delaware!$F$9,IF(B106="Massachusetts",Massachusetts!$F$9,IF(B106="Bellarmine",Bellarmine!$F$9,IF(B106="Fairfield",Fairfield!$F$9,IF(B106="Hobart",Hobart!$F$9,IF(B106="Loyola",Loyola!$F$9,IF(B106="Ohio State",'Ohio State'!$F$9,IF(B106="Denver",Denver!$F$9,IF(B106="Johns Hopkins",'Johns Hopkins'!$F$9,IF(B106="Mercer",Mercer!$F$9,IF(B106="Presbyterian",Presbyterian!$F$9,IF(B106="Brown",Brown!$F$9,IF(B106="Cornell",Cornell!$F$9,IF(B106="Dartmouth",Dartmouth!$F$9,IF(B106="Harvard",Harvard!$F$9,IF(B106="Pennsylvania",Pennsylvania!$F$9,IF(B106="Princeton",Princeton!$F$9,IF(B106="Yale",Yale!$F$9,IF(B106="Canisius",Canisius!$F$9,IF(B106="Jacksonville",Jacksonville!$F$9,IF(B106="Manhattan",Manhattan!$F$9,IF(B106="Marist",Marist!$F$9,IF(B106="St. Josephs",'St. Josephs'!$F$9,IF(B106="Siena",Siena!$F$9,IF(B106="VMI",VMI!$F$9,IF(B106="Bryant",Bryant!$F$9,IF(B106="Mt. St. Marys",'Mount St. Marys'!$F$9,IF(B106="Quinnipiac",Quinnipiac!$F$9,IF(B106="Robert Morris",'Robert Morris'!$F$9,IF(B106="Sacred Heart",'Sacred Heart'!$F$9,IF(B106="Wagner",Wagner!$F$9,IF(B106="Army",Army!$F$9,IF(B106="Bucknell",Bucknell!$F$9,IF(B106="Colgate",Colgate!$F$9,IF(B106="Towson",Towson!$F$9,IF(B106="Holy Cross",'Holy Cross'!$F$9,IF(B106="Lafayette",Lafayette!$F$9,IF(B106="Lehigh",Lehigh!$F$9,IF(B106="Navy",Navy!$F$9,0)))))))))))))))))))))))))))))))))))))))))))))))))))))))))))))</f>
        <v>443</v>
      </c>
    </row>
    <row r="107" spans="1:10">
      <c r="A107" t="s">
        <v>348</v>
      </c>
      <c r="B107" t="s">
        <v>57</v>
      </c>
      <c r="C107">
        <v>26</v>
      </c>
      <c r="D107">
        <v>7</v>
      </c>
      <c r="E107">
        <v>33</v>
      </c>
      <c r="F107" s="45">
        <f t="shared" si="4"/>
        <v>5.3061224489795915</v>
      </c>
      <c r="G107" s="45">
        <f t="shared" si="5"/>
        <v>1.4285714285714286</v>
      </c>
      <c r="H107" s="45">
        <f t="shared" si="6"/>
        <v>6.7346938775510203</v>
      </c>
      <c r="I107">
        <f t="shared" si="7"/>
        <v>103</v>
      </c>
      <c r="J107">
        <f>IF(B107="Air Force",'Air Force'!$F$9,IF(B107="Albany",Albany!$F$9,IF(B107="Detroit",Detroit!$F$9,IF(B107="Binghamton",Binghamton!$F$9,IF(B107="Hartford",Hartford!$F$9,IF(B107="Stony Brook",'Stony Brook'!$F$9,IF(B107="UMBC",UMBC!$F$9,IF(B107="Vermont",Vermont!$F$9,IF(B107="Duke",Duke!$F$9,IF(B107="Maryland",Maryland!$F$9,IF(B107="North Carolina",'North Carolina'!$F$9,IF(B107="Virginia",Virginia!$F$9,IF(B107="Georgetown",Georgetown!$F$9,IF(B107="Notre Dame",'Notre Dame'!$F$9,IF(B107="Providence",Providence!$F$9,IF(B107="Rutgers",Rutgers!$F$9,IF(B107="St. Johns",'St. Johns'!$F$9,IF(B107="Syracuse",Syracuse!$F$9,IF(B107="Villanova",Villanova!$F$9,IF(B107="Drexel",Drexel!$F$9,IF(B107="Hofstra",Hofstra!$F$9,IF(B107="Penn State",'Penn State'!$F$9,IF(B107="Delaware",Delaware!$F$9,IF(B107="Massachusetts",Massachusetts!$F$9,IF(B107="Bellarmine",Bellarmine!$F$9,IF(B107="Fairfield",Fairfield!$F$9,IF(B107="Hobart",Hobart!$F$9,IF(B107="Loyola",Loyola!$F$9,IF(B107="Ohio State",'Ohio State'!$F$9,IF(B107="Denver",Denver!$F$9,IF(B107="Johns Hopkins",'Johns Hopkins'!$F$9,IF(B107="Mercer",Mercer!$F$9,IF(B107="Presbyterian",Presbyterian!$F$9,IF(B107="Brown",Brown!$F$9,IF(B107="Cornell",Cornell!$F$9,IF(B107="Dartmouth",Dartmouth!$F$9,IF(B107="Harvard",Harvard!$F$9,IF(B107="Pennsylvania",Pennsylvania!$F$9,IF(B107="Princeton",Princeton!$F$9,IF(B107="Yale",Yale!$F$9,IF(B107="Canisius",Canisius!$F$9,IF(B107="Jacksonville",Jacksonville!$F$9,IF(B107="Manhattan",Manhattan!$F$9,IF(B107="Marist",Marist!$F$9,IF(B107="St. Josephs",'St. Josephs'!$F$9,IF(B107="Siena",Siena!$F$9,IF(B107="VMI",VMI!$F$9,IF(B107="Bryant",Bryant!$F$9,IF(B107="Mt. St. Marys",'Mount St. Marys'!$F$9,IF(B107="Quinnipiac",Quinnipiac!$F$9,IF(B107="Robert Morris",'Robert Morris'!$F$9,IF(B107="Sacred Heart",'Sacred Heart'!$F$9,IF(B107="Wagner",Wagner!$F$9,IF(B107="Army",Army!$F$9,IF(B107="Bucknell",Bucknell!$F$9,IF(B107="Colgate",Colgate!$F$9,IF(B107="Towson",Towson!$F$9,IF(B107="Holy Cross",'Holy Cross'!$F$9,IF(B107="Lafayette",Lafayette!$F$9,IF(B107="Lehigh",Lehigh!$F$9,IF(B107="Navy",Navy!$F$9,0)))))))))))))))))))))))))))))))))))))))))))))))))))))))))))))</f>
        <v>490</v>
      </c>
    </row>
    <row r="108" spans="1:10">
      <c r="A108" t="s">
        <v>455</v>
      </c>
      <c r="B108" t="s">
        <v>5</v>
      </c>
      <c r="C108">
        <v>23</v>
      </c>
      <c r="D108">
        <v>9</v>
      </c>
      <c r="E108">
        <v>32</v>
      </c>
      <c r="F108" s="45">
        <f t="shared" si="4"/>
        <v>4.8319327731092443</v>
      </c>
      <c r="G108" s="45">
        <f t="shared" si="5"/>
        <v>1.8907563025210083</v>
      </c>
      <c r="H108" s="45">
        <f t="shared" si="6"/>
        <v>6.7226890756302522</v>
      </c>
      <c r="I108">
        <f t="shared" si="7"/>
        <v>104</v>
      </c>
      <c r="J108">
        <f>IF(B108="Air Force",'Air Force'!$F$9,IF(B108="Albany",Albany!$F$9,IF(B108="Detroit",Detroit!$F$9,IF(B108="Binghamton",Binghamton!$F$9,IF(B108="Hartford",Hartford!$F$9,IF(B108="Stony Brook",'Stony Brook'!$F$9,IF(B108="UMBC",UMBC!$F$9,IF(B108="Vermont",Vermont!$F$9,IF(B108="Duke",Duke!$F$9,IF(B108="Maryland",Maryland!$F$9,IF(B108="North Carolina",'North Carolina'!$F$9,IF(B108="Virginia",Virginia!$F$9,IF(B108="Georgetown",Georgetown!$F$9,IF(B108="Notre Dame",'Notre Dame'!$F$9,IF(B108="Providence",Providence!$F$9,IF(B108="Rutgers",Rutgers!$F$9,IF(B108="St. Johns",'St. Johns'!$F$9,IF(B108="Syracuse",Syracuse!$F$9,IF(B108="Villanova",Villanova!$F$9,IF(B108="Drexel",Drexel!$F$9,IF(B108="Hofstra",Hofstra!$F$9,IF(B108="Penn State",'Penn State'!$F$9,IF(B108="Delaware",Delaware!$F$9,IF(B108="Massachusetts",Massachusetts!$F$9,IF(B108="Bellarmine",Bellarmine!$F$9,IF(B108="Fairfield",Fairfield!$F$9,IF(B108="Hobart",Hobart!$F$9,IF(B108="Loyola",Loyola!$F$9,IF(B108="Ohio State",'Ohio State'!$F$9,IF(B108="Denver",Denver!$F$9,IF(B108="Johns Hopkins",'Johns Hopkins'!$F$9,IF(B108="Mercer",Mercer!$F$9,IF(B108="Presbyterian",Presbyterian!$F$9,IF(B108="Brown",Brown!$F$9,IF(B108="Cornell",Cornell!$F$9,IF(B108="Dartmouth",Dartmouth!$F$9,IF(B108="Harvard",Harvard!$F$9,IF(B108="Pennsylvania",Pennsylvania!$F$9,IF(B108="Princeton",Princeton!$F$9,IF(B108="Yale",Yale!$F$9,IF(B108="Canisius",Canisius!$F$9,IF(B108="Jacksonville",Jacksonville!$F$9,IF(B108="Manhattan",Manhattan!$F$9,IF(B108="Marist",Marist!$F$9,IF(B108="St. Josephs",'St. Josephs'!$F$9,IF(B108="Siena",Siena!$F$9,IF(B108="VMI",VMI!$F$9,IF(B108="Bryant",Bryant!$F$9,IF(B108="Mt. St. Marys",'Mount St. Marys'!$F$9,IF(B108="Quinnipiac",Quinnipiac!$F$9,IF(B108="Robert Morris",'Robert Morris'!$F$9,IF(B108="Sacred Heart",'Sacred Heart'!$F$9,IF(B108="Wagner",Wagner!$F$9,IF(B108="Army",Army!$F$9,IF(B108="Bucknell",Bucknell!$F$9,IF(B108="Colgate",Colgate!$F$9,IF(B108="Towson",Towson!$F$9,IF(B108="Holy Cross",'Holy Cross'!$F$9,IF(B108="Lafayette",Lafayette!$F$9,IF(B108="Lehigh",Lehigh!$F$9,IF(B108="Navy",Navy!$F$9,0)))))))))))))))))))))))))))))))))))))))))))))))))))))))))))))</f>
        <v>476</v>
      </c>
    </row>
    <row r="109" spans="1:10">
      <c r="A109" t="s">
        <v>327</v>
      </c>
      <c r="B109" t="s">
        <v>11</v>
      </c>
      <c r="C109">
        <v>13</v>
      </c>
      <c r="D109">
        <v>18</v>
      </c>
      <c r="E109">
        <v>31</v>
      </c>
      <c r="F109" s="45">
        <f t="shared" si="4"/>
        <v>2.8138528138528138</v>
      </c>
      <c r="G109" s="45">
        <f t="shared" si="5"/>
        <v>3.8961038961038961</v>
      </c>
      <c r="H109" s="45">
        <f t="shared" si="6"/>
        <v>6.7099567099567103</v>
      </c>
      <c r="I109">
        <f t="shared" si="7"/>
        <v>105</v>
      </c>
      <c r="J109">
        <f>IF(B109="Air Force",'Air Force'!$F$9,IF(B109="Albany",Albany!$F$9,IF(B109="Detroit",Detroit!$F$9,IF(B109="Binghamton",Binghamton!$F$9,IF(B109="Hartford",Hartford!$F$9,IF(B109="Stony Brook",'Stony Brook'!$F$9,IF(B109="UMBC",UMBC!$F$9,IF(B109="Vermont",Vermont!$F$9,IF(B109="Duke",Duke!$F$9,IF(B109="Maryland",Maryland!$F$9,IF(B109="North Carolina",'North Carolina'!$F$9,IF(B109="Virginia",Virginia!$F$9,IF(B109="Georgetown",Georgetown!$F$9,IF(B109="Notre Dame",'Notre Dame'!$F$9,IF(B109="Providence",Providence!$F$9,IF(B109="Rutgers",Rutgers!$F$9,IF(B109="St. Johns",'St. Johns'!$F$9,IF(B109="Syracuse",Syracuse!$F$9,IF(B109="Villanova",Villanova!$F$9,IF(B109="Drexel",Drexel!$F$9,IF(B109="Hofstra",Hofstra!$F$9,IF(B109="Penn State",'Penn State'!$F$9,IF(B109="Delaware",Delaware!$F$9,IF(B109="Massachusetts",Massachusetts!$F$9,IF(B109="Bellarmine",Bellarmine!$F$9,IF(B109="Fairfield",Fairfield!$F$9,IF(B109="Hobart",Hobart!$F$9,IF(B109="Loyola",Loyola!$F$9,IF(B109="Ohio State",'Ohio State'!$F$9,IF(B109="Denver",Denver!$F$9,IF(B109="Johns Hopkins",'Johns Hopkins'!$F$9,IF(B109="Mercer",Mercer!$F$9,IF(B109="Presbyterian",Presbyterian!$F$9,IF(B109="Brown",Brown!$F$9,IF(B109="Cornell",Cornell!$F$9,IF(B109="Dartmouth",Dartmouth!$F$9,IF(B109="Harvard",Harvard!$F$9,IF(B109="Pennsylvania",Pennsylvania!$F$9,IF(B109="Princeton",Princeton!$F$9,IF(B109="Yale",Yale!$F$9,IF(B109="Canisius",Canisius!$F$9,IF(B109="Jacksonville",Jacksonville!$F$9,IF(B109="Manhattan",Manhattan!$F$9,IF(B109="Marist",Marist!$F$9,IF(B109="St. Josephs",'St. Josephs'!$F$9,IF(B109="Siena",Siena!$F$9,IF(B109="VMI",VMI!$F$9,IF(B109="Bryant",Bryant!$F$9,IF(B109="Mt. St. Marys",'Mount St. Marys'!$F$9,IF(B109="Quinnipiac",Quinnipiac!$F$9,IF(B109="Robert Morris",'Robert Morris'!$F$9,IF(B109="Sacred Heart",'Sacred Heart'!$F$9,IF(B109="Wagner",Wagner!$F$9,IF(B109="Army",Army!$F$9,IF(B109="Bucknell",Bucknell!$F$9,IF(B109="Colgate",Colgate!$F$9,IF(B109="Towson",Towson!$F$9,IF(B109="Holy Cross",'Holy Cross'!$F$9,IF(B109="Lafayette",Lafayette!$F$9,IF(B109="Lehigh",Lehigh!$F$9,IF(B109="Navy",Navy!$F$9,0)))))))))))))))))))))))))))))))))))))))))))))))))))))))))))))</f>
        <v>462</v>
      </c>
    </row>
    <row r="110" spans="1:10">
      <c r="A110" t="s">
        <v>446</v>
      </c>
      <c r="B110" t="s">
        <v>26</v>
      </c>
      <c r="C110">
        <v>11</v>
      </c>
      <c r="D110">
        <v>14</v>
      </c>
      <c r="E110">
        <v>25</v>
      </c>
      <c r="F110" s="45">
        <f t="shared" si="4"/>
        <v>2.9411764705882351</v>
      </c>
      <c r="G110" s="45">
        <f t="shared" si="5"/>
        <v>3.7433155080213902</v>
      </c>
      <c r="H110" s="45">
        <f t="shared" si="6"/>
        <v>6.6844919786096257</v>
      </c>
      <c r="I110">
        <f t="shared" si="7"/>
        <v>106</v>
      </c>
      <c r="J110">
        <f>IF(B110="Air Force",'Air Force'!$F$9,IF(B110="Albany",Albany!$F$9,IF(B110="Detroit",Detroit!$F$9,IF(B110="Binghamton",Binghamton!$F$9,IF(B110="Hartford",Hartford!$F$9,IF(B110="Stony Brook",'Stony Brook'!$F$9,IF(B110="UMBC",UMBC!$F$9,IF(B110="Vermont",Vermont!$F$9,IF(B110="Duke",Duke!$F$9,IF(B110="Maryland",Maryland!$F$9,IF(B110="North Carolina",'North Carolina'!$F$9,IF(B110="Virginia",Virginia!$F$9,IF(B110="Georgetown",Georgetown!$F$9,IF(B110="Notre Dame",'Notre Dame'!$F$9,IF(B110="Providence",Providence!$F$9,IF(B110="Rutgers",Rutgers!$F$9,IF(B110="St. Johns",'St. Johns'!$F$9,IF(B110="Syracuse",Syracuse!$F$9,IF(B110="Villanova",Villanova!$F$9,IF(B110="Drexel",Drexel!$F$9,IF(B110="Hofstra",Hofstra!$F$9,IF(B110="Penn State",'Penn State'!$F$9,IF(B110="Delaware",Delaware!$F$9,IF(B110="Massachusetts",Massachusetts!$F$9,IF(B110="Bellarmine",Bellarmine!$F$9,IF(B110="Fairfield",Fairfield!$F$9,IF(B110="Hobart",Hobart!$F$9,IF(B110="Loyola",Loyola!$F$9,IF(B110="Ohio State",'Ohio State'!$F$9,IF(B110="Denver",Denver!$F$9,IF(B110="Johns Hopkins",'Johns Hopkins'!$F$9,IF(B110="Mercer",Mercer!$F$9,IF(B110="Presbyterian",Presbyterian!$F$9,IF(B110="Brown",Brown!$F$9,IF(B110="Cornell",Cornell!$F$9,IF(B110="Dartmouth",Dartmouth!$F$9,IF(B110="Harvard",Harvard!$F$9,IF(B110="Pennsylvania",Pennsylvania!$F$9,IF(B110="Princeton",Princeton!$F$9,IF(B110="Yale",Yale!$F$9,IF(B110="Canisius",Canisius!$F$9,IF(B110="Jacksonville",Jacksonville!$F$9,IF(B110="Manhattan",Manhattan!$F$9,IF(B110="Marist",Marist!$F$9,IF(B110="St. Josephs",'St. Josephs'!$F$9,IF(B110="Siena",Siena!$F$9,IF(B110="VMI",VMI!$F$9,IF(B110="Bryant",Bryant!$F$9,IF(B110="Mt. St. Marys",'Mount St. Marys'!$F$9,IF(B110="Quinnipiac",Quinnipiac!$F$9,IF(B110="Robert Morris",'Robert Morris'!$F$9,IF(B110="Sacred Heart",'Sacred Heart'!$F$9,IF(B110="Wagner",Wagner!$F$9,IF(B110="Army",Army!$F$9,IF(B110="Bucknell",Bucknell!$F$9,IF(B110="Colgate",Colgate!$F$9,IF(B110="Towson",Towson!$F$9,IF(B110="Holy Cross",'Holy Cross'!$F$9,IF(B110="Lafayette",Lafayette!$F$9,IF(B110="Lehigh",Lehigh!$F$9,IF(B110="Navy",Navy!$F$9,0)))))))))))))))))))))))))))))))))))))))))))))))))))))))))))))</f>
        <v>374</v>
      </c>
    </row>
    <row r="111" spans="1:10">
      <c r="A111" t="s">
        <v>418</v>
      </c>
      <c r="B111" t="s">
        <v>43</v>
      </c>
      <c r="C111">
        <v>16</v>
      </c>
      <c r="D111">
        <v>9</v>
      </c>
      <c r="E111">
        <v>25</v>
      </c>
      <c r="F111" s="45">
        <f t="shared" si="4"/>
        <v>4.2666666666666666</v>
      </c>
      <c r="G111" s="45">
        <f t="shared" si="5"/>
        <v>2.4</v>
      </c>
      <c r="H111" s="45">
        <f t="shared" si="6"/>
        <v>6.666666666666667</v>
      </c>
      <c r="I111">
        <f t="shared" si="7"/>
        <v>107</v>
      </c>
      <c r="J111">
        <f>IF(B111="Air Force",'Air Force'!$F$9,IF(B111="Albany",Albany!$F$9,IF(B111="Detroit",Detroit!$F$9,IF(B111="Binghamton",Binghamton!$F$9,IF(B111="Hartford",Hartford!$F$9,IF(B111="Stony Brook",'Stony Brook'!$F$9,IF(B111="UMBC",UMBC!$F$9,IF(B111="Vermont",Vermont!$F$9,IF(B111="Duke",Duke!$F$9,IF(B111="Maryland",Maryland!$F$9,IF(B111="North Carolina",'North Carolina'!$F$9,IF(B111="Virginia",Virginia!$F$9,IF(B111="Georgetown",Georgetown!$F$9,IF(B111="Notre Dame",'Notre Dame'!$F$9,IF(B111="Providence",Providence!$F$9,IF(B111="Rutgers",Rutgers!$F$9,IF(B111="St. Johns",'St. Johns'!$F$9,IF(B111="Syracuse",Syracuse!$F$9,IF(B111="Villanova",Villanova!$F$9,IF(B111="Drexel",Drexel!$F$9,IF(B111="Hofstra",Hofstra!$F$9,IF(B111="Penn State",'Penn State'!$F$9,IF(B111="Delaware",Delaware!$F$9,IF(B111="Massachusetts",Massachusetts!$F$9,IF(B111="Bellarmine",Bellarmine!$F$9,IF(B111="Fairfield",Fairfield!$F$9,IF(B111="Hobart",Hobart!$F$9,IF(B111="Loyola",Loyola!$F$9,IF(B111="Ohio State",'Ohio State'!$F$9,IF(B111="Denver",Denver!$F$9,IF(B111="Johns Hopkins",'Johns Hopkins'!$F$9,IF(B111="Mercer",Mercer!$F$9,IF(B111="Presbyterian",Presbyterian!$F$9,IF(B111="Brown",Brown!$F$9,IF(B111="Cornell",Cornell!$F$9,IF(B111="Dartmouth",Dartmouth!$F$9,IF(B111="Harvard",Harvard!$F$9,IF(B111="Pennsylvania",Pennsylvania!$F$9,IF(B111="Princeton",Princeton!$F$9,IF(B111="Yale",Yale!$F$9,IF(B111="Canisius",Canisius!$F$9,IF(B111="Jacksonville",Jacksonville!$F$9,IF(B111="Manhattan",Manhattan!$F$9,IF(B111="Marist",Marist!$F$9,IF(B111="St. Josephs",'St. Josephs'!$F$9,IF(B111="Siena",Siena!$F$9,IF(B111="VMI",VMI!$F$9,IF(B111="Bryant",Bryant!$F$9,IF(B111="Mt. St. Marys",'Mount St. Marys'!$F$9,IF(B111="Quinnipiac",Quinnipiac!$F$9,IF(B111="Robert Morris",'Robert Morris'!$F$9,IF(B111="Sacred Heart",'Sacred Heart'!$F$9,IF(B111="Wagner",Wagner!$F$9,IF(B111="Army",Army!$F$9,IF(B111="Bucknell",Bucknell!$F$9,IF(B111="Colgate",Colgate!$F$9,IF(B111="Towson",Towson!$F$9,IF(B111="Holy Cross",'Holy Cross'!$F$9,IF(B111="Lafayette",Lafayette!$F$9,IF(B111="Lehigh",Lehigh!$F$9,IF(B111="Navy",Navy!$F$9,0)))))))))))))))))))))))))))))))))))))))))))))))))))))))))))))</f>
        <v>375</v>
      </c>
    </row>
    <row r="112" spans="1:10">
      <c r="A112" t="s">
        <v>342</v>
      </c>
      <c r="B112" t="s">
        <v>32</v>
      </c>
      <c r="C112">
        <v>18</v>
      </c>
      <c r="D112">
        <v>10</v>
      </c>
      <c r="E112">
        <v>28</v>
      </c>
      <c r="F112" s="45">
        <f t="shared" si="4"/>
        <v>4.2654028436018958</v>
      </c>
      <c r="G112" s="45">
        <f t="shared" si="5"/>
        <v>2.3696682464454977</v>
      </c>
      <c r="H112" s="45">
        <f t="shared" si="6"/>
        <v>6.6350710900473935</v>
      </c>
      <c r="I112">
        <f t="shared" si="7"/>
        <v>108</v>
      </c>
      <c r="J112">
        <f>IF(B112="Air Force",'Air Force'!$F$9,IF(B112="Albany",Albany!$F$9,IF(B112="Detroit",Detroit!$F$9,IF(B112="Binghamton",Binghamton!$F$9,IF(B112="Hartford",Hartford!$F$9,IF(B112="Stony Brook",'Stony Brook'!$F$9,IF(B112="UMBC",UMBC!$F$9,IF(B112="Vermont",Vermont!$F$9,IF(B112="Duke",Duke!$F$9,IF(B112="Maryland",Maryland!$F$9,IF(B112="North Carolina",'North Carolina'!$F$9,IF(B112="Virginia",Virginia!$F$9,IF(B112="Georgetown",Georgetown!$F$9,IF(B112="Notre Dame",'Notre Dame'!$F$9,IF(B112="Providence",Providence!$F$9,IF(B112="Rutgers",Rutgers!$F$9,IF(B112="St. Johns",'St. Johns'!$F$9,IF(B112="Syracuse",Syracuse!$F$9,IF(B112="Villanova",Villanova!$F$9,IF(B112="Drexel",Drexel!$F$9,IF(B112="Hofstra",Hofstra!$F$9,IF(B112="Penn State",'Penn State'!$F$9,IF(B112="Delaware",Delaware!$F$9,IF(B112="Massachusetts",Massachusetts!$F$9,IF(B112="Bellarmine",Bellarmine!$F$9,IF(B112="Fairfield",Fairfield!$F$9,IF(B112="Hobart",Hobart!$F$9,IF(B112="Loyola",Loyola!$F$9,IF(B112="Ohio State",'Ohio State'!$F$9,IF(B112="Denver",Denver!$F$9,IF(B112="Johns Hopkins",'Johns Hopkins'!$F$9,IF(B112="Mercer",Mercer!$F$9,IF(B112="Presbyterian",Presbyterian!$F$9,IF(B112="Brown",Brown!$F$9,IF(B112="Cornell",Cornell!$F$9,IF(B112="Dartmouth",Dartmouth!$F$9,IF(B112="Harvard",Harvard!$F$9,IF(B112="Pennsylvania",Pennsylvania!$F$9,IF(B112="Princeton",Princeton!$F$9,IF(B112="Yale",Yale!$F$9,IF(B112="Canisius",Canisius!$F$9,IF(B112="Jacksonville",Jacksonville!$F$9,IF(B112="Manhattan",Manhattan!$F$9,IF(B112="Marist",Marist!$F$9,IF(B112="St. Josephs",'St. Josephs'!$F$9,IF(B112="Siena",Siena!$F$9,IF(B112="VMI",VMI!$F$9,IF(B112="Bryant",Bryant!$F$9,IF(B112="Mt. St. Marys",'Mount St. Marys'!$F$9,IF(B112="Quinnipiac",Quinnipiac!$F$9,IF(B112="Robert Morris",'Robert Morris'!$F$9,IF(B112="Sacred Heart",'Sacred Heart'!$F$9,IF(B112="Wagner",Wagner!$F$9,IF(B112="Army",Army!$F$9,IF(B112="Bucknell",Bucknell!$F$9,IF(B112="Colgate",Colgate!$F$9,IF(B112="Towson",Towson!$F$9,IF(B112="Holy Cross",'Holy Cross'!$F$9,IF(B112="Lafayette",Lafayette!$F$9,IF(B112="Lehigh",Lehigh!$F$9,IF(B112="Navy",Navy!$F$9,0)))))))))))))))))))))))))))))))))))))))))))))))))))))))))))))</f>
        <v>422</v>
      </c>
    </row>
    <row r="113" spans="1:10">
      <c r="A113" t="s">
        <v>352</v>
      </c>
      <c r="B113" t="s">
        <v>27</v>
      </c>
      <c r="C113">
        <v>23</v>
      </c>
      <c r="D113">
        <v>11</v>
      </c>
      <c r="E113">
        <v>34</v>
      </c>
      <c r="F113" s="45">
        <f t="shared" si="4"/>
        <v>4.4573643410852712</v>
      </c>
      <c r="G113" s="45">
        <f t="shared" si="5"/>
        <v>2.1317829457364339</v>
      </c>
      <c r="H113" s="45">
        <f t="shared" si="6"/>
        <v>6.5891472868217065</v>
      </c>
      <c r="I113">
        <f t="shared" si="7"/>
        <v>109</v>
      </c>
      <c r="J113">
        <f>IF(B113="Air Force",'Air Force'!$F$9,IF(B113="Albany",Albany!$F$9,IF(B113="Detroit",Detroit!$F$9,IF(B113="Binghamton",Binghamton!$F$9,IF(B113="Hartford",Hartford!$F$9,IF(B113="Stony Brook",'Stony Brook'!$F$9,IF(B113="UMBC",UMBC!$F$9,IF(B113="Vermont",Vermont!$F$9,IF(B113="Duke",Duke!$F$9,IF(B113="Maryland",Maryland!$F$9,IF(B113="North Carolina",'North Carolina'!$F$9,IF(B113="Virginia",Virginia!$F$9,IF(B113="Georgetown",Georgetown!$F$9,IF(B113="Notre Dame",'Notre Dame'!$F$9,IF(B113="Providence",Providence!$F$9,IF(B113="Rutgers",Rutgers!$F$9,IF(B113="St. Johns",'St. Johns'!$F$9,IF(B113="Syracuse",Syracuse!$F$9,IF(B113="Villanova",Villanova!$F$9,IF(B113="Drexel",Drexel!$F$9,IF(B113="Hofstra",Hofstra!$F$9,IF(B113="Penn State",'Penn State'!$F$9,IF(B113="Delaware",Delaware!$F$9,IF(B113="Massachusetts",Massachusetts!$F$9,IF(B113="Bellarmine",Bellarmine!$F$9,IF(B113="Fairfield",Fairfield!$F$9,IF(B113="Hobart",Hobart!$F$9,IF(B113="Loyola",Loyola!$F$9,IF(B113="Ohio State",'Ohio State'!$F$9,IF(B113="Denver",Denver!$F$9,IF(B113="Johns Hopkins",'Johns Hopkins'!$F$9,IF(B113="Mercer",Mercer!$F$9,IF(B113="Presbyterian",Presbyterian!$F$9,IF(B113="Brown",Brown!$F$9,IF(B113="Cornell",Cornell!$F$9,IF(B113="Dartmouth",Dartmouth!$F$9,IF(B113="Harvard",Harvard!$F$9,IF(B113="Pennsylvania",Pennsylvania!$F$9,IF(B113="Princeton",Princeton!$F$9,IF(B113="Yale",Yale!$F$9,IF(B113="Canisius",Canisius!$F$9,IF(B113="Jacksonville",Jacksonville!$F$9,IF(B113="Manhattan",Manhattan!$F$9,IF(B113="Marist",Marist!$F$9,IF(B113="St. Josephs",'St. Josephs'!$F$9,IF(B113="Siena",Siena!$F$9,IF(B113="VMI",VMI!$F$9,IF(B113="Bryant",Bryant!$F$9,IF(B113="Mt. St. Marys",'Mount St. Marys'!$F$9,IF(B113="Quinnipiac",Quinnipiac!$F$9,IF(B113="Robert Morris",'Robert Morris'!$F$9,IF(B113="Sacred Heart",'Sacred Heart'!$F$9,IF(B113="Wagner",Wagner!$F$9,IF(B113="Army",Army!$F$9,IF(B113="Bucknell",Bucknell!$F$9,IF(B113="Colgate",Colgate!$F$9,IF(B113="Towson",Towson!$F$9,IF(B113="Holy Cross",'Holy Cross'!$F$9,IF(B113="Lafayette",Lafayette!$F$9,IF(B113="Lehigh",Lehigh!$F$9,IF(B113="Navy",Navy!$F$9,0)))))))))))))))))))))))))))))))))))))))))))))))))))))))))))))</f>
        <v>516</v>
      </c>
    </row>
    <row r="114" spans="1:10">
      <c r="A114" t="s">
        <v>394</v>
      </c>
      <c r="B114" t="s">
        <v>194</v>
      </c>
      <c r="C114">
        <v>27</v>
      </c>
      <c r="D114">
        <v>4</v>
      </c>
      <c r="E114">
        <v>31</v>
      </c>
      <c r="F114" s="45">
        <f t="shared" si="4"/>
        <v>5.7324840764331215</v>
      </c>
      <c r="G114" s="45">
        <f t="shared" si="5"/>
        <v>0.84925690021231426</v>
      </c>
      <c r="H114" s="45">
        <f t="shared" si="6"/>
        <v>6.5817409766454356</v>
      </c>
      <c r="I114">
        <f t="shared" si="7"/>
        <v>110</v>
      </c>
      <c r="J114">
        <f>IF(B114="Air Force",'Air Force'!$F$9,IF(B114="Albany",Albany!$F$9,IF(B114="Detroit",Detroit!$F$9,IF(B114="Binghamton",Binghamton!$F$9,IF(B114="Hartford",Hartford!$F$9,IF(B114="Stony Brook",'Stony Brook'!$F$9,IF(B114="UMBC",UMBC!$F$9,IF(B114="Vermont",Vermont!$F$9,IF(B114="Duke",Duke!$F$9,IF(B114="Maryland",Maryland!$F$9,IF(B114="North Carolina",'North Carolina'!$F$9,IF(B114="Virginia",Virginia!$F$9,IF(B114="Georgetown",Georgetown!$F$9,IF(B114="Notre Dame",'Notre Dame'!$F$9,IF(B114="Providence",Providence!$F$9,IF(B114="Rutgers",Rutgers!$F$9,IF(B114="St. Johns",'St. Johns'!$F$9,IF(B114="Syracuse",Syracuse!$F$9,IF(B114="Villanova",Villanova!$F$9,IF(B114="Drexel",Drexel!$F$9,IF(B114="Hofstra",Hofstra!$F$9,IF(B114="Penn State",'Penn State'!$F$9,IF(B114="Delaware",Delaware!$F$9,IF(B114="Massachusetts",Massachusetts!$F$9,IF(B114="Bellarmine",Bellarmine!$F$9,IF(B114="Fairfield",Fairfield!$F$9,IF(B114="Hobart",Hobart!$F$9,IF(B114="Loyola",Loyola!$F$9,IF(B114="Ohio State",'Ohio State'!$F$9,IF(B114="Denver",Denver!$F$9,IF(B114="Johns Hopkins",'Johns Hopkins'!$F$9,IF(B114="Mercer",Mercer!$F$9,IF(B114="Presbyterian",Presbyterian!$F$9,IF(B114="Brown",Brown!$F$9,IF(B114="Cornell",Cornell!$F$9,IF(B114="Dartmouth",Dartmouth!$F$9,IF(B114="Harvard",Harvard!$F$9,IF(B114="Pennsylvania",Pennsylvania!$F$9,IF(B114="Princeton",Princeton!$F$9,IF(B114="Yale",Yale!$F$9,IF(B114="Canisius",Canisius!$F$9,IF(B114="Jacksonville",Jacksonville!$F$9,IF(B114="Manhattan",Manhattan!$F$9,IF(B114="Marist",Marist!$F$9,IF(B114="St. Josephs",'St. Josephs'!$F$9,IF(B114="Siena",Siena!$F$9,IF(B114="VMI",VMI!$F$9,IF(B114="Bryant",Bryant!$F$9,IF(B114="Mt. St. Marys",'Mount St. Marys'!$F$9,IF(B114="Quinnipiac",Quinnipiac!$F$9,IF(B114="Robert Morris",'Robert Morris'!$F$9,IF(B114="Sacred Heart",'Sacred Heart'!$F$9,IF(B114="Wagner",Wagner!$F$9,IF(B114="Army",Army!$F$9,IF(B114="Bucknell",Bucknell!$F$9,IF(B114="Colgate",Colgate!$F$9,IF(B114="Towson",Towson!$F$9,IF(B114="Holy Cross",'Holy Cross'!$F$9,IF(B114="Lafayette",Lafayette!$F$9,IF(B114="Lehigh",Lehigh!$F$9,IF(B114="Navy",Navy!$F$9,0)))))))))))))))))))))))))))))))))))))))))))))))))))))))))))))</f>
        <v>471</v>
      </c>
    </row>
    <row r="115" spans="1:10">
      <c r="A115" t="s">
        <v>318</v>
      </c>
      <c r="B115" t="s">
        <v>51</v>
      </c>
      <c r="C115">
        <v>16</v>
      </c>
      <c r="D115">
        <v>15</v>
      </c>
      <c r="E115">
        <v>31</v>
      </c>
      <c r="F115" s="45">
        <f t="shared" si="4"/>
        <v>3.3898305084745761</v>
      </c>
      <c r="G115" s="45">
        <f t="shared" si="5"/>
        <v>3.1779661016949152</v>
      </c>
      <c r="H115" s="45">
        <f t="shared" si="6"/>
        <v>6.5677966101694922</v>
      </c>
      <c r="I115">
        <f t="shared" si="7"/>
        <v>111</v>
      </c>
      <c r="J115">
        <f>IF(B115="Air Force",'Air Force'!$F$9,IF(B115="Albany",Albany!$F$9,IF(B115="Detroit",Detroit!$F$9,IF(B115="Binghamton",Binghamton!$F$9,IF(B115="Hartford",Hartford!$F$9,IF(B115="Stony Brook",'Stony Brook'!$F$9,IF(B115="UMBC",UMBC!$F$9,IF(B115="Vermont",Vermont!$F$9,IF(B115="Duke",Duke!$F$9,IF(B115="Maryland",Maryland!$F$9,IF(B115="North Carolina",'North Carolina'!$F$9,IF(B115="Virginia",Virginia!$F$9,IF(B115="Georgetown",Georgetown!$F$9,IF(B115="Notre Dame",'Notre Dame'!$F$9,IF(B115="Providence",Providence!$F$9,IF(B115="Rutgers",Rutgers!$F$9,IF(B115="St. Johns",'St. Johns'!$F$9,IF(B115="Syracuse",Syracuse!$F$9,IF(B115="Villanova",Villanova!$F$9,IF(B115="Drexel",Drexel!$F$9,IF(B115="Hofstra",Hofstra!$F$9,IF(B115="Penn State",'Penn State'!$F$9,IF(B115="Delaware",Delaware!$F$9,IF(B115="Massachusetts",Massachusetts!$F$9,IF(B115="Bellarmine",Bellarmine!$F$9,IF(B115="Fairfield",Fairfield!$F$9,IF(B115="Hobart",Hobart!$F$9,IF(B115="Loyola",Loyola!$F$9,IF(B115="Ohio State",'Ohio State'!$F$9,IF(B115="Denver",Denver!$F$9,IF(B115="Johns Hopkins",'Johns Hopkins'!$F$9,IF(B115="Mercer",Mercer!$F$9,IF(B115="Presbyterian",Presbyterian!$F$9,IF(B115="Brown",Brown!$F$9,IF(B115="Cornell",Cornell!$F$9,IF(B115="Dartmouth",Dartmouth!$F$9,IF(B115="Harvard",Harvard!$F$9,IF(B115="Pennsylvania",Pennsylvania!$F$9,IF(B115="Princeton",Princeton!$F$9,IF(B115="Yale",Yale!$F$9,IF(B115="Canisius",Canisius!$F$9,IF(B115="Jacksonville",Jacksonville!$F$9,IF(B115="Manhattan",Manhattan!$F$9,IF(B115="Marist",Marist!$F$9,IF(B115="St. Josephs",'St. Josephs'!$F$9,IF(B115="Siena",Siena!$F$9,IF(B115="VMI",VMI!$F$9,IF(B115="Bryant",Bryant!$F$9,IF(B115="Mt. St. Marys",'Mount St. Marys'!$F$9,IF(B115="Quinnipiac",Quinnipiac!$F$9,IF(B115="Robert Morris",'Robert Morris'!$F$9,IF(B115="Sacred Heart",'Sacred Heart'!$F$9,IF(B115="Wagner",Wagner!$F$9,IF(B115="Army",Army!$F$9,IF(B115="Bucknell",Bucknell!$F$9,IF(B115="Colgate",Colgate!$F$9,IF(B115="Towson",Towson!$F$9,IF(B115="Holy Cross",'Holy Cross'!$F$9,IF(B115="Lafayette",Lafayette!$F$9,IF(B115="Lehigh",Lehigh!$F$9,IF(B115="Navy",Navy!$F$9,0)))))))))))))))))))))))))))))))))))))))))))))))))))))))))))))</f>
        <v>472</v>
      </c>
    </row>
    <row r="116" spans="1:10">
      <c r="A116" t="s">
        <v>388</v>
      </c>
      <c r="B116" t="s">
        <v>25</v>
      </c>
      <c r="C116">
        <v>22</v>
      </c>
      <c r="D116">
        <v>6</v>
      </c>
      <c r="E116">
        <v>28</v>
      </c>
      <c r="F116" s="45">
        <f t="shared" si="4"/>
        <v>5.1522248243559723</v>
      </c>
      <c r="G116" s="45">
        <f t="shared" si="5"/>
        <v>1.405152224824356</v>
      </c>
      <c r="H116" s="45">
        <f t="shared" si="6"/>
        <v>6.557377049180328</v>
      </c>
      <c r="I116">
        <f t="shared" si="7"/>
        <v>112</v>
      </c>
      <c r="J116">
        <f>IF(B116="Air Force",'Air Force'!$F$9,IF(B116="Albany",Albany!$F$9,IF(B116="Detroit",Detroit!$F$9,IF(B116="Binghamton",Binghamton!$F$9,IF(B116="Hartford",Hartford!$F$9,IF(B116="Stony Brook",'Stony Brook'!$F$9,IF(B116="UMBC",UMBC!$F$9,IF(B116="Vermont",Vermont!$F$9,IF(B116="Duke",Duke!$F$9,IF(B116="Maryland",Maryland!$F$9,IF(B116="North Carolina",'North Carolina'!$F$9,IF(B116="Virginia",Virginia!$F$9,IF(B116="Georgetown",Georgetown!$F$9,IF(B116="Notre Dame",'Notre Dame'!$F$9,IF(B116="Providence",Providence!$F$9,IF(B116="Rutgers",Rutgers!$F$9,IF(B116="St. Johns",'St. Johns'!$F$9,IF(B116="Syracuse",Syracuse!$F$9,IF(B116="Villanova",Villanova!$F$9,IF(B116="Drexel",Drexel!$F$9,IF(B116="Hofstra",Hofstra!$F$9,IF(B116="Penn State",'Penn State'!$F$9,IF(B116="Delaware",Delaware!$F$9,IF(B116="Massachusetts",Massachusetts!$F$9,IF(B116="Bellarmine",Bellarmine!$F$9,IF(B116="Fairfield",Fairfield!$F$9,IF(B116="Hobart",Hobart!$F$9,IF(B116="Loyola",Loyola!$F$9,IF(B116="Ohio State",'Ohio State'!$F$9,IF(B116="Denver",Denver!$F$9,IF(B116="Johns Hopkins",'Johns Hopkins'!$F$9,IF(B116="Mercer",Mercer!$F$9,IF(B116="Presbyterian",Presbyterian!$F$9,IF(B116="Brown",Brown!$F$9,IF(B116="Cornell",Cornell!$F$9,IF(B116="Dartmouth",Dartmouth!$F$9,IF(B116="Harvard",Harvard!$F$9,IF(B116="Pennsylvania",Pennsylvania!$F$9,IF(B116="Princeton",Princeton!$F$9,IF(B116="Yale",Yale!$F$9,IF(B116="Canisius",Canisius!$F$9,IF(B116="Jacksonville",Jacksonville!$F$9,IF(B116="Manhattan",Manhattan!$F$9,IF(B116="Marist",Marist!$F$9,IF(B116="St. Josephs",'St. Josephs'!$F$9,IF(B116="Siena",Siena!$F$9,IF(B116="VMI",VMI!$F$9,IF(B116="Bryant",Bryant!$F$9,IF(B116="Mt. St. Marys",'Mount St. Marys'!$F$9,IF(B116="Quinnipiac",Quinnipiac!$F$9,IF(B116="Robert Morris",'Robert Morris'!$F$9,IF(B116="Sacred Heart",'Sacred Heart'!$F$9,IF(B116="Wagner",Wagner!$F$9,IF(B116="Army",Army!$F$9,IF(B116="Bucknell",Bucknell!$F$9,IF(B116="Colgate",Colgate!$F$9,IF(B116="Towson",Towson!$F$9,IF(B116="Holy Cross",'Holy Cross'!$F$9,IF(B116="Lafayette",Lafayette!$F$9,IF(B116="Lehigh",Lehigh!$F$9,IF(B116="Navy",Navy!$F$9,0)))))))))))))))))))))))))))))))))))))))))))))))))))))))))))))</f>
        <v>427</v>
      </c>
    </row>
    <row r="117" spans="1:10">
      <c r="A117" t="s">
        <v>377</v>
      </c>
      <c r="B117" t="s">
        <v>15</v>
      </c>
      <c r="C117">
        <v>21</v>
      </c>
      <c r="D117">
        <v>5</v>
      </c>
      <c r="E117">
        <v>26</v>
      </c>
      <c r="F117" s="45">
        <f t="shared" si="4"/>
        <v>5.2896725440806041</v>
      </c>
      <c r="G117" s="45">
        <f t="shared" si="5"/>
        <v>1.2594458438287155</v>
      </c>
      <c r="H117" s="45">
        <f t="shared" si="6"/>
        <v>6.5491183879093198</v>
      </c>
      <c r="I117">
        <f t="shared" si="7"/>
        <v>113</v>
      </c>
      <c r="J117">
        <f>IF(B117="Air Force",'Air Force'!$F$9,IF(B117="Albany",Albany!$F$9,IF(B117="Detroit",Detroit!$F$9,IF(B117="Binghamton",Binghamton!$F$9,IF(B117="Hartford",Hartford!$F$9,IF(B117="Stony Brook",'Stony Brook'!$F$9,IF(B117="UMBC",UMBC!$F$9,IF(B117="Vermont",Vermont!$F$9,IF(B117="Duke",Duke!$F$9,IF(B117="Maryland",Maryland!$F$9,IF(B117="North Carolina",'North Carolina'!$F$9,IF(B117="Virginia",Virginia!$F$9,IF(B117="Georgetown",Georgetown!$F$9,IF(B117="Notre Dame",'Notre Dame'!$F$9,IF(B117="Providence",Providence!$F$9,IF(B117="Rutgers",Rutgers!$F$9,IF(B117="St. Johns",'St. Johns'!$F$9,IF(B117="Syracuse",Syracuse!$F$9,IF(B117="Villanova",Villanova!$F$9,IF(B117="Drexel",Drexel!$F$9,IF(B117="Hofstra",Hofstra!$F$9,IF(B117="Penn State",'Penn State'!$F$9,IF(B117="Delaware",Delaware!$F$9,IF(B117="Massachusetts",Massachusetts!$F$9,IF(B117="Bellarmine",Bellarmine!$F$9,IF(B117="Fairfield",Fairfield!$F$9,IF(B117="Hobart",Hobart!$F$9,IF(B117="Loyola",Loyola!$F$9,IF(B117="Ohio State",'Ohio State'!$F$9,IF(B117="Denver",Denver!$F$9,IF(B117="Johns Hopkins",'Johns Hopkins'!$F$9,IF(B117="Mercer",Mercer!$F$9,IF(B117="Presbyterian",Presbyterian!$F$9,IF(B117="Brown",Brown!$F$9,IF(B117="Cornell",Cornell!$F$9,IF(B117="Dartmouth",Dartmouth!$F$9,IF(B117="Harvard",Harvard!$F$9,IF(B117="Pennsylvania",Pennsylvania!$F$9,IF(B117="Princeton",Princeton!$F$9,IF(B117="Yale",Yale!$F$9,IF(B117="Canisius",Canisius!$F$9,IF(B117="Jacksonville",Jacksonville!$F$9,IF(B117="Manhattan",Manhattan!$F$9,IF(B117="Marist",Marist!$F$9,IF(B117="St. Josephs",'St. Josephs'!$F$9,IF(B117="Siena",Siena!$F$9,IF(B117="VMI",VMI!$F$9,IF(B117="Bryant",Bryant!$F$9,IF(B117="Mt. St. Marys",'Mount St. Marys'!$F$9,IF(B117="Quinnipiac",Quinnipiac!$F$9,IF(B117="Robert Morris",'Robert Morris'!$F$9,IF(B117="Sacred Heart",'Sacred Heart'!$F$9,IF(B117="Wagner",Wagner!$F$9,IF(B117="Army",Army!$F$9,IF(B117="Bucknell",Bucknell!$F$9,IF(B117="Colgate",Colgate!$F$9,IF(B117="Towson",Towson!$F$9,IF(B117="Holy Cross",'Holy Cross'!$F$9,IF(B117="Lafayette",Lafayette!$F$9,IF(B117="Lehigh",Lehigh!$F$9,IF(B117="Navy",Navy!$F$9,0)))))))))))))))))))))))))))))))))))))))))))))))))))))))))))))</f>
        <v>397</v>
      </c>
    </row>
    <row r="118" spans="1:10">
      <c r="A118" t="s">
        <v>411</v>
      </c>
      <c r="B118" t="s">
        <v>0</v>
      </c>
      <c r="C118">
        <v>12</v>
      </c>
      <c r="D118">
        <v>15</v>
      </c>
      <c r="E118">
        <v>27</v>
      </c>
      <c r="F118" s="45">
        <f t="shared" si="4"/>
        <v>2.8985507246376812</v>
      </c>
      <c r="G118" s="45">
        <f t="shared" si="5"/>
        <v>3.6231884057971016</v>
      </c>
      <c r="H118" s="45">
        <f t="shared" si="6"/>
        <v>6.5217391304347823</v>
      </c>
      <c r="I118">
        <f t="shared" si="7"/>
        <v>114</v>
      </c>
      <c r="J118">
        <f>IF(B118="Air Force",'Air Force'!$F$9,IF(B118="Albany",Albany!$F$9,IF(B118="Detroit",Detroit!$F$9,IF(B118="Binghamton",Binghamton!$F$9,IF(B118="Hartford",Hartford!$F$9,IF(B118="Stony Brook",'Stony Brook'!$F$9,IF(B118="UMBC",UMBC!$F$9,IF(B118="Vermont",Vermont!$F$9,IF(B118="Duke",Duke!$F$9,IF(B118="Maryland",Maryland!$F$9,IF(B118="North Carolina",'North Carolina'!$F$9,IF(B118="Virginia",Virginia!$F$9,IF(B118="Georgetown",Georgetown!$F$9,IF(B118="Notre Dame",'Notre Dame'!$F$9,IF(B118="Providence",Providence!$F$9,IF(B118="Rutgers",Rutgers!$F$9,IF(B118="St. Johns",'St. Johns'!$F$9,IF(B118="Syracuse",Syracuse!$F$9,IF(B118="Villanova",Villanova!$F$9,IF(B118="Drexel",Drexel!$F$9,IF(B118="Hofstra",Hofstra!$F$9,IF(B118="Penn State",'Penn State'!$F$9,IF(B118="Delaware",Delaware!$F$9,IF(B118="Massachusetts",Massachusetts!$F$9,IF(B118="Bellarmine",Bellarmine!$F$9,IF(B118="Fairfield",Fairfield!$F$9,IF(B118="Hobart",Hobart!$F$9,IF(B118="Loyola",Loyola!$F$9,IF(B118="Ohio State",'Ohio State'!$F$9,IF(B118="Denver",Denver!$F$9,IF(B118="Johns Hopkins",'Johns Hopkins'!$F$9,IF(B118="Mercer",Mercer!$F$9,IF(B118="Presbyterian",Presbyterian!$F$9,IF(B118="Brown",Brown!$F$9,IF(B118="Cornell",Cornell!$F$9,IF(B118="Dartmouth",Dartmouth!$F$9,IF(B118="Harvard",Harvard!$F$9,IF(B118="Pennsylvania",Pennsylvania!$F$9,IF(B118="Princeton",Princeton!$F$9,IF(B118="Yale",Yale!$F$9,IF(B118="Canisius",Canisius!$F$9,IF(B118="Jacksonville",Jacksonville!$F$9,IF(B118="Manhattan",Manhattan!$F$9,IF(B118="Marist",Marist!$F$9,IF(B118="St. Josephs",'St. Josephs'!$F$9,IF(B118="Siena",Siena!$F$9,IF(B118="VMI",VMI!$F$9,IF(B118="Bryant",Bryant!$F$9,IF(B118="Mt. St. Marys",'Mount St. Marys'!$F$9,IF(B118="Quinnipiac",Quinnipiac!$F$9,IF(B118="Robert Morris",'Robert Morris'!$F$9,IF(B118="Sacred Heart",'Sacred Heart'!$F$9,IF(B118="Wagner",Wagner!$F$9,IF(B118="Army",Army!$F$9,IF(B118="Bucknell",Bucknell!$F$9,IF(B118="Colgate",Colgate!$F$9,IF(B118="Towson",Towson!$F$9,IF(B118="Holy Cross",'Holy Cross'!$F$9,IF(B118="Lafayette",Lafayette!$F$9,IF(B118="Lehigh",Lehigh!$F$9,IF(B118="Navy",Navy!$F$9,0)))))))))))))))))))))))))))))))))))))))))))))))))))))))))))))</f>
        <v>414</v>
      </c>
    </row>
    <row r="119" spans="1:10">
      <c r="A119" t="s">
        <v>469</v>
      </c>
      <c r="B119" t="s">
        <v>40</v>
      </c>
      <c r="C119">
        <v>17</v>
      </c>
      <c r="D119">
        <v>9</v>
      </c>
      <c r="E119">
        <v>26</v>
      </c>
      <c r="F119" s="45">
        <f t="shared" si="4"/>
        <v>4.2606516290726812</v>
      </c>
      <c r="G119" s="45">
        <f t="shared" si="5"/>
        <v>2.2556390977443606</v>
      </c>
      <c r="H119" s="45">
        <f t="shared" si="6"/>
        <v>6.5162907268170418</v>
      </c>
      <c r="I119">
        <f t="shared" si="7"/>
        <v>115</v>
      </c>
      <c r="J119">
        <f>IF(B119="Air Force",'Air Force'!$F$9,IF(B119="Albany",Albany!$F$9,IF(B119="Detroit",Detroit!$F$9,IF(B119="Binghamton",Binghamton!$F$9,IF(B119="Hartford",Hartford!$F$9,IF(B119="Stony Brook",'Stony Brook'!$F$9,IF(B119="UMBC",UMBC!$F$9,IF(B119="Vermont",Vermont!$F$9,IF(B119="Duke",Duke!$F$9,IF(B119="Maryland",Maryland!$F$9,IF(B119="North Carolina",'North Carolina'!$F$9,IF(B119="Virginia",Virginia!$F$9,IF(B119="Georgetown",Georgetown!$F$9,IF(B119="Notre Dame",'Notre Dame'!$F$9,IF(B119="Providence",Providence!$F$9,IF(B119="Rutgers",Rutgers!$F$9,IF(B119="St. Johns",'St. Johns'!$F$9,IF(B119="Syracuse",Syracuse!$F$9,IF(B119="Villanova",Villanova!$F$9,IF(B119="Drexel",Drexel!$F$9,IF(B119="Hofstra",Hofstra!$F$9,IF(B119="Penn State",'Penn State'!$F$9,IF(B119="Delaware",Delaware!$F$9,IF(B119="Massachusetts",Massachusetts!$F$9,IF(B119="Bellarmine",Bellarmine!$F$9,IF(B119="Fairfield",Fairfield!$F$9,IF(B119="Hobart",Hobart!$F$9,IF(B119="Loyola",Loyola!$F$9,IF(B119="Ohio State",'Ohio State'!$F$9,IF(B119="Denver",Denver!$F$9,IF(B119="Johns Hopkins",'Johns Hopkins'!$F$9,IF(B119="Mercer",Mercer!$F$9,IF(B119="Presbyterian",Presbyterian!$F$9,IF(B119="Brown",Brown!$F$9,IF(B119="Cornell",Cornell!$F$9,IF(B119="Dartmouth",Dartmouth!$F$9,IF(B119="Harvard",Harvard!$F$9,IF(B119="Pennsylvania",Pennsylvania!$F$9,IF(B119="Princeton",Princeton!$F$9,IF(B119="Yale",Yale!$F$9,IF(B119="Canisius",Canisius!$F$9,IF(B119="Jacksonville",Jacksonville!$F$9,IF(B119="Manhattan",Manhattan!$F$9,IF(B119="Marist",Marist!$F$9,IF(B119="St. Josephs",'St. Josephs'!$F$9,IF(B119="Siena",Siena!$F$9,IF(B119="VMI",VMI!$F$9,IF(B119="Bryant",Bryant!$F$9,IF(B119="Mt. St. Marys",'Mount St. Marys'!$F$9,IF(B119="Quinnipiac",Quinnipiac!$F$9,IF(B119="Robert Morris",'Robert Morris'!$F$9,IF(B119="Sacred Heart",'Sacred Heart'!$F$9,IF(B119="Wagner",Wagner!$F$9,IF(B119="Army",Army!$F$9,IF(B119="Bucknell",Bucknell!$F$9,IF(B119="Colgate",Colgate!$F$9,IF(B119="Towson",Towson!$F$9,IF(B119="Holy Cross",'Holy Cross'!$F$9,IF(B119="Lafayette",Lafayette!$F$9,IF(B119="Lehigh",Lehigh!$F$9,IF(B119="Navy",Navy!$F$9,0)))))))))))))))))))))))))))))))))))))))))))))))))))))))))))))</f>
        <v>399</v>
      </c>
    </row>
    <row r="120" spans="1:10">
      <c r="A120" t="s">
        <v>328</v>
      </c>
      <c r="B120" t="s">
        <v>12</v>
      </c>
      <c r="C120">
        <v>12</v>
      </c>
      <c r="D120">
        <v>20</v>
      </c>
      <c r="E120">
        <v>32</v>
      </c>
      <c r="F120" s="45">
        <f t="shared" si="4"/>
        <v>2.4144869215291749</v>
      </c>
      <c r="G120" s="45">
        <f t="shared" si="5"/>
        <v>4.0241448692152915</v>
      </c>
      <c r="H120" s="45">
        <f t="shared" si="6"/>
        <v>6.4386317907444672</v>
      </c>
      <c r="I120">
        <f t="shared" si="7"/>
        <v>116</v>
      </c>
      <c r="J120">
        <f>IF(B120="Air Force",'Air Force'!$F$9,IF(B120="Albany",Albany!$F$9,IF(B120="Detroit",Detroit!$F$9,IF(B120="Binghamton",Binghamton!$F$9,IF(B120="Hartford",Hartford!$F$9,IF(B120="Stony Brook",'Stony Brook'!$F$9,IF(B120="UMBC",UMBC!$F$9,IF(B120="Vermont",Vermont!$F$9,IF(B120="Duke",Duke!$F$9,IF(B120="Maryland",Maryland!$F$9,IF(B120="North Carolina",'North Carolina'!$F$9,IF(B120="Virginia",Virginia!$F$9,IF(B120="Georgetown",Georgetown!$F$9,IF(B120="Notre Dame",'Notre Dame'!$F$9,IF(B120="Providence",Providence!$F$9,IF(B120="Rutgers",Rutgers!$F$9,IF(B120="St. Johns",'St. Johns'!$F$9,IF(B120="Syracuse",Syracuse!$F$9,IF(B120="Villanova",Villanova!$F$9,IF(B120="Drexel",Drexel!$F$9,IF(B120="Hofstra",Hofstra!$F$9,IF(B120="Penn State",'Penn State'!$F$9,IF(B120="Delaware",Delaware!$F$9,IF(B120="Massachusetts",Massachusetts!$F$9,IF(B120="Bellarmine",Bellarmine!$F$9,IF(B120="Fairfield",Fairfield!$F$9,IF(B120="Hobart",Hobart!$F$9,IF(B120="Loyola",Loyola!$F$9,IF(B120="Ohio State",'Ohio State'!$F$9,IF(B120="Denver",Denver!$F$9,IF(B120="Johns Hopkins",'Johns Hopkins'!$F$9,IF(B120="Mercer",Mercer!$F$9,IF(B120="Presbyterian",Presbyterian!$F$9,IF(B120="Brown",Brown!$F$9,IF(B120="Cornell",Cornell!$F$9,IF(B120="Dartmouth",Dartmouth!$F$9,IF(B120="Harvard",Harvard!$F$9,IF(B120="Pennsylvania",Pennsylvania!$F$9,IF(B120="Princeton",Princeton!$F$9,IF(B120="Yale",Yale!$F$9,IF(B120="Canisius",Canisius!$F$9,IF(B120="Jacksonville",Jacksonville!$F$9,IF(B120="Manhattan",Manhattan!$F$9,IF(B120="Marist",Marist!$F$9,IF(B120="St. Josephs",'St. Josephs'!$F$9,IF(B120="Siena",Siena!$F$9,IF(B120="VMI",VMI!$F$9,IF(B120="Bryant",Bryant!$F$9,IF(B120="Mt. St. Marys",'Mount St. Marys'!$F$9,IF(B120="Quinnipiac",Quinnipiac!$F$9,IF(B120="Robert Morris",'Robert Morris'!$F$9,IF(B120="Sacred Heart",'Sacred Heart'!$F$9,IF(B120="Wagner",Wagner!$F$9,IF(B120="Army",Army!$F$9,IF(B120="Bucknell",Bucknell!$F$9,IF(B120="Colgate",Colgate!$F$9,IF(B120="Towson",Towson!$F$9,IF(B120="Holy Cross",'Holy Cross'!$F$9,IF(B120="Lafayette",Lafayette!$F$9,IF(B120="Lehigh",Lehigh!$F$9,IF(B120="Navy",Navy!$F$9,0)))))))))))))))))))))))))))))))))))))))))))))))))))))))))))))</f>
        <v>497</v>
      </c>
    </row>
    <row r="121" spans="1:10">
      <c r="A121" t="s">
        <v>406</v>
      </c>
      <c r="B121" t="s">
        <v>56</v>
      </c>
      <c r="C121">
        <v>22</v>
      </c>
      <c r="D121">
        <v>10</v>
      </c>
      <c r="E121">
        <v>32</v>
      </c>
      <c r="F121" s="45">
        <f t="shared" si="4"/>
        <v>4.3564356435643559</v>
      </c>
      <c r="G121" s="45">
        <f t="shared" si="5"/>
        <v>1.9801980198019802</v>
      </c>
      <c r="H121" s="45">
        <f t="shared" si="6"/>
        <v>6.3366336633663369</v>
      </c>
      <c r="I121">
        <f t="shared" si="7"/>
        <v>117</v>
      </c>
      <c r="J121">
        <f>IF(B121="Air Force",'Air Force'!$F$9,IF(B121="Albany",Albany!$F$9,IF(B121="Detroit",Detroit!$F$9,IF(B121="Binghamton",Binghamton!$F$9,IF(B121="Hartford",Hartford!$F$9,IF(B121="Stony Brook",'Stony Brook'!$F$9,IF(B121="UMBC",UMBC!$F$9,IF(B121="Vermont",Vermont!$F$9,IF(B121="Duke",Duke!$F$9,IF(B121="Maryland",Maryland!$F$9,IF(B121="North Carolina",'North Carolina'!$F$9,IF(B121="Virginia",Virginia!$F$9,IF(B121="Georgetown",Georgetown!$F$9,IF(B121="Notre Dame",'Notre Dame'!$F$9,IF(B121="Providence",Providence!$F$9,IF(B121="Rutgers",Rutgers!$F$9,IF(B121="St. Johns",'St. Johns'!$F$9,IF(B121="Syracuse",Syracuse!$F$9,IF(B121="Villanova",Villanova!$F$9,IF(B121="Drexel",Drexel!$F$9,IF(B121="Hofstra",Hofstra!$F$9,IF(B121="Penn State",'Penn State'!$F$9,IF(B121="Delaware",Delaware!$F$9,IF(B121="Massachusetts",Massachusetts!$F$9,IF(B121="Bellarmine",Bellarmine!$F$9,IF(B121="Fairfield",Fairfield!$F$9,IF(B121="Hobart",Hobart!$F$9,IF(B121="Loyola",Loyola!$F$9,IF(B121="Ohio State",'Ohio State'!$F$9,IF(B121="Denver",Denver!$F$9,IF(B121="Johns Hopkins",'Johns Hopkins'!$F$9,IF(B121="Mercer",Mercer!$F$9,IF(B121="Presbyterian",Presbyterian!$F$9,IF(B121="Brown",Brown!$F$9,IF(B121="Cornell",Cornell!$F$9,IF(B121="Dartmouth",Dartmouth!$F$9,IF(B121="Harvard",Harvard!$F$9,IF(B121="Pennsylvania",Pennsylvania!$F$9,IF(B121="Princeton",Princeton!$F$9,IF(B121="Yale",Yale!$F$9,IF(B121="Canisius",Canisius!$F$9,IF(B121="Jacksonville",Jacksonville!$F$9,IF(B121="Manhattan",Manhattan!$F$9,IF(B121="Marist",Marist!$F$9,IF(B121="St. Josephs",'St. Josephs'!$F$9,IF(B121="Siena",Siena!$F$9,IF(B121="VMI",VMI!$F$9,IF(B121="Bryant",Bryant!$F$9,IF(B121="Mt. St. Marys",'Mount St. Marys'!$F$9,IF(B121="Quinnipiac",Quinnipiac!$F$9,IF(B121="Robert Morris",'Robert Morris'!$F$9,IF(B121="Sacred Heart",'Sacred Heart'!$F$9,IF(B121="Wagner",Wagner!$F$9,IF(B121="Army",Army!$F$9,IF(B121="Bucknell",Bucknell!$F$9,IF(B121="Colgate",Colgate!$F$9,IF(B121="Towson",Towson!$F$9,IF(B121="Holy Cross",'Holy Cross'!$F$9,IF(B121="Lafayette",Lafayette!$F$9,IF(B121="Lehigh",Lehigh!$F$9,IF(B121="Navy",Navy!$F$9,0)))))))))))))))))))))))))))))))))))))))))))))))))))))))))))))</f>
        <v>505</v>
      </c>
    </row>
    <row r="122" spans="1:10">
      <c r="A122" t="s">
        <v>350</v>
      </c>
      <c r="B122" t="s">
        <v>18</v>
      </c>
      <c r="C122">
        <v>24</v>
      </c>
      <c r="D122">
        <v>4</v>
      </c>
      <c r="E122">
        <v>28</v>
      </c>
      <c r="F122" s="45">
        <f t="shared" si="4"/>
        <v>5.4298642533936654</v>
      </c>
      <c r="G122" s="45">
        <f t="shared" si="5"/>
        <v>0.90497737556561098</v>
      </c>
      <c r="H122" s="45">
        <f t="shared" si="6"/>
        <v>6.3348416289592757</v>
      </c>
      <c r="I122">
        <f t="shared" si="7"/>
        <v>118</v>
      </c>
      <c r="J122">
        <f>IF(B122="Air Force",'Air Force'!$F$9,IF(B122="Albany",Albany!$F$9,IF(B122="Detroit",Detroit!$F$9,IF(B122="Binghamton",Binghamton!$F$9,IF(B122="Hartford",Hartford!$F$9,IF(B122="Stony Brook",'Stony Brook'!$F$9,IF(B122="UMBC",UMBC!$F$9,IF(B122="Vermont",Vermont!$F$9,IF(B122="Duke",Duke!$F$9,IF(B122="Maryland",Maryland!$F$9,IF(B122="North Carolina",'North Carolina'!$F$9,IF(B122="Virginia",Virginia!$F$9,IF(B122="Georgetown",Georgetown!$F$9,IF(B122="Notre Dame",'Notre Dame'!$F$9,IF(B122="Providence",Providence!$F$9,IF(B122="Rutgers",Rutgers!$F$9,IF(B122="St. Johns",'St. Johns'!$F$9,IF(B122="Syracuse",Syracuse!$F$9,IF(B122="Villanova",Villanova!$F$9,IF(B122="Drexel",Drexel!$F$9,IF(B122="Hofstra",Hofstra!$F$9,IF(B122="Penn State",'Penn State'!$F$9,IF(B122="Delaware",Delaware!$F$9,IF(B122="Massachusetts",Massachusetts!$F$9,IF(B122="Bellarmine",Bellarmine!$F$9,IF(B122="Fairfield",Fairfield!$F$9,IF(B122="Hobart",Hobart!$F$9,IF(B122="Loyola",Loyola!$F$9,IF(B122="Ohio State",'Ohio State'!$F$9,IF(B122="Denver",Denver!$F$9,IF(B122="Johns Hopkins",'Johns Hopkins'!$F$9,IF(B122="Mercer",Mercer!$F$9,IF(B122="Presbyterian",Presbyterian!$F$9,IF(B122="Brown",Brown!$F$9,IF(B122="Cornell",Cornell!$F$9,IF(B122="Dartmouth",Dartmouth!$F$9,IF(B122="Harvard",Harvard!$F$9,IF(B122="Pennsylvania",Pennsylvania!$F$9,IF(B122="Princeton",Princeton!$F$9,IF(B122="Yale",Yale!$F$9,IF(B122="Canisius",Canisius!$F$9,IF(B122="Jacksonville",Jacksonville!$F$9,IF(B122="Manhattan",Manhattan!$F$9,IF(B122="Marist",Marist!$F$9,IF(B122="St. Josephs",'St. Josephs'!$F$9,IF(B122="Siena",Siena!$F$9,IF(B122="VMI",VMI!$F$9,IF(B122="Bryant",Bryant!$F$9,IF(B122="Mt. St. Marys",'Mount St. Marys'!$F$9,IF(B122="Quinnipiac",Quinnipiac!$F$9,IF(B122="Robert Morris",'Robert Morris'!$F$9,IF(B122="Sacred Heart",'Sacred Heart'!$F$9,IF(B122="Wagner",Wagner!$F$9,IF(B122="Army",Army!$F$9,IF(B122="Bucknell",Bucknell!$F$9,IF(B122="Colgate",Colgate!$F$9,IF(B122="Towson",Towson!$F$9,IF(B122="Holy Cross",'Holy Cross'!$F$9,IF(B122="Lafayette",Lafayette!$F$9,IF(B122="Lehigh",Lehigh!$F$9,IF(B122="Navy",Navy!$F$9,0)))))))))))))))))))))))))))))))))))))))))))))))))))))))))))))</f>
        <v>442</v>
      </c>
    </row>
    <row r="123" spans="1:10">
      <c r="A123" t="s">
        <v>390</v>
      </c>
      <c r="B123" t="s">
        <v>52</v>
      </c>
      <c r="C123">
        <v>16</v>
      </c>
      <c r="D123">
        <v>5</v>
      </c>
      <c r="E123">
        <v>21</v>
      </c>
      <c r="F123" s="45">
        <f t="shared" si="4"/>
        <v>4.8048048048048049</v>
      </c>
      <c r="G123" s="45">
        <f t="shared" si="5"/>
        <v>1.5015015015015014</v>
      </c>
      <c r="H123" s="45">
        <f t="shared" si="6"/>
        <v>6.3063063063063058</v>
      </c>
      <c r="I123">
        <f t="shared" si="7"/>
        <v>119</v>
      </c>
      <c r="J123">
        <f>IF(B123="Air Force",'Air Force'!$F$9,IF(B123="Albany",Albany!$F$9,IF(B123="Detroit",Detroit!$F$9,IF(B123="Binghamton",Binghamton!$F$9,IF(B123="Hartford",Hartford!$F$9,IF(B123="Stony Brook",'Stony Brook'!$F$9,IF(B123="UMBC",UMBC!$F$9,IF(B123="Vermont",Vermont!$F$9,IF(B123="Duke",Duke!$F$9,IF(B123="Maryland",Maryland!$F$9,IF(B123="North Carolina",'North Carolina'!$F$9,IF(B123="Virginia",Virginia!$F$9,IF(B123="Georgetown",Georgetown!$F$9,IF(B123="Notre Dame",'Notre Dame'!$F$9,IF(B123="Providence",Providence!$F$9,IF(B123="Rutgers",Rutgers!$F$9,IF(B123="St. Johns",'St. Johns'!$F$9,IF(B123="Syracuse",Syracuse!$F$9,IF(B123="Villanova",Villanova!$F$9,IF(B123="Drexel",Drexel!$F$9,IF(B123="Hofstra",Hofstra!$F$9,IF(B123="Penn State",'Penn State'!$F$9,IF(B123="Delaware",Delaware!$F$9,IF(B123="Massachusetts",Massachusetts!$F$9,IF(B123="Bellarmine",Bellarmine!$F$9,IF(B123="Fairfield",Fairfield!$F$9,IF(B123="Hobart",Hobart!$F$9,IF(B123="Loyola",Loyola!$F$9,IF(B123="Ohio State",'Ohio State'!$F$9,IF(B123="Denver",Denver!$F$9,IF(B123="Johns Hopkins",'Johns Hopkins'!$F$9,IF(B123="Mercer",Mercer!$F$9,IF(B123="Presbyterian",Presbyterian!$F$9,IF(B123="Brown",Brown!$F$9,IF(B123="Cornell",Cornell!$F$9,IF(B123="Dartmouth",Dartmouth!$F$9,IF(B123="Harvard",Harvard!$F$9,IF(B123="Pennsylvania",Pennsylvania!$F$9,IF(B123="Princeton",Princeton!$F$9,IF(B123="Yale",Yale!$F$9,IF(B123="Canisius",Canisius!$F$9,IF(B123="Jacksonville",Jacksonville!$F$9,IF(B123="Manhattan",Manhattan!$F$9,IF(B123="Marist",Marist!$F$9,IF(B123="St. Josephs",'St. Josephs'!$F$9,IF(B123="Siena",Siena!$F$9,IF(B123="VMI",VMI!$F$9,IF(B123="Bryant",Bryant!$F$9,IF(B123="Mt. St. Marys",'Mount St. Marys'!$F$9,IF(B123="Quinnipiac",Quinnipiac!$F$9,IF(B123="Robert Morris",'Robert Morris'!$F$9,IF(B123="Sacred Heart",'Sacred Heart'!$F$9,IF(B123="Wagner",Wagner!$F$9,IF(B123="Army",Army!$F$9,IF(B123="Bucknell",Bucknell!$F$9,IF(B123="Colgate",Colgate!$F$9,IF(B123="Towson",Towson!$F$9,IF(B123="Holy Cross",'Holy Cross'!$F$9,IF(B123="Lafayette",Lafayette!$F$9,IF(B123="Lehigh",Lehigh!$F$9,IF(B123="Navy",Navy!$F$9,0)))))))))))))))))))))))))))))))))))))))))))))))))))))))))))))</f>
        <v>333</v>
      </c>
    </row>
    <row r="124" spans="1:10">
      <c r="A124" t="s">
        <v>376</v>
      </c>
      <c r="B124" t="s">
        <v>55</v>
      </c>
      <c r="C124">
        <v>11</v>
      </c>
      <c r="D124">
        <v>12</v>
      </c>
      <c r="E124">
        <v>23</v>
      </c>
      <c r="F124" s="45">
        <f t="shared" si="4"/>
        <v>2.9891304347826089</v>
      </c>
      <c r="G124" s="45">
        <f t="shared" si="5"/>
        <v>3.2608695652173911</v>
      </c>
      <c r="H124" s="45">
        <f t="shared" si="6"/>
        <v>6.25</v>
      </c>
      <c r="I124">
        <f t="shared" si="7"/>
        <v>120</v>
      </c>
      <c r="J124">
        <f>IF(B124="Air Force",'Air Force'!$F$9,IF(B124="Albany",Albany!$F$9,IF(B124="Detroit",Detroit!$F$9,IF(B124="Binghamton",Binghamton!$F$9,IF(B124="Hartford",Hartford!$F$9,IF(B124="Stony Brook",'Stony Brook'!$F$9,IF(B124="UMBC",UMBC!$F$9,IF(B124="Vermont",Vermont!$F$9,IF(B124="Duke",Duke!$F$9,IF(B124="Maryland",Maryland!$F$9,IF(B124="North Carolina",'North Carolina'!$F$9,IF(B124="Virginia",Virginia!$F$9,IF(B124="Georgetown",Georgetown!$F$9,IF(B124="Notre Dame",'Notre Dame'!$F$9,IF(B124="Providence",Providence!$F$9,IF(B124="Rutgers",Rutgers!$F$9,IF(B124="St. Johns",'St. Johns'!$F$9,IF(B124="Syracuse",Syracuse!$F$9,IF(B124="Villanova",Villanova!$F$9,IF(B124="Drexel",Drexel!$F$9,IF(B124="Hofstra",Hofstra!$F$9,IF(B124="Penn State",'Penn State'!$F$9,IF(B124="Delaware",Delaware!$F$9,IF(B124="Massachusetts",Massachusetts!$F$9,IF(B124="Bellarmine",Bellarmine!$F$9,IF(B124="Fairfield",Fairfield!$F$9,IF(B124="Hobart",Hobart!$F$9,IF(B124="Loyola",Loyola!$F$9,IF(B124="Ohio State",'Ohio State'!$F$9,IF(B124="Denver",Denver!$F$9,IF(B124="Johns Hopkins",'Johns Hopkins'!$F$9,IF(B124="Mercer",Mercer!$F$9,IF(B124="Presbyterian",Presbyterian!$F$9,IF(B124="Brown",Brown!$F$9,IF(B124="Cornell",Cornell!$F$9,IF(B124="Dartmouth",Dartmouth!$F$9,IF(B124="Harvard",Harvard!$F$9,IF(B124="Pennsylvania",Pennsylvania!$F$9,IF(B124="Princeton",Princeton!$F$9,IF(B124="Yale",Yale!$F$9,IF(B124="Canisius",Canisius!$F$9,IF(B124="Jacksonville",Jacksonville!$F$9,IF(B124="Manhattan",Manhattan!$F$9,IF(B124="Marist",Marist!$F$9,IF(B124="St. Josephs",'St. Josephs'!$F$9,IF(B124="Siena",Siena!$F$9,IF(B124="VMI",VMI!$F$9,IF(B124="Bryant",Bryant!$F$9,IF(B124="Mt. St. Marys",'Mount St. Marys'!$F$9,IF(B124="Quinnipiac",Quinnipiac!$F$9,IF(B124="Robert Morris",'Robert Morris'!$F$9,IF(B124="Sacred Heart",'Sacred Heart'!$F$9,IF(B124="Wagner",Wagner!$F$9,IF(B124="Army",Army!$F$9,IF(B124="Bucknell",Bucknell!$F$9,IF(B124="Colgate",Colgate!$F$9,IF(B124="Towson",Towson!$F$9,IF(B124="Holy Cross",'Holy Cross'!$F$9,IF(B124="Lafayette",Lafayette!$F$9,IF(B124="Lehigh",Lehigh!$F$9,IF(B124="Navy",Navy!$F$9,0)))))))))))))))))))))))))))))))))))))))))))))))))))))))))))))</f>
        <v>368</v>
      </c>
    </row>
    <row r="125" spans="1:10">
      <c r="A125" t="s">
        <v>440</v>
      </c>
      <c r="B125" t="s">
        <v>36</v>
      </c>
      <c r="C125">
        <v>11</v>
      </c>
      <c r="D125">
        <v>8</v>
      </c>
      <c r="E125">
        <v>19</v>
      </c>
      <c r="F125" s="45">
        <f t="shared" si="4"/>
        <v>3.5830618892508146</v>
      </c>
      <c r="G125" s="45">
        <f t="shared" si="5"/>
        <v>2.6058631921824107</v>
      </c>
      <c r="H125" s="45">
        <f t="shared" si="6"/>
        <v>6.1889250814332248</v>
      </c>
      <c r="I125">
        <f t="shared" si="7"/>
        <v>121</v>
      </c>
      <c r="J125">
        <f>IF(B125="Air Force",'Air Force'!$F$9,IF(B125="Albany",Albany!$F$9,IF(B125="Detroit",Detroit!$F$9,IF(B125="Binghamton",Binghamton!$F$9,IF(B125="Hartford",Hartford!$F$9,IF(B125="Stony Brook",'Stony Brook'!$F$9,IF(B125="UMBC",UMBC!$F$9,IF(B125="Vermont",Vermont!$F$9,IF(B125="Duke",Duke!$F$9,IF(B125="Maryland",Maryland!$F$9,IF(B125="North Carolina",'North Carolina'!$F$9,IF(B125="Virginia",Virginia!$F$9,IF(B125="Georgetown",Georgetown!$F$9,IF(B125="Notre Dame",'Notre Dame'!$F$9,IF(B125="Providence",Providence!$F$9,IF(B125="Rutgers",Rutgers!$F$9,IF(B125="St. Johns",'St. Johns'!$F$9,IF(B125="Syracuse",Syracuse!$F$9,IF(B125="Villanova",Villanova!$F$9,IF(B125="Drexel",Drexel!$F$9,IF(B125="Hofstra",Hofstra!$F$9,IF(B125="Penn State",'Penn State'!$F$9,IF(B125="Delaware",Delaware!$F$9,IF(B125="Massachusetts",Massachusetts!$F$9,IF(B125="Bellarmine",Bellarmine!$F$9,IF(B125="Fairfield",Fairfield!$F$9,IF(B125="Hobart",Hobart!$F$9,IF(B125="Loyola",Loyola!$F$9,IF(B125="Ohio State",'Ohio State'!$F$9,IF(B125="Denver",Denver!$F$9,IF(B125="Johns Hopkins",'Johns Hopkins'!$F$9,IF(B125="Mercer",Mercer!$F$9,IF(B125="Presbyterian",Presbyterian!$F$9,IF(B125="Brown",Brown!$F$9,IF(B125="Cornell",Cornell!$F$9,IF(B125="Dartmouth",Dartmouth!$F$9,IF(B125="Harvard",Harvard!$F$9,IF(B125="Pennsylvania",Pennsylvania!$F$9,IF(B125="Princeton",Princeton!$F$9,IF(B125="Yale",Yale!$F$9,IF(B125="Canisius",Canisius!$F$9,IF(B125="Jacksonville",Jacksonville!$F$9,IF(B125="Manhattan",Manhattan!$F$9,IF(B125="Marist",Marist!$F$9,IF(B125="St. Josephs",'St. Josephs'!$F$9,IF(B125="Siena",Siena!$F$9,IF(B125="VMI",VMI!$F$9,IF(B125="Bryant",Bryant!$F$9,IF(B125="Mt. St. Marys",'Mount St. Marys'!$F$9,IF(B125="Quinnipiac",Quinnipiac!$F$9,IF(B125="Robert Morris",'Robert Morris'!$F$9,IF(B125="Sacred Heart",'Sacred Heart'!$F$9,IF(B125="Wagner",Wagner!$F$9,IF(B125="Army",Army!$F$9,IF(B125="Bucknell",Bucknell!$F$9,IF(B125="Colgate",Colgate!$F$9,IF(B125="Towson",Towson!$F$9,IF(B125="Holy Cross",'Holy Cross'!$F$9,IF(B125="Lafayette",Lafayette!$F$9,IF(B125="Lehigh",Lehigh!$F$9,IF(B125="Navy",Navy!$F$9,0)))))))))))))))))))))))))))))))))))))))))))))))))))))))))))))</f>
        <v>307</v>
      </c>
    </row>
    <row r="126" spans="1:10">
      <c r="A126" t="s">
        <v>360</v>
      </c>
      <c r="B126" t="s">
        <v>31</v>
      </c>
      <c r="C126">
        <v>24</v>
      </c>
      <c r="D126">
        <v>3</v>
      </c>
      <c r="E126">
        <v>27</v>
      </c>
      <c r="F126" s="45">
        <f t="shared" si="4"/>
        <v>5.4669703872437356</v>
      </c>
      <c r="G126" s="45">
        <f t="shared" si="5"/>
        <v>0.68337129840546695</v>
      </c>
      <c r="H126" s="45">
        <f t="shared" si="6"/>
        <v>6.1503416856492032</v>
      </c>
      <c r="I126">
        <f t="shared" si="7"/>
        <v>122</v>
      </c>
      <c r="J126">
        <f>IF(B126="Air Force",'Air Force'!$F$9,IF(B126="Albany",Albany!$F$9,IF(B126="Detroit",Detroit!$F$9,IF(B126="Binghamton",Binghamton!$F$9,IF(B126="Hartford",Hartford!$F$9,IF(B126="Stony Brook",'Stony Brook'!$F$9,IF(B126="UMBC",UMBC!$F$9,IF(B126="Vermont",Vermont!$F$9,IF(B126="Duke",Duke!$F$9,IF(B126="Maryland",Maryland!$F$9,IF(B126="North Carolina",'North Carolina'!$F$9,IF(B126="Virginia",Virginia!$F$9,IF(B126="Georgetown",Georgetown!$F$9,IF(B126="Notre Dame",'Notre Dame'!$F$9,IF(B126="Providence",Providence!$F$9,IF(B126="Rutgers",Rutgers!$F$9,IF(B126="St. Johns",'St. Johns'!$F$9,IF(B126="Syracuse",Syracuse!$F$9,IF(B126="Villanova",Villanova!$F$9,IF(B126="Drexel",Drexel!$F$9,IF(B126="Hofstra",Hofstra!$F$9,IF(B126="Penn State",'Penn State'!$F$9,IF(B126="Delaware",Delaware!$F$9,IF(B126="Massachusetts",Massachusetts!$F$9,IF(B126="Bellarmine",Bellarmine!$F$9,IF(B126="Fairfield",Fairfield!$F$9,IF(B126="Hobart",Hobart!$F$9,IF(B126="Loyola",Loyola!$F$9,IF(B126="Ohio State",'Ohio State'!$F$9,IF(B126="Denver",Denver!$F$9,IF(B126="Johns Hopkins",'Johns Hopkins'!$F$9,IF(B126="Mercer",Mercer!$F$9,IF(B126="Presbyterian",Presbyterian!$F$9,IF(B126="Brown",Brown!$F$9,IF(B126="Cornell",Cornell!$F$9,IF(B126="Dartmouth",Dartmouth!$F$9,IF(B126="Harvard",Harvard!$F$9,IF(B126="Pennsylvania",Pennsylvania!$F$9,IF(B126="Princeton",Princeton!$F$9,IF(B126="Yale",Yale!$F$9,IF(B126="Canisius",Canisius!$F$9,IF(B126="Jacksonville",Jacksonville!$F$9,IF(B126="Manhattan",Manhattan!$F$9,IF(B126="Marist",Marist!$F$9,IF(B126="St. Josephs",'St. Josephs'!$F$9,IF(B126="Siena",Siena!$F$9,IF(B126="VMI",VMI!$F$9,IF(B126="Bryant",Bryant!$F$9,IF(B126="Mt. St. Marys",'Mount St. Marys'!$F$9,IF(B126="Quinnipiac",Quinnipiac!$F$9,IF(B126="Robert Morris",'Robert Morris'!$F$9,IF(B126="Sacred Heart",'Sacred Heart'!$F$9,IF(B126="Wagner",Wagner!$F$9,IF(B126="Army",Army!$F$9,IF(B126="Bucknell",Bucknell!$F$9,IF(B126="Colgate",Colgate!$F$9,IF(B126="Towson",Towson!$F$9,IF(B126="Holy Cross",'Holy Cross'!$F$9,IF(B126="Lafayette",Lafayette!$F$9,IF(B126="Lehigh",Lehigh!$F$9,IF(B126="Navy",Navy!$F$9,0)))))))))))))))))))))))))))))))))))))))))))))))))))))))))))))</f>
        <v>439</v>
      </c>
    </row>
    <row r="127" spans="1:10">
      <c r="A127" t="s">
        <v>344</v>
      </c>
      <c r="B127" t="s">
        <v>21</v>
      </c>
      <c r="C127">
        <v>26</v>
      </c>
      <c r="D127">
        <v>3</v>
      </c>
      <c r="E127">
        <v>29</v>
      </c>
      <c r="F127" s="45">
        <f t="shared" si="4"/>
        <v>5.508474576271186</v>
      </c>
      <c r="G127" s="45">
        <f t="shared" si="5"/>
        <v>0.63559322033898313</v>
      </c>
      <c r="H127" s="45">
        <f t="shared" si="6"/>
        <v>6.1440677966101696</v>
      </c>
      <c r="I127">
        <f t="shared" si="7"/>
        <v>123</v>
      </c>
      <c r="J127">
        <f>IF(B127="Air Force",'Air Force'!$F$9,IF(B127="Albany",Albany!$F$9,IF(B127="Detroit",Detroit!$F$9,IF(B127="Binghamton",Binghamton!$F$9,IF(B127="Hartford",Hartford!$F$9,IF(B127="Stony Brook",'Stony Brook'!$F$9,IF(B127="UMBC",UMBC!$F$9,IF(B127="Vermont",Vermont!$F$9,IF(B127="Duke",Duke!$F$9,IF(B127="Maryland",Maryland!$F$9,IF(B127="North Carolina",'North Carolina'!$F$9,IF(B127="Virginia",Virginia!$F$9,IF(B127="Georgetown",Georgetown!$F$9,IF(B127="Notre Dame",'Notre Dame'!$F$9,IF(B127="Providence",Providence!$F$9,IF(B127="Rutgers",Rutgers!$F$9,IF(B127="St. Johns",'St. Johns'!$F$9,IF(B127="Syracuse",Syracuse!$F$9,IF(B127="Villanova",Villanova!$F$9,IF(B127="Drexel",Drexel!$F$9,IF(B127="Hofstra",Hofstra!$F$9,IF(B127="Penn State",'Penn State'!$F$9,IF(B127="Delaware",Delaware!$F$9,IF(B127="Massachusetts",Massachusetts!$F$9,IF(B127="Bellarmine",Bellarmine!$F$9,IF(B127="Fairfield",Fairfield!$F$9,IF(B127="Hobart",Hobart!$F$9,IF(B127="Loyola",Loyola!$F$9,IF(B127="Ohio State",'Ohio State'!$F$9,IF(B127="Denver",Denver!$F$9,IF(B127="Johns Hopkins",'Johns Hopkins'!$F$9,IF(B127="Mercer",Mercer!$F$9,IF(B127="Presbyterian",Presbyterian!$F$9,IF(B127="Brown",Brown!$F$9,IF(B127="Cornell",Cornell!$F$9,IF(B127="Dartmouth",Dartmouth!$F$9,IF(B127="Harvard",Harvard!$F$9,IF(B127="Pennsylvania",Pennsylvania!$F$9,IF(B127="Princeton",Princeton!$F$9,IF(B127="Yale",Yale!$F$9,IF(B127="Canisius",Canisius!$F$9,IF(B127="Jacksonville",Jacksonville!$F$9,IF(B127="Manhattan",Manhattan!$F$9,IF(B127="Marist",Marist!$F$9,IF(B127="St. Josephs",'St. Josephs'!$F$9,IF(B127="Siena",Siena!$F$9,IF(B127="VMI",VMI!$F$9,IF(B127="Bryant",Bryant!$F$9,IF(B127="Mt. St. Marys",'Mount St. Marys'!$F$9,IF(B127="Quinnipiac",Quinnipiac!$F$9,IF(B127="Robert Morris",'Robert Morris'!$F$9,IF(B127="Sacred Heart",'Sacred Heart'!$F$9,IF(B127="Wagner",Wagner!$F$9,IF(B127="Army",Army!$F$9,IF(B127="Bucknell",Bucknell!$F$9,IF(B127="Colgate",Colgate!$F$9,IF(B127="Towson",Towson!$F$9,IF(B127="Holy Cross",'Holy Cross'!$F$9,IF(B127="Lafayette",Lafayette!$F$9,IF(B127="Lehigh",Lehigh!$F$9,IF(B127="Navy",Navy!$F$9,0)))))))))))))))))))))))))))))))))))))))))))))))))))))))))))))</f>
        <v>472</v>
      </c>
    </row>
    <row r="128" spans="1:10">
      <c r="A128" t="s">
        <v>421</v>
      </c>
      <c r="B128" t="s">
        <v>44</v>
      </c>
      <c r="C128">
        <v>11</v>
      </c>
      <c r="D128">
        <v>17</v>
      </c>
      <c r="E128">
        <v>28</v>
      </c>
      <c r="F128" s="45">
        <f t="shared" si="4"/>
        <v>2.4017467248908297</v>
      </c>
      <c r="G128" s="45">
        <f t="shared" si="5"/>
        <v>3.7117903930131009</v>
      </c>
      <c r="H128" s="45">
        <f t="shared" si="6"/>
        <v>6.1135371179039302</v>
      </c>
      <c r="I128">
        <f t="shared" si="7"/>
        <v>124</v>
      </c>
      <c r="J128">
        <f>IF(B128="Air Force",'Air Force'!$F$9,IF(B128="Albany",Albany!$F$9,IF(B128="Detroit",Detroit!$F$9,IF(B128="Binghamton",Binghamton!$F$9,IF(B128="Hartford",Hartford!$F$9,IF(B128="Stony Brook",'Stony Brook'!$F$9,IF(B128="UMBC",UMBC!$F$9,IF(B128="Vermont",Vermont!$F$9,IF(B128="Duke",Duke!$F$9,IF(B128="Maryland",Maryland!$F$9,IF(B128="North Carolina",'North Carolina'!$F$9,IF(B128="Virginia",Virginia!$F$9,IF(B128="Georgetown",Georgetown!$F$9,IF(B128="Notre Dame",'Notre Dame'!$F$9,IF(B128="Providence",Providence!$F$9,IF(B128="Rutgers",Rutgers!$F$9,IF(B128="St. Johns",'St. Johns'!$F$9,IF(B128="Syracuse",Syracuse!$F$9,IF(B128="Villanova",Villanova!$F$9,IF(B128="Drexel",Drexel!$F$9,IF(B128="Hofstra",Hofstra!$F$9,IF(B128="Penn State",'Penn State'!$F$9,IF(B128="Delaware",Delaware!$F$9,IF(B128="Massachusetts",Massachusetts!$F$9,IF(B128="Bellarmine",Bellarmine!$F$9,IF(B128="Fairfield",Fairfield!$F$9,IF(B128="Hobart",Hobart!$F$9,IF(B128="Loyola",Loyola!$F$9,IF(B128="Ohio State",'Ohio State'!$F$9,IF(B128="Denver",Denver!$F$9,IF(B128="Johns Hopkins",'Johns Hopkins'!$F$9,IF(B128="Mercer",Mercer!$F$9,IF(B128="Presbyterian",Presbyterian!$F$9,IF(B128="Brown",Brown!$F$9,IF(B128="Cornell",Cornell!$F$9,IF(B128="Dartmouth",Dartmouth!$F$9,IF(B128="Harvard",Harvard!$F$9,IF(B128="Pennsylvania",Pennsylvania!$F$9,IF(B128="Princeton",Princeton!$F$9,IF(B128="Yale",Yale!$F$9,IF(B128="Canisius",Canisius!$F$9,IF(B128="Jacksonville",Jacksonville!$F$9,IF(B128="Manhattan",Manhattan!$F$9,IF(B128="Marist",Marist!$F$9,IF(B128="St. Josephs",'St. Josephs'!$F$9,IF(B128="Siena",Siena!$F$9,IF(B128="VMI",VMI!$F$9,IF(B128="Bryant",Bryant!$F$9,IF(B128="Mt. St. Marys",'Mount St. Marys'!$F$9,IF(B128="Quinnipiac",Quinnipiac!$F$9,IF(B128="Robert Morris",'Robert Morris'!$F$9,IF(B128="Sacred Heart",'Sacred Heart'!$F$9,IF(B128="Wagner",Wagner!$F$9,IF(B128="Army",Army!$F$9,IF(B128="Bucknell",Bucknell!$F$9,IF(B128="Colgate",Colgate!$F$9,IF(B128="Towson",Towson!$F$9,IF(B128="Holy Cross",'Holy Cross'!$F$9,IF(B128="Lafayette",Lafayette!$F$9,IF(B128="Lehigh",Lehigh!$F$9,IF(B128="Navy",Navy!$F$9,0)))))))))))))))))))))))))))))))))))))))))))))))))))))))))))))</f>
        <v>458</v>
      </c>
    </row>
    <row r="129" spans="1:10">
      <c r="A129" t="s">
        <v>437</v>
      </c>
      <c r="B129" t="s">
        <v>22</v>
      </c>
      <c r="C129">
        <v>13</v>
      </c>
      <c r="D129">
        <v>13</v>
      </c>
      <c r="E129">
        <v>26</v>
      </c>
      <c r="F129" s="45">
        <f t="shared" si="4"/>
        <v>3.0232558139534884</v>
      </c>
      <c r="G129" s="45">
        <f t="shared" si="5"/>
        <v>3.0232558139534884</v>
      </c>
      <c r="H129" s="45">
        <f t="shared" si="6"/>
        <v>6.0465116279069768</v>
      </c>
      <c r="I129">
        <f t="shared" si="7"/>
        <v>125</v>
      </c>
      <c r="J129">
        <f>IF(B129="Air Force",'Air Force'!$F$9,IF(B129="Albany",Albany!$F$9,IF(B129="Detroit",Detroit!$F$9,IF(B129="Binghamton",Binghamton!$F$9,IF(B129="Hartford",Hartford!$F$9,IF(B129="Stony Brook",'Stony Brook'!$F$9,IF(B129="UMBC",UMBC!$F$9,IF(B129="Vermont",Vermont!$F$9,IF(B129="Duke",Duke!$F$9,IF(B129="Maryland",Maryland!$F$9,IF(B129="North Carolina",'North Carolina'!$F$9,IF(B129="Virginia",Virginia!$F$9,IF(B129="Georgetown",Georgetown!$F$9,IF(B129="Notre Dame",'Notre Dame'!$F$9,IF(B129="Providence",Providence!$F$9,IF(B129="Rutgers",Rutgers!$F$9,IF(B129="St. Johns",'St. Johns'!$F$9,IF(B129="Syracuse",Syracuse!$F$9,IF(B129="Villanova",Villanova!$F$9,IF(B129="Drexel",Drexel!$F$9,IF(B129="Hofstra",Hofstra!$F$9,IF(B129="Penn State",'Penn State'!$F$9,IF(B129="Delaware",Delaware!$F$9,IF(B129="Massachusetts",Massachusetts!$F$9,IF(B129="Bellarmine",Bellarmine!$F$9,IF(B129="Fairfield",Fairfield!$F$9,IF(B129="Hobart",Hobart!$F$9,IF(B129="Loyola",Loyola!$F$9,IF(B129="Ohio State",'Ohio State'!$F$9,IF(B129="Denver",Denver!$F$9,IF(B129="Johns Hopkins",'Johns Hopkins'!$F$9,IF(B129="Mercer",Mercer!$F$9,IF(B129="Presbyterian",Presbyterian!$F$9,IF(B129="Brown",Brown!$F$9,IF(B129="Cornell",Cornell!$F$9,IF(B129="Dartmouth",Dartmouth!$F$9,IF(B129="Harvard",Harvard!$F$9,IF(B129="Pennsylvania",Pennsylvania!$F$9,IF(B129="Princeton",Princeton!$F$9,IF(B129="Yale",Yale!$F$9,IF(B129="Canisius",Canisius!$F$9,IF(B129="Jacksonville",Jacksonville!$F$9,IF(B129="Manhattan",Manhattan!$F$9,IF(B129="Marist",Marist!$F$9,IF(B129="St. Josephs",'St. Josephs'!$F$9,IF(B129="Siena",Siena!$F$9,IF(B129="VMI",VMI!$F$9,IF(B129="Bryant",Bryant!$F$9,IF(B129="Mt. St. Marys",'Mount St. Marys'!$F$9,IF(B129="Quinnipiac",Quinnipiac!$F$9,IF(B129="Robert Morris",'Robert Morris'!$F$9,IF(B129="Sacred Heart",'Sacred Heart'!$F$9,IF(B129="Wagner",Wagner!$F$9,IF(B129="Army",Army!$F$9,IF(B129="Bucknell",Bucknell!$F$9,IF(B129="Colgate",Colgate!$F$9,IF(B129="Towson",Towson!$F$9,IF(B129="Holy Cross",'Holy Cross'!$F$9,IF(B129="Lafayette",Lafayette!$F$9,IF(B129="Lehigh",Lehigh!$F$9,IF(B129="Navy",Navy!$F$9,0)))))))))))))))))))))))))))))))))))))))))))))))))))))))))))))</f>
        <v>430</v>
      </c>
    </row>
    <row r="130" spans="1:10">
      <c r="A130" t="s">
        <v>420</v>
      </c>
      <c r="B130" t="s">
        <v>15</v>
      </c>
      <c r="C130">
        <v>19</v>
      </c>
      <c r="D130">
        <v>5</v>
      </c>
      <c r="E130">
        <v>24</v>
      </c>
      <c r="F130" s="45">
        <f t="shared" si="4"/>
        <v>4.7858942065491181</v>
      </c>
      <c r="G130" s="45">
        <f t="shared" si="5"/>
        <v>1.2594458438287155</v>
      </c>
      <c r="H130" s="45">
        <f t="shared" si="6"/>
        <v>6.0453400503778338</v>
      </c>
      <c r="I130">
        <f t="shared" si="7"/>
        <v>126</v>
      </c>
      <c r="J130">
        <f>IF(B130="Air Force",'Air Force'!$F$9,IF(B130="Albany",Albany!$F$9,IF(B130="Detroit",Detroit!$F$9,IF(B130="Binghamton",Binghamton!$F$9,IF(B130="Hartford",Hartford!$F$9,IF(B130="Stony Brook",'Stony Brook'!$F$9,IF(B130="UMBC",UMBC!$F$9,IF(B130="Vermont",Vermont!$F$9,IF(B130="Duke",Duke!$F$9,IF(B130="Maryland",Maryland!$F$9,IF(B130="North Carolina",'North Carolina'!$F$9,IF(B130="Virginia",Virginia!$F$9,IF(B130="Georgetown",Georgetown!$F$9,IF(B130="Notre Dame",'Notre Dame'!$F$9,IF(B130="Providence",Providence!$F$9,IF(B130="Rutgers",Rutgers!$F$9,IF(B130="St. Johns",'St. Johns'!$F$9,IF(B130="Syracuse",Syracuse!$F$9,IF(B130="Villanova",Villanova!$F$9,IF(B130="Drexel",Drexel!$F$9,IF(B130="Hofstra",Hofstra!$F$9,IF(B130="Penn State",'Penn State'!$F$9,IF(B130="Delaware",Delaware!$F$9,IF(B130="Massachusetts",Massachusetts!$F$9,IF(B130="Bellarmine",Bellarmine!$F$9,IF(B130="Fairfield",Fairfield!$F$9,IF(B130="Hobart",Hobart!$F$9,IF(B130="Loyola",Loyola!$F$9,IF(B130="Ohio State",'Ohio State'!$F$9,IF(B130="Denver",Denver!$F$9,IF(B130="Johns Hopkins",'Johns Hopkins'!$F$9,IF(B130="Mercer",Mercer!$F$9,IF(B130="Presbyterian",Presbyterian!$F$9,IF(B130="Brown",Brown!$F$9,IF(B130="Cornell",Cornell!$F$9,IF(B130="Dartmouth",Dartmouth!$F$9,IF(B130="Harvard",Harvard!$F$9,IF(B130="Pennsylvania",Pennsylvania!$F$9,IF(B130="Princeton",Princeton!$F$9,IF(B130="Yale",Yale!$F$9,IF(B130="Canisius",Canisius!$F$9,IF(B130="Jacksonville",Jacksonville!$F$9,IF(B130="Manhattan",Manhattan!$F$9,IF(B130="Marist",Marist!$F$9,IF(B130="St. Josephs",'St. Josephs'!$F$9,IF(B130="Siena",Siena!$F$9,IF(B130="VMI",VMI!$F$9,IF(B130="Bryant",Bryant!$F$9,IF(B130="Mt. St. Marys",'Mount St. Marys'!$F$9,IF(B130="Quinnipiac",Quinnipiac!$F$9,IF(B130="Robert Morris",'Robert Morris'!$F$9,IF(B130="Sacred Heart",'Sacred Heart'!$F$9,IF(B130="Wagner",Wagner!$F$9,IF(B130="Army",Army!$F$9,IF(B130="Bucknell",Bucknell!$F$9,IF(B130="Colgate",Colgate!$F$9,IF(B130="Towson",Towson!$F$9,IF(B130="Holy Cross",'Holy Cross'!$F$9,IF(B130="Lafayette",Lafayette!$F$9,IF(B130="Lehigh",Lehigh!$F$9,IF(B130="Navy",Navy!$F$9,0)))))))))))))))))))))))))))))))))))))))))))))))))))))))))))))</f>
        <v>397</v>
      </c>
    </row>
    <row r="131" spans="1:10">
      <c r="A131" t="s">
        <v>417</v>
      </c>
      <c r="B131" t="s">
        <v>53</v>
      </c>
      <c r="C131">
        <v>12</v>
      </c>
      <c r="D131">
        <v>10</v>
      </c>
      <c r="E131">
        <v>22</v>
      </c>
      <c r="F131" s="45">
        <f t="shared" si="4"/>
        <v>3.296703296703297</v>
      </c>
      <c r="G131" s="45">
        <f t="shared" si="5"/>
        <v>2.7472527472527473</v>
      </c>
      <c r="H131" s="45">
        <f t="shared" si="6"/>
        <v>6.0439560439560438</v>
      </c>
      <c r="I131">
        <f t="shared" si="7"/>
        <v>127</v>
      </c>
      <c r="J131">
        <f>IF(B131="Air Force",'Air Force'!$F$9,IF(B131="Albany",Albany!$F$9,IF(B131="Detroit",Detroit!$F$9,IF(B131="Binghamton",Binghamton!$F$9,IF(B131="Hartford",Hartford!$F$9,IF(B131="Stony Brook",'Stony Brook'!$F$9,IF(B131="UMBC",UMBC!$F$9,IF(B131="Vermont",Vermont!$F$9,IF(B131="Duke",Duke!$F$9,IF(B131="Maryland",Maryland!$F$9,IF(B131="North Carolina",'North Carolina'!$F$9,IF(B131="Virginia",Virginia!$F$9,IF(B131="Georgetown",Georgetown!$F$9,IF(B131="Notre Dame",'Notre Dame'!$F$9,IF(B131="Providence",Providence!$F$9,IF(B131="Rutgers",Rutgers!$F$9,IF(B131="St. Johns",'St. Johns'!$F$9,IF(B131="Syracuse",Syracuse!$F$9,IF(B131="Villanova",Villanova!$F$9,IF(B131="Drexel",Drexel!$F$9,IF(B131="Hofstra",Hofstra!$F$9,IF(B131="Penn State",'Penn State'!$F$9,IF(B131="Delaware",Delaware!$F$9,IF(B131="Massachusetts",Massachusetts!$F$9,IF(B131="Bellarmine",Bellarmine!$F$9,IF(B131="Fairfield",Fairfield!$F$9,IF(B131="Hobart",Hobart!$F$9,IF(B131="Loyola",Loyola!$F$9,IF(B131="Ohio State",'Ohio State'!$F$9,IF(B131="Denver",Denver!$F$9,IF(B131="Johns Hopkins",'Johns Hopkins'!$F$9,IF(B131="Mercer",Mercer!$F$9,IF(B131="Presbyterian",Presbyterian!$F$9,IF(B131="Brown",Brown!$F$9,IF(B131="Cornell",Cornell!$F$9,IF(B131="Dartmouth",Dartmouth!$F$9,IF(B131="Harvard",Harvard!$F$9,IF(B131="Pennsylvania",Pennsylvania!$F$9,IF(B131="Princeton",Princeton!$F$9,IF(B131="Yale",Yale!$F$9,IF(B131="Canisius",Canisius!$F$9,IF(B131="Jacksonville",Jacksonville!$F$9,IF(B131="Manhattan",Manhattan!$F$9,IF(B131="Marist",Marist!$F$9,IF(B131="St. Josephs",'St. Josephs'!$F$9,IF(B131="Siena",Siena!$F$9,IF(B131="VMI",VMI!$F$9,IF(B131="Bryant",Bryant!$F$9,IF(B131="Mt. St. Marys",'Mount St. Marys'!$F$9,IF(B131="Quinnipiac",Quinnipiac!$F$9,IF(B131="Robert Morris",'Robert Morris'!$F$9,IF(B131="Sacred Heart",'Sacred Heart'!$F$9,IF(B131="Wagner",Wagner!$F$9,IF(B131="Army",Army!$F$9,IF(B131="Bucknell",Bucknell!$F$9,IF(B131="Colgate",Colgate!$F$9,IF(B131="Towson",Towson!$F$9,IF(B131="Holy Cross",'Holy Cross'!$F$9,IF(B131="Lafayette",Lafayette!$F$9,IF(B131="Lehigh",Lehigh!$F$9,IF(B131="Navy",Navy!$F$9,0)))))))))))))))))))))))))))))))))))))))))))))))))))))))))))))</f>
        <v>364</v>
      </c>
    </row>
    <row r="132" spans="1:10">
      <c r="A132" t="s">
        <v>368</v>
      </c>
      <c r="B132" t="s">
        <v>6</v>
      </c>
      <c r="C132">
        <v>26</v>
      </c>
      <c r="D132">
        <v>6</v>
      </c>
      <c r="E132">
        <v>32</v>
      </c>
      <c r="F132" s="45">
        <f t="shared" si="4"/>
        <v>4.9056603773584913</v>
      </c>
      <c r="G132" s="45">
        <f t="shared" si="5"/>
        <v>1.1320754716981132</v>
      </c>
      <c r="H132" s="45">
        <f t="shared" si="6"/>
        <v>6.0377358490566042</v>
      </c>
      <c r="I132">
        <f t="shared" si="7"/>
        <v>128</v>
      </c>
      <c r="J132">
        <f>IF(B132="Air Force",'Air Force'!$F$9,IF(B132="Albany",Albany!$F$9,IF(B132="Detroit",Detroit!$F$9,IF(B132="Binghamton",Binghamton!$F$9,IF(B132="Hartford",Hartford!$F$9,IF(B132="Stony Brook",'Stony Brook'!$F$9,IF(B132="UMBC",UMBC!$F$9,IF(B132="Vermont",Vermont!$F$9,IF(B132="Duke",Duke!$F$9,IF(B132="Maryland",Maryland!$F$9,IF(B132="North Carolina",'North Carolina'!$F$9,IF(B132="Virginia",Virginia!$F$9,IF(B132="Georgetown",Georgetown!$F$9,IF(B132="Notre Dame",'Notre Dame'!$F$9,IF(B132="Providence",Providence!$F$9,IF(B132="Rutgers",Rutgers!$F$9,IF(B132="St. Johns",'St. Johns'!$F$9,IF(B132="Syracuse",Syracuse!$F$9,IF(B132="Villanova",Villanova!$F$9,IF(B132="Drexel",Drexel!$F$9,IF(B132="Hofstra",Hofstra!$F$9,IF(B132="Penn State",'Penn State'!$F$9,IF(B132="Delaware",Delaware!$F$9,IF(B132="Massachusetts",Massachusetts!$F$9,IF(B132="Bellarmine",Bellarmine!$F$9,IF(B132="Fairfield",Fairfield!$F$9,IF(B132="Hobart",Hobart!$F$9,IF(B132="Loyola",Loyola!$F$9,IF(B132="Ohio State",'Ohio State'!$F$9,IF(B132="Denver",Denver!$F$9,IF(B132="Johns Hopkins",'Johns Hopkins'!$F$9,IF(B132="Mercer",Mercer!$F$9,IF(B132="Presbyterian",Presbyterian!$F$9,IF(B132="Brown",Brown!$F$9,IF(B132="Cornell",Cornell!$F$9,IF(B132="Dartmouth",Dartmouth!$F$9,IF(B132="Harvard",Harvard!$F$9,IF(B132="Pennsylvania",Pennsylvania!$F$9,IF(B132="Princeton",Princeton!$F$9,IF(B132="Yale",Yale!$F$9,IF(B132="Canisius",Canisius!$F$9,IF(B132="Jacksonville",Jacksonville!$F$9,IF(B132="Manhattan",Manhattan!$F$9,IF(B132="Marist",Marist!$F$9,IF(B132="St. Josephs",'St. Josephs'!$F$9,IF(B132="Siena",Siena!$F$9,IF(B132="VMI",VMI!$F$9,IF(B132="Bryant",Bryant!$F$9,IF(B132="Mt. St. Marys",'Mount St. Marys'!$F$9,IF(B132="Quinnipiac",Quinnipiac!$F$9,IF(B132="Robert Morris",'Robert Morris'!$F$9,IF(B132="Sacred Heart",'Sacred Heart'!$F$9,IF(B132="Wagner",Wagner!$F$9,IF(B132="Army",Army!$F$9,IF(B132="Bucknell",Bucknell!$F$9,IF(B132="Colgate",Colgate!$F$9,IF(B132="Towson",Towson!$F$9,IF(B132="Holy Cross",'Holy Cross'!$F$9,IF(B132="Lafayette",Lafayette!$F$9,IF(B132="Lehigh",Lehigh!$F$9,IF(B132="Navy",Navy!$F$9,0)))))))))))))))))))))))))))))))))))))))))))))))))))))))))))))</f>
        <v>530</v>
      </c>
    </row>
    <row r="133" spans="1:10">
      <c r="A133" t="s">
        <v>359</v>
      </c>
      <c r="B133" t="s">
        <v>10</v>
      </c>
      <c r="C133">
        <v>26</v>
      </c>
      <c r="D133">
        <v>0</v>
      </c>
      <c r="E133">
        <v>26</v>
      </c>
      <c r="F133" s="45">
        <f t="shared" ref="F133:F196" si="8">(C133/J133)*100</f>
        <v>6.0185185185185182</v>
      </c>
      <c r="G133" s="45">
        <f t="shared" ref="G133:G196" si="9">(D133/J133)*100</f>
        <v>0</v>
      </c>
      <c r="H133" s="45">
        <f t="shared" ref="H133:H196" si="10">(E133/J133)*100</f>
        <v>6.0185185185185182</v>
      </c>
      <c r="I133">
        <f t="shared" ref="I133:I196" si="11">RANK(H133, $H$5:$H$2010,0)</f>
        <v>129</v>
      </c>
      <c r="J133">
        <f>IF(B133="Air Force",'Air Force'!$F$9,IF(B133="Albany",Albany!$F$9,IF(B133="Detroit",Detroit!$F$9,IF(B133="Binghamton",Binghamton!$F$9,IF(B133="Hartford",Hartford!$F$9,IF(B133="Stony Brook",'Stony Brook'!$F$9,IF(B133="UMBC",UMBC!$F$9,IF(B133="Vermont",Vermont!$F$9,IF(B133="Duke",Duke!$F$9,IF(B133="Maryland",Maryland!$F$9,IF(B133="North Carolina",'North Carolina'!$F$9,IF(B133="Virginia",Virginia!$F$9,IF(B133="Georgetown",Georgetown!$F$9,IF(B133="Notre Dame",'Notre Dame'!$F$9,IF(B133="Providence",Providence!$F$9,IF(B133="Rutgers",Rutgers!$F$9,IF(B133="St. Johns",'St. Johns'!$F$9,IF(B133="Syracuse",Syracuse!$F$9,IF(B133="Villanova",Villanova!$F$9,IF(B133="Drexel",Drexel!$F$9,IF(B133="Hofstra",Hofstra!$F$9,IF(B133="Penn State",'Penn State'!$F$9,IF(B133="Delaware",Delaware!$F$9,IF(B133="Massachusetts",Massachusetts!$F$9,IF(B133="Bellarmine",Bellarmine!$F$9,IF(B133="Fairfield",Fairfield!$F$9,IF(B133="Hobart",Hobart!$F$9,IF(B133="Loyola",Loyola!$F$9,IF(B133="Ohio State",'Ohio State'!$F$9,IF(B133="Denver",Denver!$F$9,IF(B133="Johns Hopkins",'Johns Hopkins'!$F$9,IF(B133="Mercer",Mercer!$F$9,IF(B133="Presbyterian",Presbyterian!$F$9,IF(B133="Brown",Brown!$F$9,IF(B133="Cornell",Cornell!$F$9,IF(B133="Dartmouth",Dartmouth!$F$9,IF(B133="Harvard",Harvard!$F$9,IF(B133="Pennsylvania",Pennsylvania!$F$9,IF(B133="Princeton",Princeton!$F$9,IF(B133="Yale",Yale!$F$9,IF(B133="Canisius",Canisius!$F$9,IF(B133="Jacksonville",Jacksonville!$F$9,IF(B133="Manhattan",Manhattan!$F$9,IF(B133="Marist",Marist!$F$9,IF(B133="St. Josephs",'St. Josephs'!$F$9,IF(B133="Siena",Siena!$F$9,IF(B133="VMI",VMI!$F$9,IF(B133="Bryant",Bryant!$F$9,IF(B133="Mt. St. Marys",'Mount St. Marys'!$F$9,IF(B133="Quinnipiac",Quinnipiac!$F$9,IF(B133="Robert Morris",'Robert Morris'!$F$9,IF(B133="Sacred Heart",'Sacred Heart'!$F$9,IF(B133="Wagner",Wagner!$F$9,IF(B133="Army",Army!$F$9,IF(B133="Bucknell",Bucknell!$F$9,IF(B133="Colgate",Colgate!$F$9,IF(B133="Towson",Towson!$F$9,IF(B133="Holy Cross",'Holy Cross'!$F$9,IF(B133="Lafayette",Lafayette!$F$9,IF(B133="Lehigh",Lehigh!$F$9,IF(B133="Navy",Navy!$F$9,0)))))))))))))))))))))))))))))))))))))))))))))))))))))))))))))</f>
        <v>432</v>
      </c>
    </row>
    <row r="134" spans="1:10">
      <c r="A134" t="s">
        <v>361</v>
      </c>
      <c r="B134" t="s">
        <v>10</v>
      </c>
      <c r="C134">
        <v>21</v>
      </c>
      <c r="D134">
        <v>5</v>
      </c>
      <c r="E134">
        <v>26</v>
      </c>
      <c r="F134" s="45">
        <f t="shared" si="8"/>
        <v>4.8611111111111116</v>
      </c>
      <c r="G134" s="45">
        <f t="shared" si="9"/>
        <v>1.1574074074074074</v>
      </c>
      <c r="H134" s="45">
        <f t="shared" si="10"/>
        <v>6.0185185185185182</v>
      </c>
      <c r="I134">
        <f t="shared" si="11"/>
        <v>129</v>
      </c>
      <c r="J134">
        <f>IF(B134="Air Force",'Air Force'!$F$9,IF(B134="Albany",Albany!$F$9,IF(B134="Detroit",Detroit!$F$9,IF(B134="Binghamton",Binghamton!$F$9,IF(B134="Hartford",Hartford!$F$9,IF(B134="Stony Brook",'Stony Brook'!$F$9,IF(B134="UMBC",UMBC!$F$9,IF(B134="Vermont",Vermont!$F$9,IF(B134="Duke",Duke!$F$9,IF(B134="Maryland",Maryland!$F$9,IF(B134="North Carolina",'North Carolina'!$F$9,IF(B134="Virginia",Virginia!$F$9,IF(B134="Georgetown",Georgetown!$F$9,IF(B134="Notre Dame",'Notre Dame'!$F$9,IF(B134="Providence",Providence!$F$9,IF(B134="Rutgers",Rutgers!$F$9,IF(B134="St. Johns",'St. Johns'!$F$9,IF(B134="Syracuse",Syracuse!$F$9,IF(B134="Villanova",Villanova!$F$9,IF(B134="Drexel",Drexel!$F$9,IF(B134="Hofstra",Hofstra!$F$9,IF(B134="Penn State",'Penn State'!$F$9,IF(B134="Delaware",Delaware!$F$9,IF(B134="Massachusetts",Massachusetts!$F$9,IF(B134="Bellarmine",Bellarmine!$F$9,IF(B134="Fairfield",Fairfield!$F$9,IF(B134="Hobart",Hobart!$F$9,IF(B134="Loyola",Loyola!$F$9,IF(B134="Ohio State",'Ohio State'!$F$9,IF(B134="Denver",Denver!$F$9,IF(B134="Johns Hopkins",'Johns Hopkins'!$F$9,IF(B134="Mercer",Mercer!$F$9,IF(B134="Presbyterian",Presbyterian!$F$9,IF(B134="Brown",Brown!$F$9,IF(B134="Cornell",Cornell!$F$9,IF(B134="Dartmouth",Dartmouth!$F$9,IF(B134="Harvard",Harvard!$F$9,IF(B134="Pennsylvania",Pennsylvania!$F$9,IF(B134="Princeton",Princeton!$F$9,IF(B134="Yale",Yale!$F$9,IF(B134="Canisius",Canisius!$F$9,IF(B134="Jacksonville",Jacksonville!$F$9,IF(B134="Manhattan",Manhattan!$F$9,IF(B134="Marist",Marist!$F$9,IF(B134="St. Josephs",'St. Josephs'!$F$9,IF(B134="Siena",Siena!$F$9,IF(B134="VMI",VMI!$F$9,IF(B134="Bryant",Bryant!$F$9,IF(B134="Mt. St. Marys",'Mount St. Marys'!$F$9,IF(B134="Quinnipiac",Quinnipiac!$F$9,IF(B134="Robert Morris",'Robert Morris'!$F$9,IF(B134="Sacred Heart",'Sacred Heart'!$F$9,IF(B134="Wagner",Wagner!$F$9,IF(B134="Army",Army!$F$9,IF(B134="Bucknell",Bucknell!$F$9,IF(B134="Colgate",Colgate!$F$9,IF(B134="Towson",Towson!$F$9,IF(B134="Holy Cross",'Holy Cross'!$F$9,IF(B134="Lafayette",Lafayette!$F$9,IF(B134="Lehigh",Lehigh!$F$9,IF(B134="Navy",Navy!$F$9,0)))))))))))))))))))))))))))))))))))))))))))))))))))))))))))))</f>
        <v>432</v>
      </c>
    </row>
    <row r="135" spans="1:10">
      <c r="A135" t="s">
        <v>414</v>
      </c>
      <c r="B135" t="s">
        <v>49</v>
      </c>
      <c r="C135">
        <v>14</v>
      </c>
      <c r="D135">
        <v>9</v>
      </c>
      <c r="E135">
        <v>23</v>
      </c>
      <c r="F135" s="45">
        <f t="shared" si="8"/>
        <v>3.6458333333333335</v>
      </c>
      <c r="G135" s="45">
        <f t="shared" si="9"/>
        <v>2.34375</v>
      </c>
      <c r="H135" s="45">
        <f t="shared" si="10"/>
        <v>5.9895833333333339</v>
      </c>
      <c r="I135">
        <f t="shared" si="11"/>
        <v>131</v>
      </c>
      <c r="J135">
        <f>IF(B135="Air Force",'Air Force'!$F$9,IF(B135="Albany",Albany!$F$9,IF(B135="Detroit",Detroit!$F$9,IF(B135="Binghamton",Binghamton!$F$9,IF(B135="Hartford",Hartford!$F$9,IF(B135="Stony Brook",'Stony Brook'!$F$9,IF(B135="UMBC",UMBC!$F$9,IF(B135="Vermont",Vermont!$F$9,IF(B135="Duke",Duke!$F$9,IF(B135="Maryland",Maryland!$F$9,IF(B135="North Carolina",'North Carolina'!$F$9,IF(B135="Virginia",Virginia!$F$9,IF(B135="Georgetown",Georgetown!$F$9,IF(B135="Notre Dame",'Notre Dame'!$F$9,IF(B135="Providence",Providence!$F$9,IF(B135="Rutgers",Rutgers!$F$9,IF(B135="St. Johns",'St. Johns'!$F$9,IF(B135="Syracuse",Syracuse!$F$9,IF(B135="Villanova",Villanova!$F$9,IF(B135="Drexel",Drexel!$F$9,IF(B135="Hofstra",Hofstra!$F$9,IF(B135="Penn State",'Penn State'!$F$9,IF(B135="Delaware",Delaware!$F$9,IF(B135="Massachusetts",Massachusetts!$F$9,IF(B135="Bellarmine",Bellarmine!$F$9,IF(B135="Fairfield",Fairfield!$F$9,IF(B135="Hobart",Hobart!$F$9,IF(B135="Loyola",Loyola!$F$9,IF(B135="Ohio State",'Ohio State'!$F$9,IF(B135="Denver",Denver!$F$9,IF(B135="Johns Hopkins",'Johns Hopkins'!$F$9,IF(B135="Mercer",Mercer!$F$9,IF(B135="Presbyterian",Presbyterian!$F$9,IF(B135="Brown",Brown!$F$9,IF(B135="Cornell",Cornell!$F$9,IF(B135="Dartmouth",Dartmouth!$F$9,IF(B135="Harvard",Harvard!$F$9,IF(B135="Pennsylvania",Pennsylvania!$F$9,IF(B135="Princeton",Princeton!$F$9,IF(B135="Yale",Yale!$F$9,IF(B135="Canisius",Canisius!$F$9,IF(B135="Jacksonville",Jacksonville!$F$9,IF(B135="Manhattan",Manhattan!$F$9,IF(B135="Marist",Marist!$F$9,IF(B135="St. Josephs",'St. Josephs'!$F$9,IF(B135="Siena",Siena!$F$9,IF(B135="VMI",VMI!$F$9,IF(B135="Bryant",Bryant!$F$9,IF(B135="Mt. St. Marys",'Mount St. Marys'!$F$9,IF(B135="Quinnipiac",Quinnipiac!$F$9,IF(B135="Robert Morris",'Robert Morris'!$F$9,IF(B135="Sacred Heart",'Sacred Heart'!$F$9,IF(B135="Wagner",Wagner!$F$9,IF(B135="Army",Army!$F$9,IF(B135="Bucknell",Bucknell!$F$9,IF(B135="Colgate",Colgate!$F$9,IF(B135="Towson",Towson!$F$9,IF(B135="Holy Cross",'Holy Cross'!$F$9,IF(B135="Lafayette",Lafayette!$F$9,IF(B135="Lehigh",Lehigh!$F$9,IF(B135="Navy",Navy!$F$9,0)))))))))))))))))))))))))))))))))))))))))))))))))))))))))))))</f>
        <v>384</v>
      </c>
    </row>
    <row r="136" spans="1:10">
      <c r="A136" t="s">
        <v>397</v>
      </c>
      <c r="B136" t="s">
        <v>4</v>
      </c>
      <c r="C136">
        <v>9</v>
      </c>
      <c r="D136">
        <v>13</v>
      </c>
      <c r="E136">
        <v>22</v>
      </c>
      <c r="F136" s="45">
        <f t="shared" si="8"/>
        <v>2.4128686327077746</v>
      </c>
      <c r="G136" s="45">
        <f t="shared" si="9"/>
        <v>3.4852546916890081</v>
      </c>
      <c r="H136" s="45">
        <f t="shared" si="10"/>
        <v>5.8981233243967823</v>
      </c>
      <c r="I136">
        <f t="shared" si="11"/>
        <v>132</v>
      </c>
      <c r="J136">
        <f>IF(B136="Air Force",'Air Force'!$F$9,IF(B136="Albany",Albany!$F$9,IF(B136="Detroit",Detroit!$F$9,IF(B136="Binghamton",Binghamton!$F$9,IF(B136="Hartford",Hartford!$F$9,IF(B136="Stony Brook",'Stony Brook'!$F$9,IF(B136="UMBC",UMBC!$F$9,IF(B136="Vermont",Vermont!$F$9,IF(B136="Duke",Duke!$F$9,IF(B136="Maryland",Maryland!$F$9,IF(B136="North Carolina",'North Carolina'!$F$9,IF(B136="Virginia",Virginia!$F$9,IF(B136="Georgetown",Georgetown!$F$9,IF(B136="Notre Dame",'Notre Dame'!$F$9,IF(B136="Providence",Providence!$F$9,IF(B136="Rutgers",Rutgers!$F$9,IF(B136="St. Johns",'St. Johns'!$F$9,IF(B136="Syracuse",Syracuse!$F$9,IF(B136="Villanova",Villanova!$F$9,IF(B136="Drexel",Drexel!$F$9,IF(B136="Hofstra",Hofstra!$F$9,IF(B136="Penn State",'Penn State'!$F$9,IF(B136="Delaware",Delaware!$F$9,IF(B136="Massachusetts",Massachusetts!$F$9,IF(B136="Bellarmine",Bellarmine!$F$9,IF(B136="Fairfield",Fairfield!$F$9,IF(B136="Hobart",Hobart!$F$9,IF(B136="Loyola",Loyola!$F$9,IF(B136="Ohio State",'Ohio State'!$F$9,IF(B136="Denver",Denver!$F$9,IF(B136="Johns Hopkins",'Johns Hopkins'!$F$9,IF(B136="Mercer",Mercer!$F$9,IF(B136="Presbyterian",Presbyterian!$F$9,IF(B136="Brown",Brown!$F$9,IF(B136="Cornell",Cornell!$F$9,IF(B136="Dartmouth",Dartmouth!$F$9,IF(B136="Harvard",Harvard!$F$9,IF(B136="Pennsylvania",Pennsylvania!$F$9,IF(B136="Princeton",Princeton!$F$9,IF(B136="Yale",Yale!$F$9,IF(B136="Canisius",Canisius!$F$9,IF(B136="Jacksonville",Jacksonville!$F$9,IF(B136="Manhattan",Manhattan!$F$9,IF(B136="Marist",Marist!$F$9,IF(B136="St. Josephs",'St. Josephs'!$F$9,IF(B136="Siena",Siena!$F$9,IF(B136="VMI",VMI!$F$9,IF(B136="Bryant",Bryant!$F$9,IF(B136="Mt. St. Marys",'Mount St. Marys'!$F$9,IF(B136="Quinnipiac",Quinnipiac!$F$9,IF(B136="Robert Morris",'Robert Morris'!$F$9,IF(B136="Sacred Heart",'Sacred Heart'!$F$9,IF(B136="Wagner",Wagner!$F$9,IF(B136="Army",Army!$F$9,IF(B136="Bucknell",Bucknell!$F$9,IF(B136="Colgate",Colgate!$F$9,IF(B136="Towson",Towson!$F$9,IF(B136="Holy Cross",'Holy Cross'!$F$9,IF(B136="Lafayette",Lafayette!$F$9,IF(B136="Lehigh",Lehigh!$F$9,IF(B136="Navy",Navy!$F$9,0)))))))))))))))))))))))))))))))))))))))))))))))))))))))))))))</f>
        <v>373</v>
      </c>
    </row>
    <row r="137" spans="1:10">
      <c r="A137" t="s">
        <v>427</v>
      </c>
      <c r="B137" t="s">
        <v>9</v>
      </c>
      <c r="C137">
        <v>20</v>
      </c>
      <c r="D137">
        <v>5</v>
      </c>
      <c r="E137">
        <v>25</v>
      </c>
      <c r="F137" s="45">
        <f t="shared" si="8"/>
        <v>4.716981132075472</v>
      </c>
      <c r="G137" s="45">
        <f t="shared" si="9"/>
        <v>1.179245283018868</v>
      </c>
      <c r="H137" s="45">
        <f t="shared" si="10"/>
        <v>5.8962264150943398</v>
      </c>
      <c r="I137">
        <f t="shared" si="11"/>
        <v>133</v>
      </c>
      <c r="J137">
        <f>IF(B137="Air Force",'Air Force'!$F$9,IF(B137="Albany",Albany!$F$9,IF(B137="Detroit",Detroit!$F$9,IF(B137="Binghamton",Binghamton!$F$9,IF(B137="Hartford",Hartford!$F$9,IF(B137="Stony Brook",'Stony Brook'!$F$9,IF(B137="UMBC",UMBC!$F$9,IF(B137="Vermont",Vermont!$F$9,IF(B137="Duke",Duke!$F$9,IF(B137="Maryland",Maryland!$F$9,IF(B137="North Carolina",'North Carolina'!$F$9,IF(B137="Virginia",Virginia!$F$9,IF(B137="Georgetown",Georgetown!$F$9,IF(B137="Notre Dame",'Notre Dame'!$F$9,IF(B137="Providence",Providence!$F$9,IF(B137="Rutgers",Rutgers!$F$9,IF(B137="St. Johns",'St. Johns'!$F$9,IF(B137="Syracuse",Syracuse!$F$9,IF(B137="Villanova",Villanova!$F$9,IF(B137="Drexel",Drexel!$F$9,IF(B137="Hofstra",Hofstra!$F$9,IF(B137="Penn State",'Penn State'!$F$9,IF(B137="Delaware",Delaware!$F$9,IF(B137="Massachusetts",Massachusetts!$F$9,IF(B137="Bellarmine",Bellarmine!$F$9,IF(B137="Fairfield",Fairfield!$F$9,IF(B137="Hobart",Hobart!$F$9,IF(B137="Loyola",Loyola!$F$9,IF(B137="Ohio State",'Ohio State'!$F$9,IF(B137="Denver",Denver!$F$9,IF(B137="Johns Hopkins",'Johns Hopkins'!$F$9,IF(B137="Mercer",Mercer!$F$9,IF(B137="Presbyterian",Presbyterian!$F$9,IF(B137="Brown",Brown!$F$9,IF(B137="Cornell",Cornell!$F$9,IF(B137="Dartmouth",Dartmouth!$F$9,IF(B137="Harvard",Harvard!$F$9,IF(B137="Pennsylvania",Pennsylvania!$F$9,IF(B137="Princeton",Princeton!$F$9,IF(B137="Yale",Yale!$F$9,IF(B137="Canisius",Canisius!$F$9,IF(B137="Jacksonville",Jacksonville!$F$9,IF(B137="Manhattan",Manhattan!$F$9,IF(B137="Marist",Marist!$F$9,IF(B137="St. Josephs",'St. Josephs'!$F$9,IF(B137="Siena",Siena!$F$9,IF(B137="VMI",VMI!$F$9,IF(B137="Bryant",Bryant!$F$9,IF(B137="Mt. St. Marys",'Mount St. Marys'!$F$9,IF(B137="Quinnipiac",Quinnipiac!$F$9,IF(B137="Robert Morris",'Robert Morris'!$F$9,IF(B137="Sacred Heart",'Sacred Heart'!$F$9,IF(B137="Wagner",Wagner!$F$9,IF(B137="Army",Army!$F$9,IF(B137="Bucknell",Bucknell!$F$9,IF(B137="Colgate",Colgate!$F$9,IF(B137="Towson",Towson!$F$9,IF(B137="Holy Cross",'Holy Cross'!$F$9,IF(B137="Lafayette",Lafayette!$F$9,IF(B137="Lehigh",Lehigh!$F$9,IF(B137="Navy",Navy!$F$9,0)))))))))))))))))))))))))))))))))))))))))))))))))))))))))))))</f>
        <v>424</v>
      </c>
    </row>
    <row r="138" spans="1:10">
      <c r="A138" t="s">
        <v>428</v>
      </c>
      <c r="B138" t="s">
        <v>43</v>
      </c>
      <c r="C138">
        <v>14</v>
      </c>
      <c r="D138">
        <v>8</v>
      </c>
      <c r="E138">
        <v>22</v>
      </c>
      <c r="F138" s="45">
        <f t="shared" si="8"/>
        <v>3.7333333333333338</v>
      </c>
      <c r="G138" s="45">
        <f t="shared" si="9"/>
        <v>2.1333333333333333</v>
      </c>
      <c r="H138" s="45">
        <f t="shared" si="10"/>
        <v>5.8666666666666663</v>
      </c>
      <c r="I138">
        <f t="shared" si="11"/>
        <v>134</v>
      </c>
      <c r="J138">
        <f>IF(B138="Air Force",'Air Force'!$F$9,IF(B138="Albany",Albany!$F$9,IF(B138="Detroit",Detroit!$F$9,IF(B138="Binghamton",Binghamton!$F$9,IF(B138="Hartford",Hartford!$F$9,IF(B138="Stony Brook",'Stony Brook'!$F$9,IF(B138="UMBC",UMBC!$F$9,IF(B138="Vermont",Vermont!$F$9,IF(B138="Duke",Duke!$F$9,IF(B138="Maryland",Maryland!$F$9,IF(B138="North Carolina",'North Carolina'!$F$9,IF(B138="Virginia",Virginia!$F$9,IF(B138="Georgetown",Georgetown!$F$9,IF(B138="Notre Dame",'Notre Dame'!$F$9,IF(B138="Providence",Providence!$F$9,IF(B138="Rutgers",Rutgers!$F$9,IF(B138="St. Johns",'St. Johns'!$F$9,IF(B138="Syracuse",Syracuse!$F$9,IF(B138="Villanova",Villanova!$F$9,IF(B138="Drexel",Drexel!$F$9,IF(B138="Hofstra",Hofstra!$F$9,IF(B138="Penn State",'Penn State'!$F$9,IF(B138="Delaware",Delaware!$F$9,IF(B138="Massachusetts",Massachusetts!$F$9,IF(B138="Bellarmine",Bellarmine!$F$9,IF(B138="Fairfield",Fairfield!$F$9,IF(B138="Hobart",Hobart!$F$9,IF(B138="Loyola",Loyola!$F$9,IF(B138="Ohio State",'Ohio State'!$F$9,IF(B138="Denver",Denver!$F$9,IF(B138="Johns Hopkins",'Johns Hopkins'!$F$9,IF(B138="Mercer",Mercer!$F$9,IF(B138="Presbyterian",Presbyterian!$F$9,IF(B138="Brown",Brown!$F$9,IF(B138="Cornell",Cornell!$F$9,IF(B138="Dartmouth",Dartmouth!$F$9,IF(B138="Harvard",Harvard!$F$9,IF(B138="Pennsylvania",Pennsylvania!$F$9,IF(B138="Princeton",Princeton!$F$9,IF(B138="Yale",Yale!$F$9,IF(B138="Canisius",Canisius!$F$9,IF(B138="Jacksonville",Jacksonville!$F$9,IF(B138="Manhattan",Manhattan!$F$9,IF(B138="Marist",Marist!$F$9,IF(B138="St. Josephs",'St. Josephs'!$F$9,IF(B138="Siena",Siena!$F$9,IF(B138="VMI",VMI!$F$9,IF(B138="Bryant",Bryant!$F$9,IF(B138="Mt. St. Marys",'Mount St. Marys'!$F$9,IF(B138="Quinnipiac",Quinnipiac!$F$9,IF(B138="Robert Morris",'Robert Morris'!$F$9,IF(B138="Sacred Heart",'Sacred Heart'!$F$9,IF(B138="Wagner",Wagner!$F$9,IF(B138="Army",Army!$F$9,IF(B138="Bucknell",Bucknell!$F$9,IF(B138="Colgate",Colgate!$F$9,IF(B138="Towson",Towson!$F$9,IF(B138="Holy Cross",'Holy Cross'!$F$9,IF(B138="Lafayette",Lafayette!$F$9,IF(B138="Lehigh",Lehigh!$F$9,IF(B138="Navy",Navy!$F$9,0)))))))))))))))))))))))))))))))))))))))))))))))))))))))))))))</f>
        <v>375</v>
      </c>
    </row>
    <row r="139" spans="1:10">
      <c r="A139" t="s">
        <v>460</v>
      </c>
      <c r="B139" t="s">
        <v>41</v>
      </c>
      <c r="C139">
        <v>13</v>
      </c>
      <c r="D139">
        <v>4</v>
      </c>
      <c r="E139">
        <v>17</v>
      </c>
      <c r="F139" s="45">
        <f t="shared" si="8"/>
        <v>4.4827586206896548</v>
      </c>
      <c r="G139" s="45">
        <f t="shared" si="9"/>
        <v>1.3793103448275863</v>
      </c>
      <c r="H139" s="45">
        <f t="shared" si="10"/>
        <v>5.8620689655172411</v>
      </c>
      <c r="I139">
        <f t="shared" si="11"/>
        <v>135</v>
      </c>
      <c r="J139">
        <f>IF(B139="Air Force",'Air Force'!$F$9,IF(B139="Albany",Albany!$F$9,IF(B139="Detroit",Detroit!$F$9,IF(B139="Binghamton",Binghamton!$F$9,IF(B139="Hartford",Hartford!$F$9,IF(B139="Stony Brook",'Stony Brook'!$F$9,IF(B139="UMBC",UMBC!$F$9,IF(B139="Vermont",Vermont!$F$9,IF(B139="Duke",Duke!$F$9,IF(B139="Maryland",Maryland!$F$9,IF(B139="North Carolina",'North Carolina'!$F$9,IF(B139="Virginia",Virginia!$F$9,IF(B139="Georgetown",Georgetown!$F$9,IF(B139="Notre Dame",'Notre Dame'!$F$9,IF(B139="Providence",Providence!$F$9,IF(B139="Rutgers",Rutgers!$F$9,IF(B139="St. Johns",'St. Johns'!$F$9,IF(B139="Syracuse",Syracuse!$F$9,IF(B139="Villanova",Villanova!$F$9,IF(B139="Drexel",Drexel!$F$9,IF(B139="Hofstra",Hofstra!$F$9,IF(B139="Penn State",'Penn State'!$F$9,IF(B139="Delaware",Delaware!$F$9,IF(B139="Massachusetts",Massachusetts!$F$9,IF(B139="Bellarmine",Bellarmine!$F$9,IF(B139="Fairfield",Fairfield!$F$9,IF(B139="Hobart",Hobart!$F$9,IF(B139="Loyola",Loyola!$F$9,IF(B139="Ohio State",'Ohio State'!$F$9,IF(B139="Denver",Denver!$F$9,IF(B139="Johns Hopkins",'Johns Hopkins'!$F$9,IF(B139="Mercer",Mercer!$F$9,IF(B139="Presbyterian",Presbyterian!$F$9,IF(B139="Brown",Brown!$F$9,IF(B139="Cornell",Cornell!$F$9,IF(B139="Dartmouth",Dartmouth!$F$9,IF(B139="Harvard",Harvard!$F$9,IF(B139="Pennsylvania",Pennsylvania!$F$9,IF(B139="Princeton",Princeton!$F$9,IF(B139="Yale",Yale!$F$9,IF(B139="Canisius",Canisius!$F$9,IF(B139="Jacksonville",Jacksonville!$F$9,IF(B139="Manhattan",Manhattan!$F$9,IF(B139="Marist",Marist!$F$9,IF(B139="St. Josephs",'St. Josephs'!$F$9,IF(B139="Siena",Siena!$F$9,IF(B139="VMI",VMI!$F$9,IF(B139="Bryant",Bryant!$F$9,IF(B139="Mt. St. Marys",'Mount St. Marys'!$F$9,IF(B139="Quinnipiac",Quinnipiac!$F$9,IF(B139="Robert Morris",'Robert Morris'!$F$9,IF(B139="Sacred Heart",'Sacred Heart'!$F$9,IF(B139="Wagner",Wagner!$F$9,IF(B139="Army",Army!$F$9,IF(B139="Bucknell",Bucknell!$F$9,IF(B139="Colgate",Colgate!$F$9,IF(B139="Towson",Towson!$F$9,IF(B139="Holy Cross",'Holy Cross'!$F$9,IF(B139="Lafayette",Lafayette!$F$9,IF(B139="Lehigh",Lehigh!$F$9,IF(B139="Navy",Navy!$F$9,0)))))))))))))))))))))))))))))))))))))))))))))))))))))))))))))</f>
        <v>290</v>
      </c>
    </row>
    <row r="140" spans="1:10">
      <c r="A140" t="s">
        <v>363</v>
      </c>
      <c r="B140" t="s">
        <v>25</v>
      </c>
      <c r="C140">
        <v>14</v>
      </c>
      <c r="D140">
        <v>11</v>
      </c>
      <c r="E140">
        <v>25</v>
      </c>
      <c r="F140" s="45">
        <f t="shared" si="8"/>
        <v>3.278688524590164</v>
      </c>
      <c r="G140" s="45">
        <f t="shared" si="9"/>
        <v>2.5761124121779861</v>
      </c>
      <c r="H140" s="45">
        <f t="shared" si="10"/>
        <v>5.8548009367681502</v>
      </c>
      <c r="I140">
        <f t="shared" si="11"/>
        <v>136</v>
      </c>
      <c r="J140">
        <f>IF(B140="Air Force",'Air Force'!$F$9,IF(B140="Albany",Albany!$F$9,IF(B140="Detroit",Detroit!$F$9,IF(B140="Binghamton",Binghamton!$F$9,IF(B140="Hartford",Hartford!$F$9,IF(B140="Stony Brook",'Stony Brook'!$F$9,IF(B140="UMBC",UMBC!$F$9,IF(B140="Vermont",Vermont!$F$9,IF(B140="Duke",Duke!$F$9,IF(B140="Maryland",Maryland!$F$9,IF(B140="North Carolina",'North Carolina'!$F$9,IF(B140="Virginia",Virginia!$F$9,IF(B140="Georgetown",Georgetown!$F$9,IF(B140="Notre Dame",'Notre Dame'!$F$9,IF(B140="Providence",Providence!$F$9,IF(B140="Rutgers",Rutgers!$F$9,IF(B140="St. Johns",'St. Johns'!$F$9,IF(B140="Syracuse",Syracuse!$F$9,IF(B140="Villanova",Villanova!$F$9,IF(B140="Drexel",Drexel!$F$9,IF(B140="Hofstra",Hofstra!$F$9,IF(B140="Penn State",'Penn State'!$F$9,IF(B140="Delaware",Delaware!$F$9,IF(B140="Massachusetts",Massachusetts!$F$9,IF(B140="Bellarmine",Bellarmine!$F$9,IF(B140="Fairfield",Fairfield!$F$9,IF(B140="Hobart",Hobart!$F$9,IF(B140="Loyola",Loyola!$F$9,IF(B140="Ohio State",'Ohio State'!$F$9,IF(B140="Denver",Denver!$F$9,IF(B140="Johns Hopkins",'Johns Hopkins'!$F$9,IF(B140="Mercer",Mercer!$F$9,IF(B140="Presbyterian",Presbyterian!$F$9,IF(B140="Brown",Brown!$F$9,IF(B140="Cornell",Cornell!$F$9,IF(B140="Dartmouth",Dartmouth!$F$9,IF(B140="Harvard",Harvard!$F$9,IF(B140="Pennsylvania",Pennsylvania!$F$9,IF(B140="Princeton",Princeton!$F$9,IF(B140="Yale",Yale!$F$9,IF(B140="Canisius",Canisius!$F$9,IF(B140="Jacksonville",Jacksonville!$F$9,IF(B140="Manhattan",Manhattan!$F$9,IF(B140="Marist",Marist!$F$9,IF(B140="St. Josephs",'St. Josephs'!$F$9,IF(B140="Siena",Siena!$F$9,IF(B140="VMI",VMI!$F$9,IF(B140="Bryant",Bryant!$F$9,IF(B140="Mt. St. Marys",'Mount St. Marys'!$F$9,IF(B140="Quinnipiac",Quinnipiac!$F$9,IF(B140="Robert Morris",'Robert Morris'!$F$9,IF(B140="Sacred Heart",'Sacred Heart'!$F$9,IF(B140="Wagner",Wagner!$F$9,IF(B140="Army",Army!$F$9,IF(B140="Bucknell",Bucknell!$F$9,IF(B140="Colgate",Colgate!$F$9,IF(B140="Towson",Towson!$F$9,IF(B140="Holy Cross",'Holy Cross'!$F$9,IF(B140="Lafayette",Lafayette!$F$9,IF(B140="Lehigh",Lehigh!$F$9,IF(B140="Navy",Navy!$F$9,0)))))))))))))))))))))))))))))))))))))))))))))))))))))))))))))</f>
        <v>427</v>
      </c>
    </row>
    <row r="141" spans="1:10">
      <c r="A141" t="s">
        <v>423</v>
      </c>
      <c r="B141" t="s">
        <v>6</v>
      </c>
      <c r="C141">
        <v>19</v>
      </c>
      <c r="D141">
        <v>12</v>
      </c>
      <c r="E141">
        <v>31</v>
      </c>
      <c r="F141" s="45">
        <f t="shared" si="8"/>
        <v>3.5849056603773586</v>
      </c>
      <c r="G141" s="45">
        <f t="shared" si="9"/>
        <v>2.2641509433962264</v>
      </c>
      <c r="H141" s="45">
        <f t="shared" si="10"/>
        <v>5.8490566037735849</v>
      </c>
      <c r="I141">
        <f t="shared" si="11"/>
        <v>137</v>
      </c>
      <c r="J141">
        <f>IF(B141="Air Force",'Air Force'!$F$9,IF(B141="Albany",Albany!$F$9,IF(B141="Detroit",Detroit!$F$9,IF(B141="Binghamton",Binghamton!$F$9,IF(B141="Hartford",Hartford!$F$9,IF(B141="Stony Brook",'Stony Brook'!$F$9,IF(B141="UMBC",UMBC!$F$9,IF(B141="Vermont",Vermont!$F$9,IF(B141="Duke",Duke!$F$9,IF(B141="Maryland",Maryland!$F$9,IF(B141="North Carolina",'North Carolina'!$F$9,IF(B141="Virginia",Virginia!$F$9,IF(B141="Georgetown",Georgetown!$F$9,IF(B141="Notre Dame",'Notre Dame'!$F$9,IF(B141="Providence",Providence!$F$9,IF(B141="Rutgers",Rutgers!$F$9,IF(B141="St. Johns",'St. Johns'!$F$9,IF(B141="Syracuse",Syracuse!$F$9,IF(B141="Villanova",Villanova!$F$9,IF(B141="Drexel",Drexel!$F$9,IF(B141="Hofstra",Hofstra!$F$9,IF(B141="Penn State",'Penn State'!$F$9,IF(B141="Delaware",Delaware!$F$9,IF(B141="Massachusetts",Massachusetts!$F$9,IF(B141="Bellarmine",Bellarmine!$F$9,IF(B141="Fairfield",Fairfield!$F$9,IF(B141="Hobart",Hobart!$F$9,IF(B141="Loyola",Loyola!$F$9,IF(B141="Ohio State",'Ohio State'!$F$9,IF(B141="Denver",Denver!$F$9,IF(B141="Johns Hopkins",'Johns Hopkins'!$F$9,IF(B141="Mercer",Mercer!$F$9,IF(B141="Presbyterian",Presbyterian!$F$9,IF(B141="Brown",Brown!$F$9,IF(B141="Cornell",Cornell!$F$9,IF(B141="Dartmouth",Dartmouth!$F$9,IF(B141="Harvard",Harvard!$F$9,IF(B141="Pennsylvania",Pennsylvania!$F$9,IF(B141="Princeton",Princeton!$F$9,IF(B141="Yale",Yale!$F$9,IF(B141="Canisius",Canisius!$F$9,IF(B141="Jacksonville",Jacksonville!$F$9,IF(B141="Manhattan",Manhattan!$F$9,IF(B141="Marist",Marist!$F$9,IF(B141="St. Josephs",'St. Josephs'!$F$9,IF(B141="Siena",Siena!$F$9,IF(B141="VMI",VMI!$F$9,IF(B141="Bryant",Bryant!$F$9,IF(B141="Mt. St. Marys",'Mount St. Marys'!$F$9,IF(B141="Quinnipiac",Quinnipiac!$F$9,IF(B141="Robert Morris",'Robert Morris'!$F$9,IF(B141="Sacred Heart",'Sacred Heart'!$F$9,IF(B141="Wagner",Wagner!$F$9,IF(B141="Army",Army!$F$9,IF(B141="Bucknell",Bucknell!$F$9,IF(B141="Colgate",Colgate!$F$9,IF(B141="Towson",Towson!$F$9,IF(B141="Holy Cross",'Holy Cross'!$F$9,IF(B141="Lafayette",Lafayette!$F$9,IF(B141="Lehigh",Lehigh!$F$9,IF(B141="Navy",Navy!$F$9,0)))))))))))))))))))))))))))))))))))))))))))))))))))))))))))))</f>
        <v>530</v>
      </c>
    </row>
    <row r="142" spans="1:10">
      <c r="A142" t="s">
        <v>383</v>
      </c>
      <c r="B142" t="s">
        <v>13</v>
      </c>
      <c r="C142">
        <v>19</v>
      </c>
      <c r="D142">
        <v>7</v>
      </c>
      <c r="E142">
        <v>26</v>
      </c>
      <c r="F142" s="45">
        <f t="shared" si="8"/>
        <v>4.2505592841163313</v>
      </c>
      <c r="G142" s="45">
        <f t="shared" si="9"/>
        <v>1.5659955257270695</v>
      </c>
      <c r="H142" s="45">
        <f t="shared" si="10"/>
        <v>5.8165548098434003</v>
      </c>
      <c r="I142">
        <f t="shared" si="11"/>
        <v>138</v>
      </c>
      <c r="J142">
        <f>IF(B142="Air Force",'Air Force'!$F$9,IF(B142="Albany",Albany!$F$9,IF(B142="Detroit",Detroit!$F$9,IF(B142="Binghamton",Binghamton!$F$9,IF(B142="Hartford",Hartford!$F$9,IF(B142="Stony Brook",'Stony Brook'!$F$9,IF(B142="UMBC",UMBC!$F$9,IF(B142="Vermont",Vermont!$F$9,IF(B142="Duke",Duke!$F$9,IF(B142="Maryland",Maryland!$F$9,IF(B142="North Carolina",'North Carolina'!$F$9,IF(B142="Virginia",Virginia!$F$9,IF(B142="Georgetown",Georgetown!$F$9,IF(B142="Notre Dame",'Notre Dame'!$F$9,IF(B142="Providence",Providence!$F$9,IF(B142="Rutgers",Rutgers!$F$9,IF(B142="St. Johns",'St. Johns'!$F$9,IF(B142="Syracuse",Syracuse!$F$9,IF(B142="Villanova",Villanova!$F$9,IF(B142="Drexel",Drexel!$F$9,IF(B142="Hofstra",Hofstra!$F$9,IF(B142="Penn State",'Penn State'!$F$9,IF(B142="Delaware",Delaware!$F$9,IF(B142="Massachusetts",Massachusetts!$F$9,IF(B142="Bellarmine",Bellarmine!$F$9,IF(B142="Fairfield",Fairfield!$F$9,IF(B142="Hobart",Hobart!$F$9,IF(B142="Loyola",Loyola!$F$9,IF(B142="Ohio State",'Ohio State'!$F$9,IF(B142="Denver",Denver!$F$9,IF(B142="Johns Hopkins",'Johns Hopkins'!$F$9,IF(B142="Mercer",Mercer!$F$9,IF(B142="Presbyterian",Presbyterian!$F$9,IF(B142="Brown",Brown!$F$9,IF(B142="Cornell",Cornell!$F$9,IF(B142="Dartmouth",Dartmouth!$F$9,IF(B142="Harvard",Harvard!$F$9,IF(B142="Pennsylvania",Pennsylvania!$F$9,IF(B142="Princeton",Princeton!$F$9,IF(B142="Yale",Yale!$F$9,IF(B142="Canisius",Canisius!$F$9,IF(B142="Jacksonville",Jacksonville!$F$9,IF(B142="Manhattan",Manhattan!$F$9,IF(B142="Marist",Marist!$F$9,IF(B142="St. Josephs",'St. Josephs'!$F$9,IF(B142="Siena",Siena!$F$9,IF(B142="VMI",VMI!$F$9,IF(B142="Bryant",Bryant!$F$9,IF(B142="Mt. St. Marys",'Mount St. Marys'!$F$9,IF(B142="Quinnipiac",Quinnipiac!$F$9,IF(B142="Robert Morris",'Robert Morris'!$F$9,IF(B142="Sacred Heart",'Sacred Heart'!$F$9,IF(B142="Wagner",Wagner!$F$9,IF(B142="Army",Army!$F$9,IF(B142="Bucknell",Bucknell!$F$9,IF(B142="Colgate",Colgate!$F$9,IF(B142="Towson",Towson!$F$9,IF(B142="Holy Cross",'Holy Cross'!$F$9,IF(B142="Lafayette",Lafayette!$F$9,IF(B142="Lehigh",Lehigh!$F$9,IF(B142="Navy",Navy!$F$9,0)))))))))))))))))))))))))))))))))))))))))))))))))))))))))))))</f>
        <v>447</v>
      </c>
    </row>
    <row r="143" spans="1:10">
      <c r="A143" t="s">
        <v>355</v>
      </c>
      <c r="B143" t="s">
        <v>19</v>
      </c>
      <c r="C143">
        <v>21</v>
      </c>
      <c r="D143">
        <v>9</v>
      </c>
      <c r="E143">
        <v>30</v>
      </c>
      <c r="F143" s="45">
        <f t="shared" si="8"/>
        <v>4.0229885057471266</v>
      </c>
      <c r="G143" s="45">
        <f t="shared" si="9"/>
        <v>1.7241379310344827</v>
      </c>
      <c r="H143" s="45">
        <f t="shared" si="10"/>
        <v>5.7471264367816088</v>
      </c>
      <c r="I143">
        <f t="shared" si="11"/>
        <v>139</v>
      </c>
      <c r="J143">
        <f>IF(B143="Air Force",'Air Force'!$F$9,IF(B143="Albany",Albany!$F$9,IF(B143="Detroit",Detroit!$F$9,IF(B143="Binghamton",Binghamton!$F$9,IF(B143="Hartford",Hartford!$F$9,IF(B143="Stony Brook",'Stony Brook'!$F$9,IF(B143="UMBC",UMBC!$F$9,IF(B143="Vermont",Vermont!$F$9,IF(B143="Duke",Duke!$F$9,IF(B143="Maryland",Maryland!$F$9,IF(B143="North Carolina",'North Carolina'!$F$9,IF(B143="Virginia",Virginia!$F$9,IF(B143="Georgetown",Georgetown!$F$9,IF(B143="Notre Dame",'Notre Dame'!$F$9,IF(B143="Providence",Providence!$F$9,IF(B143="Rutgers",Rutgers!$F$9,IF(B143="St. Johns",'St. Johns'!$F$9,IF(B143="Syracuse",Syracuse!$F$9,IF(B143="Villanova",Villanova!$F$9,IF(B143="Drexel",Drexel!$F$9,IF(B143="Hofstra",Hofstra!$F$9,IF(B143="Penn State",'Penn State'!$F$9,IF(B143="Delaware",Delaware!$F$9,IF(B143="Massachusetts",Massachusetts!$F$9,IF(B143="Bellarmine",Bellarmine!$F$9,IF(B143="Fairfield",Fairfield!$F$9,IF(B143="Hobart",Hobart!$F$9,IF(B143="Loyola",Loyola!$F$9,IF(B143="Ohio State",'Ohio State'!$F$9,IF(B143="Denver",Denver!$F$9,IF(B143="Johns Hopkins",'Johns Hopkins'!$F$9,IF(B143="Mercer",Mercer!$F$9,IF(B143="Presbyterian",Presbyterian!$F$9,IF(B143="Brown",Brown!$F$9,IF(B143="Cornell",Cornell!$F$9,IF(B143="Dartmouth",Dartmouth!$F$9,IF(B143="Harvard",Harvard!$F$9,IF(B143="Pennsylvania",Pennsylvania!$F$9,IF(B143="Princeton",Princeton!$F$9,IF(B143="Yale",Yale!$F$9,IF(B143="Canisius",Canisius!$F$9,IF(B143="Jacksonville",Jacksonville!$F$9,IF(B143="Manhattan",Manhattan!$F$9,IF(B143="Marist",Marist!$F$9,IF(B143="St. Josephs",'St. Josephs'!$F$9,IF(B143="Siena",Siena!$F$9,IF(B143="VMI",VMI!$F$9,IF(B143="Bryant",Bryant!$F$9,IF(B143="Mt. St. Marys",'Mount St. Marys'!$F$9,IF(B143="Quinnipiac",Quinnipiac!$F$9,IF(B143="Robert Morris",'Robert Morris'!$F$9,IF(B143="Sacred Heart",'Sacred Heart'!$F$9,IF(B143="Wagner",Wagner!$F$9,IF(B143="Army",Army!$F$9,IF(B143="Bucknell",Bucknell!$F$9,IF(B143="Colgate",Colgate!$F$9,IF(B143="Towson",Towson!$F$9,IF(B143="Holy Cross",'Holy Cross'!$F$9,IF(B143="Lafayette",Lafayette!$F$9,IF(B143="Lehigh",Lehigh!$F$9,IF(B143="Navy",Navy!$F$9,0)))))))))))))))))))))))))))))))))))))))))))))))))))))))))))))</f>
        <v>522</v>
      </c>
    </row>
    <row r="144" spans="1:10">
      <c r="A144" t="s">
        <v>389</v>
      </c>
      <c r="B144" t="s">
        <v>49</v>
      </c>
      <c r="C144">
        <v>14</v>
      </c>
      <c r="D144">
        <v>8</v>
      </c>
      <c r="E144">
        <v>22</v>
      </c>
      <c r="F144" s="45">
        <f t="shared" si="8"/>
        <v>3.6458333333333335</v>
      </c>
      <c r="G144" s="45">
        <f t="shared" si="9"/>
        <v>2.083333333333333</v>
      </c>
      <c r="H144" s="45">
        <f t="shared" si="10"/>
        <v>5.7291666666666661</v>
      </c>
      <c r="I144">
        <f t="shared" si="11"/>
        <v>140</v>
      </c>
      <c r="J144">
        <f>IF(B144="Air Force",'Air Force'!$F$9,IF(B144="Albany",Albany!$F$9,IF(B144="Detroit",Detroit!$F$9,IF(B144="Binghamton",Binghamton!$F$9,IF(B144="Hartford",Hartford!$F$9,IF(B144="Stony Brook",'Stony Brook'!$F$9,IF(B144="UMBC",UMBC!$F$9,IF(B144="Vermont",Vermont!$F$9,IF(B144="Duke",Duke!$F$9,IF(B144="Maryland",Maryland!$F$9,IF(B144="North Carolina",'North Carolina'!$F$9,IF(B144="Virginia",Virginia!$F$9,IF(B144="Georgetown",Georgetown!$F$9,IF(B144="Notre Dame",'Notre Dame'!$F$9,IF(B144="Providence",Providence!$F$9,IF(B144="Rutgers",Rutgers!$F$9,IF(B144="St. Johns",'St. Johns'!$F$9,IF(B144="Syracuse",Syracuse!$F$9,IF(B144="Villanova",Villanova!$F$9,IF(B144="Drexel",Drexel!$F$9,IF(B144="Hofstra",Hofstra!$F$9,IF(B144="Penn State",'Penn State'!$F$9,IF(B144="Delaware",Delaware!$F$9,IF(B144="Massachusetts",Massachusetts!$F$9,IF(B144="Bellarmine",Bellarmine!$F$9,IF(B144="Fairfield",Fairfield!$F$9,IF(B144="Hobart",Hobart!$F$9,IF(B144="Loyola",Loyola!$F$9,IF(B144="Ohio State",'Ohio State'!$F$9,IF(B144="Denver",Denver!$F$9,IF(B144="Johns Hopkins",'Johns Hopkins'!$F$9,IF(B144="Mercer",Mercer!$F$9,IF(B144="Presbyterian",Presbyterian!$F$9,IF(B144="Brown",Brown!$F$9,IF(B144="Cornell",Cornell!$F$9,IF(B144="Dartmouth",Dartmouth!$F$9,IF(B144="Harvard",Harvard!$F$9,IF(B144="Pennsylvania",Pennsylvania!$F$9,IF(B144="Princeton",Princeton!$F$9,IF(B144="Yale",Yale!$F$9,IF(B144="Canisius",Canisius!$F$9,IF(B144="Jacksonville",Jacksonville!$F$9,IF(B144="Manhattan",Manhattan!$F$9,IF(B144="Marist",Marist!$F$9,IF(B144="St. Josephs",'St. Josephs'!$F$9,IF(B144="Siena",Siena!$F$9,IF(B144="VMI",VMI!$F$9,IF(B144="Bryant",Bryant!$F$9,IF(B144="Mt. St. Marys",'Mount St. Marys'!$F$9,IF(B144="Quinnipiac",Quinnipiac!$F$9,IF(B144="Robert Morris",'Robert Morris'!$F$9,IF(B144="Sacred Heart",'Sacred Heart'!$F$9,IF(B144="Wagner",Wagner!$F$9,IF(B144="Army",Army!$F$9,IF(B144="Bucknell",Bucknell!$F$9,IF(B144="Colgate",Colgate!$F$9,IF(B144="Towson",Towson!$F$9,IF(B144="Holy Cross",'Holy Cross'!$F$9,IF(B144="Lafayette",Lafayette!$F$9,IF(B144="Lehigh",Lehigh!$F$9,IF(B144="Navy",Navy!$F$9,0)))))))))))))))))))))))))))))))))))))))))))))))))))))))))))))</f>
        <v>384</v>
      </c>
    </row>
    <row r="145" spans="1:10">
      <c r="A145" t="s">
        <v>435</v>
      </c>
      <c r="B145" t="s">
        <v>8</v>
      </c>
      <c r="C145">
        <v>9</v>
      </c>
      <c r="D145">
        <v>11</v>
      </c>
      <c r="E145">
        <v>20</v>
      </c>
      <c r="F145" s="45">
        <f t="shared" si="8"/>
        <v>2.5714285714285712</v>
      </c>
      <c r="G145" s="45">
        <f t="shared" si="9"/>
        <v>3.1428571428571432</v>
      </c>
      <c r="H145" s="45">
        <f t="shared" si="10"/>
        <v>5.7142857142857144</v>
      </c>
      <c r="I145">
        <f t="shared" si="11"/>
        <v>141</v>
      </c>
      <c r="J145">
        <f>IF(B145="Air Force",'Air Force'!$F$9,IF(B145="Albany",Albany!$F$9,IF(B145="Detroit",Detroit!$F$9,IF(B145="Binghamton",Binghamton!$F$9,IF(B145="Hartford",Hartford!$F$9,IF(B145="Stony Brook",'Stony Brook'!$F$9,IF(B145="UMBC",UMBC!$F$9,IF(B145="Vermont",Vermont!$F$9,IF(B145="Duke",Duke!$F$9,IF(B145="Maryland",Maryland!$F$9,IF(B145="North Carolina",'North Carolina'!$F$9,IF(B145="Virginia",Virginia!$F$9,IF(B145="Georgetown",Georgetown!$F$9,IF(B145="Notre Dame",'Notre Dame'!$F$9,IF(B145="Providence",Providence!$F$9,IF(B145="Rutgers",Rutgers!$F$9,IF(B145="St. Johns",'St. Johns'!$F$9,IF(B145="Syracuse",Syracuse!$F$9,IF(B145="Villanova",Villanova!$F$9,IF(B145="Drexel",Drexel!$F$9,IF(B145="Hofstra",Hofstra!$F$9,IF(B145="Penn State",'Penn State'!$F$9,IF(B145="Delaware",Delaware!$F$9,IF(B145="Massachusetts",Massachusetts!$F$9,IF(B145="Bellarmine",Bellarmine!$F$9,IF(B145="Fairfield",Fairfield!$F$9,IF(B145="Hobart",Hobart!$F$9,IF(B145="Loyola",Loyola!$F$9,IF(B145="Ohio State",'Ohio State'!$F$9,IF(B145="Denver",Denver!$F$9,IF(B145="Johns Hopkins",'Johns Hopkins'!$F$9,IF(B145="Mercer",Mercer!$F$9,IF(B145="Presbyterian",Presbyterian!$F$9,IF(B145="Brown",Brown!$F$9,IF(B145="Cornell",Cornell!$F$9,IF(B145="Dartmouth",Dartmouth!$F$9,IF(B145="Harvard",Harvard!$F$9,IF(B145="Pennsylvania",Pennsylvania!$F$9,IF(B145="Princeton",Princeton!$F$9,IF(B145="Yale",Yale!$F$9,IF(B145="Canisius",Canisius!$F$9,IF(B145="Jacksonville",Jacksonville!$F$9,IF(B145="Manhattan",Manhattan!$F$9,IF(B145="Marist",Marist!$F$9,IF(B145="St. Josephs",'St. Josephs'!$F$9,IF(B145="Siena",Siena!$F$9,IF(B145="VMI",VMI!$F$9,IF(B145="Bryant",Bryant!$F$9,IF(B145="Mt. St. Marys",'Mount St. Marys'!$F$9,IF(B145="Quinnipiac",Quinnipiac!$F$9,IF(B145="Robert Morris",'Robert Morris'!$F$9,IF(B145="Sacred Heart",'Sacred Heart'!$F$9,IF(B145="Wagner",Wagner!$F$9,IF(B145="Army",Army!$F$9,IF(B145="Bucknell",Bucknell!$F$9,IF(B145="Colgate",Colgate!$F$9,IF(B145="Towson",Towson!$F$9,IF(B145="Holy Cross",'Holy Cross'!$F$9,IF(B145="Lafayette",Lafayette!$F$9,IF(B145="Lehigh",Lehigh!$F$9,IF(B145="Navy",Navy!$F$9,0)))))))))))))))))))))))))))))))))))))))))))))))))))))))))))))</f>
        <v>350</v>
      </c>
    </row>
    <row r="146" spans="1:10">
      <c r="A146" t="s">
        <v>409</v>
      </c>
      <c r="B146" t="s">
        <v>54</v>
      </c>
      <c r="C146">
        <v>9</v>
      </c>
      <c r="D146">
        <v>19</v>
      </c>
      <c r="E146">
        <v>28</v>
      </c>
      <c r="F146" s="45">
        <f t="shared" si="8"/>
        <v>1.8367346938775513</v>
      </c>
      <c r="G146" s="45">
        <f t="shared" si="9"/>
        <v>3.8775510204081631</v>
      </c>
      <c r="H146" s="45">
        <f t="shared" si="10"/>
        <v>5.7142857142857144</v>
      </c>
      <c r="I146">
        <f t="shared" si="11"/>
        <v>141</v>
      </c>
      <c r="J146">
        <f>IF(B146="Air Force",'Air Force'!$F$9,IF(B146="Albany",Albany!$F$9,IF(B146="Detroit",Detroit!$F$9,IF(B146="Binghamton",Binghamton!$F$9,IF(B146="Hartford",Hartford!$F$9,IF(B146="Stony Brook",'Stony Brook'!$F$9,IF(B146="UMBC",UMBC!$F$9,IF(B146="Vermont",Vermont!$F$9,IF(B146="Duke",Duke!$F$9,IF(B146="Maryland",Maryland!$F$9,IF(B146="North Carolina",'North Carolina'!$F$9,IF(B146="Virginia",Virginia!$F$9,IF(B146="Georgetown",Georgetown!$F$9,IF(B146="Notre Dame",'Notre Dame'!$F$9,IF(B146="Providence",Providence!$F$9,IF(B146="Rutgers",Rutgers!$F$9,IF(B146="St. Johns",'St. Johns'!$F$9,IF(B146="Syracuse",Syracuse!$F$9,IF(B146="Villanova",Villanova!$F$9,IF(B146="Drexel",Drexel!$F$9,IF(B146="Hofstra",Hofstra!$F$9,IF(B146="Penn State",'Penn State'!$F$9,IF(B146="Delaware",Delaware!$F$9,IF(B146="Massachusetts",Massachusetts!$F$9,IF(B146="Bellarmine",Bellarmine!$F$9,IF(B146="Fairfield",Fairfield!$F$9,IF(B146="Hobart",Hobart!$F$9,IF(B146="Loyola",Loyola!$F$9,IF(B146="Ohio State",'Ohio State'!$F$9,IF(B146="Denver",Denver!$F$9,IF(B146="Johns Hopkins",'Johns Hopkins'!$F$9,IF(B146="Mercer",Mercer!$F$9,IF(B146="Presbyterian",Presbyterian!$F$9,IF(B146="Brown",Brown!$F$9,IF(B146="Cornell",Cornell!$F$9,IF(B146="Dartmouth",Dartmouth!$F$9,IF(B146="Harvard",Harvard!$F$9,IF(B146="Pennsylvania",Pennsylvania!$F$9,IF(B146="Princeton",Princeton!$F$9,IF(B146="Yale",Yale!$F$9,IF(B146="Canisius",Canisius!$F$9,IF(B146="Jacksonville",Jacksonville!$F$9,IF(B146="Manhattan",Manhattan!$F$9,IF(B146="Marist",Marist!$F$9,IF(B146="St. Josephs",'St. Josephs'!$F$9,IF(B146="Siena",Siena!$F$9,IF(B146="VMI",VMI!$F$9,IF(B146="Bryant",Bryant!$F$9,IF(B146="Mt. St. Marys",'Mount St. Marys'!$F$9,IF(B146="Quinnipiac",Quinnipiac!$F$9,IF(B146="Robert Morris",'Robert Morris'!$F$9,IF(B146="Sacred Heart",'Sacred Heart'!$F$9,IF(B146="Wagner",Wagner!$F$9,IF(B146="Army",Army!$F$9,IF(B146="Bucknell",Bucknell!$F$9,IF(B146="Colgate",Colgate!$F$9,IF(B146="Towson",Towson!$F$9,IF(B146="Holy Cross",'Holy Cross'!$F$9,IF(B146="Lafayette",Lafayette!$F$9,IF(B146="Lehigh",Lehigh!$F$9,IF(B146="Navy",Navy!$F$9,0)))))))))))))))))))))))))))))))))))))))))))))))))))))))))))))</f>
        <v>490</v>
      </c>
    </row>
    <row r="147" spans="1:10">
      <c r="A147" t="s">
        <v>379</v>
      </c>
      <c r="B147" t="s">
        <v>31</v>
      </c>
      <c r="C147">
        <v>13</v>
      </c>
      <c r="D147">
        <v>12</v>
      </c>
      <c r="E147">
        <v>25</v>
      </c>
      <c r="F147" s="45">
        <f t="shared" si="8"/>
        <v>2.9612756264236904</v>
      </c>
      <c r="G147" s="45">
        <f t="shared" si="9"/>
        <v>2.7334851936218678</v>
      </c>
      <c r="H147" s="45">
        <f t="shared" si="10"/>
        <v>5.6947608200455582</v>
      </c>
      <c r="I147">
        <f t="shared" si="11"/>
        <v>143</v>
      </c>
      <c r="J147">
        <f>IF(B147="Air Force",'Air Force'!$F$9,IF(B147="Albany",Albany!$F$9,IF(B147="Detroit",Detroit!$F$9,IF(B147="Binghamton",Binghamton!$F$9,IF(B147="Hartford",Hartford!$F$9,IF(B147="Stony Brook",'Stony Brook'!$F$9,IF(B147="UMBC",UMBC!$F$9,IF(B147="Vermont",Vermont!$F$9,IF(B147="Duke",Duke!$F$9,IF(B147="Maryland",Maryland!$F$9,IF(B147="North Carolina",'North Carolina'!$F$9,IF(B147="Virginia",Virginia!$F$9,IF(B147="Georgetown",Georgetown!$F$9,IF(B147="Notre Dame",'Notre Dame'!$F$9,IF(B147="Providence",Providence!$F$9,IF(B147="Rutgers",Rutgers!$F$9,IF(B147="St. Johns",'St. Johns'!$F$9,IF(B147="Syracuse",Syracuse!$F$9,IF(B147="Villanova",Villanova!$F$9,IF(B147="Drexel",Drexel!$F$9,IF(B147="Hofstra",Hofstra!$F$9,IF(B147="Penn State",'Penn State'!$F$9,IF(B147="Delaware",Delaware!$F$9,IF(B147="Massachusetts",Massachusetts!$F$9,IF(B147="Bellarmine",Bellarmine!$F$9,IF(B147="Fairfield",Fairfield!$F$9,IF(B147="Hobart",Hobart!$F$9,IF(B147="Loyola",Loyola!$F$9,IF(B147="Ohio State",'Ohio State'!$F$9,IF(B147="Denver",Denver!$F$9,IF(B147="Johns Hopkins",'Johns Hopkins'!$F$9,IF(B147="Mercer",Mercer!$F$9,IF(B147="Presbyterian",Presbyterian!$F$9,IF(B147="Brown",Brown!$F$9,IF(B147="Cornell",Cornell!$F$9,IF(B147="Dartmouth",Dartmouth!$F$9,IF(B147="Harvard",Harvard!$F$9,IF(B147="Pennsylvania",Pennsylvania!$F$9,IF(B147="Princeton",Princeton!$F$9,IF(B147="Yale",Yale!$F$9,IF(B147="Canisius",Canisius!$F$9,IF(B147="Jacksonville",Jacksonville!$F$9,IF(B147="Manhattan",Manhattan!$F$9,IF(B147="Marist",Marist!$F$9,IF(B147="St. Josephs",'St. Josephs'!$F$9,IF(B147="Siena",Siena!$F$9,IF(B147="VMI",VMI!$F$9,IF(B147="Bryant",Bryant!$F$9,IF(B147="Mt. St. Marys",'Mount St. Marys'!$F$9,IF(B147="Quinnipiac",Quinnipiac!$F$9,IF(B147="Robert Morris",'Robert Morris'!$F$9,IF(B147="Sacred Heart",'Sacred Heart'!$F$9,IF(B147="Wagner",Wagner!$F$9,IF(B147="Army",Army!$F$9,IF(B147="Bucknell",Bucknell!$F$9,IF(B147="Colgate",Colgate!$F$9,IF(B147="Towson",Towson!$F$9,IF(B147="Holy Cross",'Holy Cross'!$F$9,IF(B147="Lafayette",Lafayette!$F$9,IF(B147="Lehigh",Lehigh!$F$9,IF(B147="Navy",Navy!$F$9,0)))))))))))))))))))))))))))))))))))))))))))))))))))))))))))))</f>
        <v>439</v>
      </c>
    </row>
    <row r="148" spans="1:10">
      <c r="A148" t="s">
        <v>356</v>
      </c>
      <c r="B148" t="s">
        <v>1</v>
      </c>
      <c r="C148">
        <v>6</v>
      </c>
      <c r="D148">
        <v>19</v>
      </c>
      <c r="E148">
        <v>25</v>
      </c>
      <c r="F148" s="45">
        <f t="shared" si="8"/>
        <v>1.3574660633484164</v>
      </c>
      <c r="G148" s="45">
        <f t="shared" si="9"/>
        <v>4.2986425339366514</v>
      </c>
      <c r="H148" s="45">
        <f t="shared" si="10"/>
        <v>5.6561085972850682</v>
      </c>
      <c r="I148">
        <f t="shared" si="11"/>
        <v>144</v>
      </c>
      <c r="J148">
        <f>IF(B148="Air Force",'Air Force'!$F$9,IF(B148="Albany",Albany!$F$9,IF(B148="Detroit",Detroit!$F$9,IF(B148="Binghamton",Binghamton!$F$9,IF(B148="Hartford",Hartford!$F$9,IF(B148="Stony Brook",'Stony Brook'!$F$9,IF(B148="UMBC",UMBC!$F$9,IF(B148="Vermont",Vermont!$F$9,IF(B148="Duke",Duke!$F$9,IF(B148="Maryland",Maryland!$F$9,IF(B148="North Carolina",'North Carolina'!$F$9,IF(B148="Virginia",Virginia!$F$9,IF(B148="Georgetown",Georgetown!$F$9,IF(B148="Notre Dame",'Notre Dame'!$F$9,IF(B148="Providence",Providence!$F$9,IF(B148="Rutgers",Rutgers!$F$9,IF(B148="St. Johns",'St. Johns'!$F$9,IF(B148="Syracuse",Syracuse!$F$9,IF(B148="Villanova",Villanova!$F$9,IF(B148="Drexel",Drexel!$F$9,IF(B148="Hofstra",Hofstra!$F$9,IF(B148="Penn State",'Penn State'!$F$9,IF(B148="Delaware",Delaware!$F$9,IF(B148="Massachusetts",Massachusetts!$F$9,IF(B148="Bellarmine",Bellarmine!$F$9,IF(B148="Fairfield",Fairfield!$F$9,IF(B148="Hobart",Hobart!$F$9,IF(B148="Loyola",Loyola!$F$9,IF(B148="Ohio State",'Ohio State'!$F$9,IF(B148="Denver",Denver!$F$9,IF(B148="Johns Hopkins",'Johns Hopkins'!$F$9,IF(B148="Mercer",Mercer!$F$9,IF(B148="Presbyterian",Presbyterian!$F$9,IF(B148="Brown",Brown!$F$9,IF(B148="Cornell",Cornell!$F$9,IF(B148="Dartmouth",Dartmouth!$F$9,IF(B148="Harvard",Harvard!$F$9,IF(B148="Pennsylvania",Pennsylvania!$F$9,IF(B148="Princeton",Princeton!$F$9,IF(B148="Yale",Yale!$F$9,IF(B148="Canisius",Canisius!$F$9,IF(B148="Jacksonville",Jacksonville!$F$9,IF(B148="Manhattan",Manhattan!$F$9,IF(B148="Marist",Marist!$F$9,IF(B148="St. Josephs",'St. Josephs'!$F$9,IF(B148="Siena",Siena!$F$9,IF(B148="VMI",VMI!$F$9,IF(B148="Bryant",Bryant!$F$9,IF(B148="Mt. St. Marys",'Mount St. Marys'!$F$9,IF(B148="Quinnipiac",Quinnipiac!$F$9,IF(B148="Robert Morris",'Robert Morris'!$F$9,IF(B148="Sacred Heart",'Sacred Heart'!$F$9,IF(B148="Wagner",Wagner!$F$9,IF(B148="Army",Army!$F$9,IF(B148="Bucknell",Bucknell!$F$9,IF(B148="Colgate",Colgate!$F$9,IF(B148="Towson",Towson!$F$9,IF(B148="Holy Cross",'Holy Cross'!$F$9,IF(B148="Lafayette",Lafayette!$F$9,IF(B148="Lehigh",Lehigh!$F$9,IF(B148="Navy",Navy!$F$9,0)))))))))))))))))))))))))))))))))))))))))))))))))))))))))))))</f>
        <v>442</v>
      </c>
    </row>
    <row r="149" spans="1:10">
      <c r="A149" t="s">
        <v>353</v>
      </c>
      <c r="B149" t="s">
        <v>1</v>
      </c>
      <c r="C149">
        <v>21</v>
      </c>
      <c r="D149">
        <v>4</v>
      </c>
      <c r="E149">
        <v>25</v>
      </c>
      <c r="F149" s="45">
        <f t="shared" si="8"/>
        <v>4.751131221719457</v>
      </c>
      <c r="G149" s="45">
        <f t="shared" si="9"/>
        <v>0.90497737556561098</v>
      </c>
      <c r="H149" s="45">
        <f t="shared" si="10"/>
        <v>5.6561085972850682</v>
      </c>
      <c r="I149">
        <f t="shared" si="11"/>
        <v>144</v>
      </c>
      <c r="J149">
        <f>IF(B149="Air Force",'Air Force'!$F$9,IF(B149="Albany",Albany!$F$9,IF(B149="Detroit",Detroit!$F$9,IF(B149="Binghamton",Binghamton!$F$9,IF(B149="Hartford",Hartford!$F$9,IF(B149="Stony Brook",'Stony Brook'!$F$9,IF(B149="UMBC",UMBC!$F$9,IF(B149="Vermont",Vermont!$F$9,IF(B149="Duke",Duke!$F$9,IF(B149="Maryland",Maryland!$F$9,IF(B149="North Carolina",'North Carolina'!$F$9,IF(B149="Virginia",Virginia!$F$9,IF(B149="Georgetown",Georgetown!$F$9,IF(B149="Notre Dame",'Notre Dame'!$F$9,IF(B149="Providence",Providence!$F$9,IF(B149="Rutgers",Rutgers!$F$9,IF(B149="St. Johns",'St. Johns'!$F$9,IF(B149="Syracuse",Syracuse!$F$9,IF(B149="Villanova",Villanova!$F$9,IF(B149="Drexel",Drexel!$F$9,IF(B149="Hofstra",Hofstra!$F$9,IF(B149="Penn State",'Penn State'!$F$9,IF(B149="Delaware",Delaware!$F$9,IF(B149="Massachusetts",Massachusetts!$F$9,IF(B149="Bellarmine",Bellarmine!$F$9,IF(B149="Fairfield",Fairfield!$F$9,IF(B149="Hobart",Hobart!$F$9,IF(B149="Loyola",Loyola!$F$9,IF(B149="Ohio State",'Ohio State'!$F$9,IF(B149="Denver",Denver!$F$9,IF(B149="Johns Hopkins",'Johns Hopkins'!$F$9,IF(B149="Mercer",Mercer!$F$9,IF(B149="Presbyterian",Presbyterian!$F$9,IF(B149="Brown",Brown!$F$9,IF(B149="Cornell",Cornell!$F$9,IF(B149="Dartmouth",Dartmouth!$F$9,IF(B149="Harvard",Harvard!$F$9,IF(B149="Pennsylvania",Pennsylvania!$F$9,IF(B149="Princeton",Princeton!$F$9,IF(B149="Yale",Yale!$F$9,IF(B149="Canisius",Canisius!$F$9,IF(B149="Jacksonville",Jacksonville!$F$9,IF(B149="Manhattan",Manhattan!$F$9,IF(B149="Marist",Marist!$F$9,IF(B149="St. Josephs",'St. Josephs'!$F$9,IF(B149="Siena",Siena!$F$9,IF(B149="VMI",VMI!$F$9,IF(B149="Bryant",Bryant!$F$9,IF(B149="Mt. St. Marys",'Mount St. Marys'!$F$9,IF(B149="Quinnipiac",Quinnipiac!$F$9,IF(B149="Robert Morris",'Robert Morris'!$F$9,IF(B149="Sacred Heart",'Sacred Heart'!$F$9,IF(B149="Wagner",Wagner!$F$9,IF(B149="Army",Army!$F$9,IF(B149="Bucknell",Bucknell!$F$9,IF(B149="Colgate",Colgate!$F$9,IF(B149="Towson",Towson!$F$9,IF(B149="Holy Cross",'Holy Cross'!$F$9,IF(B149="Lafayette",Lafayette!$F$9,IF(B149="Lehigh",Lehigh!$F$9,IF(B149="Navy",Navy!$F$9,0)))))))))))))))))))))))))))))))))))))))))))))))))))))))))))))</f>
        <v>442</v>
      </c>
    </row>
    <row r="150" spans="1:10">
      <c r="A150" t="s">
        <v>395</v>
      </c>
      <c r="B150" t="s">
        <v>29</v>
      </c>
      <c r="C150">
        <v>18</v>
      </c>
      <c r="D150">
        <v>7</v>
      </c>
      <c r="E150">
        <v>25</v>
      </c>
      <c r="F150" s="45">
        <f t="shared" si="8"/>
        <v>4.0449438202247192</v>
      </c>
      <c r="G150" s="45">
        <f t="shared" si="9"/>
        <v>1.5730337078651686</v>
      </c>
      <c r="H150" s="45">
        <f t="shared" si="10"/>
        <v>5.6179775280898872</v>
      </c>
      <c r="I150">
        <f t="shared" si="11"/>
        <v>146</v>
      </c>
      <c r="J150">
        <f>IF(B150="Air Force",'Air Force'!$F$9,IF(B150="Albany",Albany!$F$9,IF(B150="Detroit",Detroit!$F$9,IF(B150="Binghamton",Binghamton!$F$9,IF(B150="Hartford",Hartford!$F$9,IF(B150="Stony Brook",'Stony Brook'!$F$9,IF(B150="UMBC",UMBC!$F$9,IF(B150="Vermont",Vermont!$F$9,IF(B150="Duke",Duke!$F$9,IF(B150="Maryland",Maryland!$F$9,IF(B150="North Carolina",'North Carolina'!$F$9,IF(B150="Virginia",Virginia!$F$9,IF(B150="Georgetown",Georgetown!$F$9,IF(B150="Notre Dame",'Notre Dame'!$F$9,IF(B150="Providence",Providence!$F$9,IF(B150="Rutgers",Rutgers!$F$9,IF(B150="St. Johns",'St. Johns'!$F$9,IF(B150="Syracuse",Syracuse!$F$9,IF(B150="Villanova",Villanova!$F$9,IF(B150="Drexel",Drexel!$F$9,IF(B150="Hofstra",Hofstra!$F$9,IF(B150="Penn State",'Penn State'!$F$9,IF(B150="Delaware",Delaware!$F$9,IF(B150="Massachusetts",Massachusetts!$F$9,IF(B150="Bellarmine",Bellarmine!$F$9,IF(B150="Fairfield",Fairfield!$F$9,IF(B150="Hobart",Hobart!$F$9,IF(B150="Loyola",Loyola!$F$9,IF(B150="Ohio State",'Ohio State'!$F$9,IF(B150="Denver",Denver!$F$9,IF(B150="Johns Hopkins",'Johns Hopkins'!$F$9,IF(B150="Mercer",Mercer!$F$9,IF(B150="Presbyterian",Presbyterian!$F$9,IF(B150="Brown",Brown!$F$9,IF(B150="Cornell",Cornell!$F$9,IF(B150="Dartmouth",Dartmouth!$F$9,IF(B150="Harvard",Harvard!$F$9,IF(B150="Pennsylvania",Pennsylvania!$F$9,IF(B150="Princeton",Princeton!$F$9,IF(B150="Yale",Yale!$F$9,IF(B150="Canisius",Canisius!$F$9,IF(B150="Jacksonville",Jacksonville!$F$9,IF(B150="Manhattan",Manhattan!$F$9,IF(B150="Marist",Marist!$F$9,IF(B150="St. Josephs",'St. Josephs'!$F$9,IF(B150="Siena",Siena!$F$9,IF(B150="VMI",VMI!$F$9,IF(B150="Bryant",Bryant!$F$9,IF(B150="Mt. St. Marys",'Mount St. Marys'!$F$9,IF(B150="Quinnipiac",Quinnipiac!$F$9,IF(B150="Robert Morris",'Robert Morris'!$F$9,IF(B150="Sacred Heart",'Sacred Heart'!$F$9,IF(B150="Wagner",Wagner!$F$9,IF(B150="Army",Army!$F$9,IF(B150="Bucknell",Bucknell!$F$9,IF(B150="Colgate",Colgate!$F$9,IF(B150="Towson",Towson!$F$9,IF(B150="Holy Cross",'Holy Cross'!$F$9,IF(B150="Lafayette",Lafayette!$F$9,IF(B150="Lehigh",Lehigh!$F$9,IF(B150="Navy",Navy!$F$9,0)))))))))))))))))))))))))))))))))))))))))))))))))))))))))))))</f>
        <v>445</v>
      </c>
    </row>
    <row r="151" spans="1:10">
      <c r="A151" t="s">
        <v>449</v>
      </c>
      <c r="B151" t="s">
        <v>26</v>
      </c>
      <c r="C151">
        <v>11</v>
      </c>
      <c r="D151">
        <v>10</v>
      </c>
      <c r="E151">
        <v>21</v>
      </c>
      <c r="F151" s="45">
        <f t="shared" si="8"/>
        <v>2.9411764705882351</v>
      </c>
      <c r="G151" s="45">
        <f t="shared" si="9"/>
        <v>2.6737967914438503</v>
      </c>
      <c r="H151" s="45">
        <f t="shared" si="10"/>
        <v>5.6149732620320858</v>
      </c>
      <c r="I151">
        <f t="shared" si="11"/>
        <v>147</v>
      </c>
      <c r="J151">
        <f>IF(B151="Air Force",'Air Force'!$F$9,IF(B151="Albany",Albany!$F$9,IF(B151="Detroit",Detroit!$F$9,IF(B151="Binghamton",Binghamton!$F$9,IF(B151="Hartford",Hartford!$F$9,IF(B151="Stony Brook",'Stony Brook'!$F$9,IF(B151="UMBC",UMBC!$F$9,IF(B151="Vermont",Vermont!$F$9,IF(B151="Duke",Duke!$F$9,IF(B151="Maryland",Maryland!$F$9,IF(B151="North Carolina",'North Carolina'!$F$9,IF(B151="Virginia",Virginia!$F$9,IF(B151="Georgetown",Georgetown!$F$9,IF(B151="Notre Dame",'Notre Dame'!$F$9,IF(B151="Providence",Providence!$F$9,IF(B151="Rutgers",Rutgers!$F$9,IF(B151="St. Johns",'St. Johns'!$F$9,IF(B151="Syracuse",Syracuse!$F$9,IF(B151="Villanova",Villanova!$F$9,IF(B151="Drexel",Drexel!$F$9,IF(B151="Hofstra",Hofstra!$F$9,IF(B151="Penn State",'Penn State'!$F$9,IF(B151="Delaware",Delaware!$F$9,IF(B151="Massachusetts",Massachusetts!$F$9,IF(B151="Bellarmine",Bellarmine!$F$9,IF(B151="Fairfield",Fairfield!$F$9,IF(B151="Hobart",Hobart!$F$9,IF(B151="Loyola",Loyola!$F$9,IF(B151="Ohio State",'Ohio State'!$F$9,IF(B151="Denver",Denver!$F$9,IF(B151="Johns Hopkins",'Johns Hopkins'!$F$9,IF(B151="Mercer",Mercer!$F$9,IF(B151="Presbyterian",Presbyterian!$F$9,IF(B151="Brown",Brown!$F$9,IF(B151="Cornell",Cornell!$F$9,IF(B151="Dartmouth",Dartmouth!$F$9,IF(B151="Harvard",Harvard!$F$9,IF(B151="Pennsylvania",Pennsylvania!$F$9,IF(B151="Princeton",Princeton!$F$9,IF(B151="Yale",Yale!$F$9,IF(B151="Canisius",Canisius!$F$9,IF(B151="Jacksonville",Jacksonville!$F$9,IF(B151="Manhattan",Manhattan!$F$9,IF(B151="Marist",Marist!$F$9,IF(B151="St. Josephs",'St. Josephs'!$F$9,IF(B151="Siena",Siena!$F$9,IF(B151="VMI",VMI!$F$9,IF(B151="Bryant",Bryant!$F$9,IF(B151="Mt. St. Marys",'Mount St. Marys'!$F$9,IF(B151="Quinnipiac",Quinnipiac!$F$9,IF(B151="Robert Morris",'Robert Morris'!$F$9,IF(B151="Sacred Heart",'Sacred Heart'!$F$9,IF(B151="Wagner",Wagner!$F$9,IF(B151="Army",Army!$F$9,IF(B151="Bucknell",Bucknell!$F$9,IF(B151="Colgate",Colgate!$F$9,IF(B151="Towson",Towson!$F$9,IF(B151="Holy Cross",'Holy Cross'!$F$9,IF(B151="Lafayette",Lafayette!$F$9,IF(B151="Lehigh",Lehigh!$F$9,IF(B151="Navy",Navy!$F$9,0)))))))))))))))))))))))))))))))))))))))))))))))))))))))))))))</f>
        <v>374</v>
      </c>
    </row>
    <row r="152" spans="1:10">
      <c r="A152" t="s">
        <v>325</v>
      </c>
      <c r="B152" t="s">
        <v>20</v>
      </c>
      <c r="C152">
        <v>26</v>
      </c>
      <c r="D152">
        <v>2</v>
      </c>
      <c r="E152">
        <v>28</v>
      </c>
      <c r="F152" s="45">
        <f t="shared" si="8"/>
        <v>5.1896207584830334</v>
      </c>
      <c r="G152" s="45">
        <f t="shared" si="9"/>
        <v>0.39920159680638717</v>
      </c>
      <c r="H152" s="45">
        <f t="shared" si="10"/>
        <v>5.5888223552894214</v>
      </c>
      <c r="I152">
        <f t="shared" si="11"/>
        <v>148</v>
      </c>
      <c r="J152">
        <f>IF(B152="Air Force",'Air Force'!$F$9,IF(B152="Albany",Albany!$F$9,IF(B152="Detroit",Detroit!$F$9,IF(B152="Binghamton",Binghamton!$F$9,IF(B152="Hartford",Hartford!$F$9,IF(B152="Stony Brook",'Stony Brook'!$F$9,IF(B152="UMBC",UMBC!$F$9,IF(B152="Vermont",Vermont!$F$9,IF(B152="Duke",Duke!$F$9,IF(B152="Maryland",Maryland!$F$9,IF(B152="North Carolina",'North Carolina'!$F$9,IF(B152="Virginia",Virginia!$F$9,IF(B152="Georgetown",Georgetown!$F$9,IF(B152="Notre Dame",'Notre Dame'!$F$9,IF(B152="Providence",Providence!$F$9,IF(B152="Rutgers",Rutgers!$F$9,IF(B152="St. Johns",'St. Johns'!$F$9,IF(B152="Syracuse",Syracuse!$F$9,IF(B152="Villanova",Villanova!$F$9,IF(B152="Drexel",Drexel!$F$9,IF(B152="Hofstra",Hofstra!$F$9,IF(B152="Penn State",'Penn State'!$F$9,IF(B152="Delaware",Delaware!$F$9,IF(B152="Massachusetts",Massachusetts!$F$9,IF(B152="Bellarmine",Bellarmine!$F$9,IF(B152="Fairfield",Fairfield!$F$9,IF(B152="Hobart",Hobart!$F$9,IF(B152="Loyola",Loyola!$F$9,IF(B152="Ohio State",'Ohio State'!$F$9,IF(B152="Denver",Denver!$F$9,IF(B152="Johns Hopkins",'Johns Hopkins'!$F$9,IF(B152="Mercer",Mercer!$F$9,IF(B152="Presbyterian",Presbyterian!$F$9,IF(B152="Brown",Brown!$F$9,IF(B152="Cornell",Cornell!$F$9,IF(B152="Dartmouth",Dartmouth!$F$9,IF(B152="Harvard",Harvard!$F$9,IF(B152="Pennsylvania",Pennsylvania!$F$9,IF(B152="Princeton",Princeton!$F$9,IF(B152="Yale",Yale!$F$9,IF(B152="Canisius",Canisius!$F$9,IF(B152="Jacksonville",Jacksonville!$F$9,IF(B152="Manhattan",Manhattan!$F$9,IF(B152="Marist",Marist!$F$9,IF(B152="St. Josephs",'St. Josephs'!$F$9,IF(B152="Siena",Siena!$F$9,IF(B152="VMI",VMI!$F$9,IF(B152="Bryant",Bryant!$F$9,IF(B152="Mt. St. Marys",'Mount St. Marys'!$F$9,IF(B152="Quinnipiac",Quinnipiac!$F$9,IF(B152="Robert Morris",'Robert Morris'!$F$9,IF(B152="Sacred Heart",'Sacred Heart'!$F$9,IF(B152="Wagner",Wagner!$F$9,IF(B152="Army",Army!$F$9,IF(B152="Bucknell",Bucknell!$F$9,IF(B152="Colgate",Colgate!$F$9,IF(B152="Towson",Towson!$F$9,IF(B152="Holy Cross",'Holy Cross'!$F$9,IF(B152="Lafayette",Lafayette!$F$9,IF(B152="Lehigh",Lehigh!$F$9,IF(B152="Navy",Navy!$F$9,0)))))))))))))))))))))))))))))))))))))))))))))))))))))))))))))</f>
        <v>501</v>
      </c>
    </row>
    <row r="153" spans="1:10">
      <c r="A153" t="s">
        <v>425</v>
      </c>
      <c r="B153" t="s">
        <v>7</v>
      </c>
      <c r="C153">
        <v>19</v>
      </c>
      <c r="D153">
        <v>8</v>
      </c>
      <c r="E153">
        <v>27</v>
      </c>
      <c r="F153" s="45">
        <f t="shared" si="8"/>
        <v>3.9175257731958761</v>
      </c>
      <c r="G153" s="45">
        <f t="shared" si="9"/>
        <v>1.6494845360824744</v>
      </c>
      <c r="H153" s="45">
        <f t="shared" si="10"/>
        <v>5.5670103092783512</v>
      </c>
      <c r="I153">
        <f t="shared" si="11"/>
        <v>149</v>
      </c>
      <c r="J153">
        <f>IF(B153="Air Force",'Air Force'!$F$9,IF(B153="Albany",Albany!$F$9,IF(B153="Detroit",Detroit!$F$9,IF(B153="Binghamton",Binghamton!$F$9,IF(B153="Hartford",Hartford!$F$9,IF(B153="Stony Brook",'Stony Brook'!$F$9,IF(B153="UMBC",UMBC!$F$9,IF(B153="Vermont",Vermont!$F$9,IF(B153="Duke",Duke!$F$9,IF(B153="Maryland",Maryland!$F$9,IF(B153="North Carolina",'North Carolina'!$F$9,IF(B153="Virginia",Virginia!$F$9,IF(B153="Georgetown",Georgetown!$F$9,IF(B153="Notre Dame",'Notre Dame'!$F$9,IF(B153="Providence",Providence!$F$9,IF(B153="Rutgers",Rutgers!$F$9,IF(B153="St. Johns",'St. Johns'!$F$9,IF(B153="Syracuse",Syracuse!$F$9,IF(B153="Villanova",Villanova!$F$9,IF(B153="Drexel",Drexel!$F$9,IF(B153="Hofstra",Hofstra!$F$9,IF(B153="Penn State",'Penn State'!$F$9,IF(B153="Delaware",Delaware!$F$9,IF(B153="Massachusetts",Massachusetts!$F$9,IF(B153="Bellarmine",Bellarmine!$F$9,IF(B153="Fairfield",Fairfield!$F$9,IF(B153="Hobart",Hobart!$F$9,IF(B153="Loyola",Loyola!$F$9,IF(B153="Ohio State",'Ohio State'!$F$9,IF(B153="Denver",Denver!$F$9,IF(B153="Johns Hopkins",'Johns Hopkins'!$F$9,IF(B153="Mercer",Mercer!$F$9,IF(B153="Presbyterian",Presbyterian!$F$9,IF(B153="Brown",Brown!$F$9,IF(B153="Cornell",Cornell!$F$9,IF(B153="Dartmouth",Dartmouth!$F$9,IF(B153="Harvard",Harvard!$F$9,IF(B153="Pennsylvania",Pennsylvania!$F$9,IF(B153="Princeton",Princeton!$F$9,IF(B153="Yale",Yale!$F$9,IF(B153="Canisius",Canisius!$F$9,IF(B153="Jacksonville",Jacksonville!$F$9,IF(B153="Manhattan",Manhattan!$F$9,IF(B153="Marist",Marist!$F$9,IF(B153="St. Josephs",'St. Josephs'!$F$9,IF(B153="Siena",Siena!$F$9,IF(B153="VMI",VMI!$F$9,IF(B153="Bryant",Bryant!$F$9,IF(B153="Mt. St. Marys",'Mount St. Marys'!$F$9,IF(B153="Quinnipiac",Quinnipiac!$F$9,IF(B153="Robert Morris",'Robert Morris'!$F$9,IF(B153="Sacred Heart",'Sacred Heart'!$F$9,IF(B153="Wagner",Wagner!$F$9,IF(B153="Army",Army!$F$9,IF(B153="Bucknell",Bucknell!$F$9,IF(B153="Colgate",Colgate!$F$9,IF(B153="Towson",Towson!$F$9,IF(B153="Holy Cross",'Holy Cross'!$F$9,IF(B153="Lafayette",Lafayette!$F$9,IF(B153="Lehigh",Lehigh!$F$9,IF(B153="Navy",Navy!$F$9,0)))))))))))))))))))))))))))))))))))))))))))))))))))))))))))))</f>
        <v>485</v>
      </c>
    </row>
    <row r="154" spans="1:10">
      <c r="A154" t="s">
        <v>381</v>
      </c>
      <c r="B154" t="s">
        <v>0</v>
      </c>
      <c r="C154">
        <v>15</v>
      </c>
      <c r="D154">
        <v>8</v>
      </c>
      <c r="E154">
        <v>23</v>
      </c>
      <c r="F154" s="45">
        <f t="shared" si="8"/>
        <v>3.6231884057971016</v>
      </c>
      <c r="G154" s="45">
        <f t="shared" si="9"/>
        <v>1.932367149758454</v>
      </c>
      <c r="H154" s="45">
        <f t="shared" si="10"/>
        <v>5.5555555555555554</v>
      </c>
      <c r="I154">
        <f t="shared" si="11"/>
        <v>150</v>
      </c>
      <c r="J154">
        <f>IF(B154="Air Force",'Air Force'!$F$9,IF(B154="Albany",Albany!$F$9,IF(B154="Detroit",Detroit!$F$9,IF(B154="Binghamton",Binghamton!$F$9,IF(B154="Hartford",Hartford!$F$9,IF(B154="Stony Brook",'Stony Brook'!$F$9,IF(B154="UMBC",UMBC!$F$9,IF(B154="Vermont",Vermont!$F$9,IF(B154="Duke",Duke!$F$9,IF(B154="Maryland",Maryland!$F$9,IF(B154="North Carolina",'North Carolina'!$F$9,IF(B154="Virginia",Virginia!$F$9,IF(B154="Georgetown",Georgetown!$F$9,IF(B154="Notre Dame",'Notre Dame'!$F$9,IF(B154="Providence",Providence!$F$9,IF(B154="Rutgers",Rutgers!$F$9,IF(B154="St. Johns",'St. Johns'!$F$9,IF(B154="Syracuse",Syracuse!$F$9,IF(B154="Villanova",Villanova!$F$9,IF(B154="Drexel",Drexel!$F$9,IF(B154="Hofstra",Hofstra!$F$9,IF(B154="Penn State",'Penn State'!$F$9,IF(B154="Delaware",Delaware!$F$9,IF(B154="Massachusetts",Massachusetts!$F$9,IF(B154="Bellarmine",Bellarmine!$F$9,IF(B154="Fairfield",Fairfield!$F$9,IF(B154="Hobart",Hobart!$F$9,IF(B154="Loyola",Loyola!$F$9,IF(B154="Ohio State",'Ohio State'!$F$9,IF(B154="Denver",Denver!$F$9,IF(B154="Johns Hopkins",'Johns Hopkins'!$F$9,IF(B154="Mercer",Mercer!$F$9,IF(B154="Presbyterian",Presbyterian!$F$9,IF(B154="Brown",Brown!$F$9,IF(B154="Cornell",Cornell!$F$9,IF(B154="Dartmouth",Dartmouth!$F$9,IF(B154="Harvard",Harvard!$F$9,IF(B154="Pennsylvania",Pennsylvania!$F$9,IF(B154="Princeton",Princeton!$F$9,IF(B154="Yale",Yale!$F$9,IF(B154="Canisius",Canisius!$F$9,IF(B154="Jacksonville",Jacksonville!$F$9,IF(B154="Manhattan",Manhattan!$F$9,IF(B154="Marist",Marist!$F$9,IF(B154="St. Josephs",'St. Josephs'!$F$9,IF(B154="Siena",Siena!$F$9,IF(B154="VMI",VMI!$F$9,IF(B154="Bryant",Bryant!$F$9,IF(B154="Mt. St. Marys",'Mount St. Marys'!$F$9,IF(B154="Quinnipiac",Quinnipiac!$F$9,IF(B154="Robert Morris",'Robert Morris'!$F$9,IF(B154="Sacred Heart",'Sacred Heart'!$F$9,IF(B154="Wagner",Wagner!$F$9,IF(B154="Army",Army!$F$9,IF(B154="Bucknell",Bucknell!$F$9,IF(B154="Colgate",Colgate!$F$9,IF(B154="Towson",Towson!$F$9,IF(B154="Holy Cross",'Holy Cross'!$F$9,IF(B154="Lafayette",Lafayette!$F$9,IF(B154="Lehigh",Lehigh!$F$9,IF(B154="Navy",Navy!$F$9,0)))))))))))))))))))))))))))))))))))))))))))))))))))))))))))))</f>
        <v>414</v>
      </c>
    </row>
    <row r="155" spans="1:10">
      <c r="A155" t="s">
        <v>296</v>
      </c>
      <c r="B155" t="s">
        <v>56</v>
      </c>
      <c r="C155">
        <v>20</v>
      </c>
      <c r="D155">
        <v>8</v>
      </c>
      <c r="E155">
        <v>28</v>
      </c>
      <c r="F155" s="45">
        <f t="shared" si="8"/>
        <v>3.9603960396039604</v>
      </c>
      <c r="G155" s="45">
        <f t="shared" si="9"/>
        <v>1.5841584158415842</v>
      </c>
      <c r="H155" s="45">
        <f t="shared" si="10"/>
        <v>5.544554455445545</v>
      </c>
      <c r="I155">
        <f t="shared" si="11"/>
        <v>151</v>
      </c>
      <c r="J155">
        <f>IF(B155="Air Force",'Air Force'!$F$9,IF(B155="Albany",Albany!$F$9,IF(B155="Detroit",Detroit!$F$9,IF(B155="Binghamton",Binghamton!$F$9,IF(B155="Hartford",Hartford!$F$9,IF(B155="Stony Brook",'Stony Brook'!$F$9,IF(B155="UMBC",UMBC!$F$9,IF(B155="Vermont",Vermont!$F$9,IF(B155="Duke",Duke!$F$9,IF(B155="Maryland",Maryland!$F$9,IF(B155="North Carolina",'North Carolina'!$F$9,IF(B155="Virginia",Virginia!$F$9,IF(B155="Georgetown",Georgetown!$F$9,IF(B155="Notre Dame",'Notre Dame'!$F$9,IF(B155="Providence",Providence!$F$9,IF(B155="Rutgers",Rutgers!$F$9,IF(B155="St. Johns",'St. Johns'!$F$9,IF(B155="Syracuse",Syracuse!$F$9,IF(B155="Villanova",Villanova!$F$9,IF(B155="Drexel",Drexel!$F$9,IF(B155="Hofstra",Hofstra!$F$9,IF(B155="Penn State",'Penn State'!$F$9,IF(B155="Delaware",Delaware!$F$9,IF(B155="Massachusetts",Massachusetts!$F$9,IF(B155="Bellarmine",Bellarmine!$F$9,IF(B155="Fairfield",Fairfield!$F$9,IF(B155="Hobart",Hobart!$F$9,IF(B155="Loyola",Loyola!$F$9,IF(B155="Ohio State",'Ohio State'!$F$9,IF(B155="Denver",Denver!$F$9,IF(B155="Johns Hopkins",'Johns Hopkins'!$F$9,IF(B155="Mercer",Mercer!$F$9,IF(B155="Presbyterian",Presbyterian!$F$9,IF(B155="Brown",Brown!$F$9,IF(B155="Cornell",Cornell!$F$9,IF(B155="Dartmouth",Dartmouth!$F$9,IF(B155="Harvard",Harvard!$F$9,IF(B155="Pennsylvania",Pennsylvania!$F$9,IF(B155="Princeton",Princeton!$F$9,IF(B155="Yale",Yale!$F$9,IF(B155="Canisius",Canisius!$F$9,IF(B155="Jacksonville",Jacksonville!$F$9,IF(B155="Manhattan",Manhattan!$F$9,IF(B155="Marist",Marist!$F$9,IF(B155="St. Josephs",'St. Josephs'!$F$9,IF(B155="Siena",Siena!$F$9,IF(B155="VMI",VMI!$F$9,IF(B155="Bryant",Bryant!$F$9,IF(B155="Mt. St. Marys",'Mount St. Marys'!$F$9,IF(B155="Quinnipiac",Quinnipiac!$F$9,IF(B155="Robert Morris",'Robert Morris'!$F$9,IF(B155="Sacred Heart",'Sacred Heart'!$F$9,IF(B155="Wagner",Wagner!$F$9,IF(B155="Army",Army!$F$9,IF(B155="Bucknell",Bucknell!$F$9,IF(B155="Colgate",Colgate!$F$9,IF(B155="Towson",Towson!$F$9,IF(B155="Holy Cross",'Holy Cross'!$F$9,IF(B155="Lafayette",Lafayette!$F$9,IF(B155="Lehigh",Lehigh!$F$9,IF(B155="Navy",Navy!$F$9,0)))))))))))))))))))))))))))))))))))))))))))))))))))))))))))))</f>
        <v>505</v>
      </c>
    </row>
    <row r="156" spans="1:10">
      <c r="A156" t="s">
        <v>384</v>
      </c>
      <c r="B156" t="s">
        <v>37</v>
      </c>
      <c r="C156">
        <v>13</v>
      </c>
      <c r="D156">
        <v>13</v>
      </c>
      <c r="E156">
        <v>26</v>
      </c>
      <c r="F156" s="45">
        <f t="shared" si="8"/>
        <v>2.7484143763213531</v>
      </c>
      <c r="G156" s="45">
        <f t="shared" si="9"/>
        <v>2.7484143763213531</v>
      </c>
      <c r="H156" s="45">
        <f t="shared" si="10"/>
        <v>5.4968287526427062</v>
      </c>
      <c r="I156">
        <f t="shared" si="11"/>
        <v>152</v>
      </c>
      <c r="J156">
        <f>IF(B156="Air Force",'Air Force'!$F$9,IF(B156="Albany",Albany!$F$9,IF(B156="Detroit",Detroit!$F$9,IF(B156="Binghamton",Binghamton!$F$9,IF(B156="Hartford",Hartford!$F$9,IF(B156="Stony Brook",'Stony Brook'!$F$9,IF(B156="UMBC",UMBC!$F$9,IF(B156="Vermont",Vermont!$F$9,IF(B156="Duke",Duke!$F$9,IF(B156="Maryland",Maryland!$F$9,IF(B156="North Carolina",'North Carolina'!$F$9,IF(B156="Virginia",Virginia!$F$9,IF(B156="Georgetown",Georgetown!$F$9,IF(B156="Notre Dame",'Notre Dame'!$F$9,IF(B156="Providence",Providence!$F$9,IF(B156="Rutgers",Rutgers!$F$9,IF(B156="St. Johns",'St. Johns'!$F$9,IF(B156="Syracuse",Syracuse!$F$9,IF(B156="Villanova",Villanova!$F$9,IF(B156="Drexel",Drexel!$F$9,IF(B156="Hofstra",Hofstra!$F$9,IF(B156="Penn State",'Penn State'!$F$9,IF(B156="Delaware",Delaware!$F$9,IF(B156="Massachusetts",Massachusetts!$F$9,IF(B156="Bellarmine",Bellarmine!$F$9,IF(B156="Fairfield",Fairfield!$F$9,IF(B156="Hobart",Hobart!$F$9,IF(B156="Loyola",Loyola!$F$9,IF(B156="Ohio State",'Ohio State'!$F$9,IF(B156="Denver",Denver!$F$9,IF(B156="Johns Hopkins",'Johns Hopkins'!$F$9,IF(B156="Mercer",Mercer!$F$9,IF(B156="Presbyterian",Presbyterian!$F$9,IF(B156="Brown",Brown!$F$9,IF(B156="Cornell",Cornell!$F$9,IF(B156="Dartmouth",Dartmouth!$F$9,IF(B156="Harvard",Harvard!$F$9,IF(B156="Pennsylvania",Pennsylvania!$F$9,IF(B156="Princeton",Princeton!$F$9,IF(B156="Yale",Yale!$F$9,IF(B156="Canisius",Canisius!$F$9,IF(B156="Jacksonville",Jacksonville!$F$9,IF(B156="Manhattan",Manhattan!$F$9,IF(B156="Marist",Marist!$F$9,IF(B156="St. Josephs",'St. Josephs'!$F$9,IF(B156="Siena",Siena!$F$9,IF(B156="VMI",VMI!$F$9,IF(B156="Bryant",Bryant!$F$9,IF(B156="Mt. St. Marys",'Mount St. Marys'!$F$9,IF(B156="Quinnipiac",Quinnipiac!$F$9,IF(B156="Robert Morris",'Robert Morris'!$F$9,IF(B156="Sacred Heart",'Sacred Heart'!$F$9,IF(B156="Wagner",Wagner!$F$9,IF(B156="Army",Army!$F$9,IF(B156="Bucknell",Bucknell!$F$9,IF(B156="Colgate",Colgate!$F$9,IF(B156="Towson",Towson!$F$9,IF(B156="Holy Cross",'Holy Cross'!$F$9,IF(B156="Lafayette",Lafayette!$F$9,IF(B156="Lehigh",Lehigh!$F$9,IF(B156="Navy",Navy!$F$9,0)))))))))))))))))))))))))))))))))))))))))))))))))))))))))))))</f>
        <v>473</v>
      </c>
    </row>
    <row r="157" spans="1:10">
      <c r="A157" t="s">
        <v>415</v>
      </c>
      <c r="B157" t="s">
        <v>49</v>
      </c>
      <c r="C157">
        <v>17</v>
      </c>
      <c r="D157">
        <v>4</v>
      </c>
      <c r="E157">
        <v>21</v>
      </c>
      <c r="F157" s="45">
        <f t="shared" si="8"/>
        <v>4.4270833333333339</v>
      </c>
      <c r="G157" s="45">
        <f t="shared" si="9"/>
        <v>1.0416666666666665</v>
      </c>
      <c r="H157" s="45">
        <f t="shared" si="10"/>
        <v>5.46875</v>
      </c>
      <c r="I157">
        <f t="shared" si="11"/>
        <v>153</v>
      </c>
      <c r="J157">
        <f>IF(B157="Air Force",'Air Force'!$F$9,IF(B157="Albany",Albany!$F$9,IF(B157="Detroit",Detroit!$F$9,IF(B157="Binghamton",Binghamton!$F$9,IF(B157="Hartford",Hartford!$F$9,IF(B157="Stony Brook",'Stony Brook'!$F$9,IF(B157="UMBC",UMBC!$F$9,IF(B157="Vermont",Vermont!$F$9,IF(B157="Duke",Duke!$F$9,IF(B157="Maryland",Maryland!$F$9,IF(B157="North Carolina",'North Carolina'!$F$9,IF(B157="Virginia",Virginia!$F$9,IF(B157="Georgetown",Georgetown!$F$9,IF(B157="Notre Dame",'Notre Dame'!$F$9,IF(B157="Providence",Providence!$F$9,IF(B157="Rutgers",Rutgers!$F$9,IF(B157="St. Johns",'St. Johns'!$F$9,IF(B157="Syracuse",Syracuse!$F$9,IF(B157="Villanova",Villanova!$F$9,IF(B157="Drexel",Drexel!$F$9,IF(B157="Hofstra",Hofstra!$F$9,IF(B157="Penn State",'Penn State'!$F$9,IF(B157="Delaware",Delaware!$F$9,IF(B157="Massachusetts",Massachusetts!$F$9,IF(B157="Bellarmine",Bellarmine!$F$9,IF(B157="Fairfield",Fairfield!$F$9,IF(B157="Hobart",Hobart!$F$9,IF(B157="Loyola",Loyola!$F$9,IF(B157="Ohio State",'Ohio State'!$F$9,IF(B157="Denver",Denver!$F$9,IF(B157="Johns Hopkins",'Johns Hopkins'!$F$9,IF(B157="Mercer",Mercer!$F$9,IF(B157="Presbyterian",Presbyterian!$F$9,IF(B157="Brown",Brown!$F$9,IF(B157="Cornell",Cornell!$F$9,IF(B157="Dartmouth",Dartmouth!$F$9,IF(B157="Harvard",Harvard!$F$9,IF(B157="Pennsylvania",Pennsylvania!$F$9,IF(B157="Princeton",Princeton!$F$9,IF(B157="Yale",Yale!$F$9,IF(B157="Canisius",Canisius!$F$9,IF(B157="Jacksonville",Jacksonville!$F$9,IF(B157="Manhattan",Manhattan!$F$9,IF(B157="Marist",Marist!$F$9,IF(B157="St. Josephs",'St. Josephs'!$F$9,IF(B157="Siena",Siena!$F$9,IF(B157="VMI",VMI!$F$9,IF(B157="Bryant",Bryant!$F$9,IF(B157="Mt. St. Marys",'Mount St. Marys'!$F$9,IF(B157="Quinnipiac",Quinnipiac!$F$9,IF(B157="Robert Morris",'Robert Morris'!$F$9,IF(B157="Sacred Heart",'Sacred Heart'!$F$9,IF(B157="Wagner",Wagner!$F$9,IF(B157="Army",Army!$F$9,IF(B157="Bucknell",Bucknell!$F$9,IF(B157="Colgate",Colgate!$F$9,IF(B157="Towson",Towson!$F$9,IF(B157="Holy Cross",'Holy Cross'!$F$9,IF(B157="Lafayette",Lafayette!$F$9,IF(B157="Lehigh",Lehigh!$F$9,IF(B157="Navy",Navy!$F$9,0)))))))))))))))))))))))))))))))))))))))))))))))))))))))))))))</f>
        <v>384</v>
      </c>
    </row>
    <row r="158" spans="1:10">
      <c r="A158" t="s">
        <v>380</v>
      </c>
      <c r="B158" t="s">
        <v>44</v>
      </c>
      <c r="C158">
        <v>9</v>
      </c>
      <c r="D158">
        <v>16</v>
      </c>
      <c r="E158">
        <v>25</v>
      </c>
      <c r="F158" s="45">
        <f t="shared" si="8"/>
        <v>1.9650655021834063</v>
      </c>
      <c r="G158" s="45">
        <f t="shared" si="9"/>
        <v>3.4934497816593884</v>
      </c>
      <c r="H158" s="45">
        <f t="shared" si="10"/>
        <v>5.4585152838427948</v>
      </c>
      <c r="I158">
        <f t="shared" si="11"/>
        <v>154</v>
      </c>
      <c r="J158">
        <f>IF(B158="Air Force",'Air Force'!$F$9,IF(B158="Albany",Albany!$F$9,IF(B158="Detroit",Detroit!$F$9,IF(B158="Binghamton",Binghamton!$F$9,IF(B158="Hartford",Hartford!$F$9,IF(B158="Stony Brook",'Stony Brook'!$F$9,IF(B158="UMBC",UMBC!$F$9,IF(B158="Vermont",Vermont!$F$9,IF(B158="Duke",Duke!$F$9,IF(B158="Maryland",Maryland!$F$9,IF(B158="North Carolina",'North Carolina'!$F$9,IF(B158="Virginia",Virginia!$F$9,IF(B158="Georgetown",Georgetown!$F$9,IF(B158="Notre Dame",'Notre Dame'!$F$9,IF(B158="Providence",Providence!$F$9,IF(B158="Rutgers",Rutgers!$F$9,IF(B158="St. Johns",'St. Johns'!$F$9,IF(B158="Syracuse",Syracuse!$F$9,IF(B158="Villanova",Villanova!$F$9,IF(B158="Drexel",Drexel!$F$9,IF(B158="Hofstra",Hofstra!$F$9,IF(B158="Penn State",'Penn State'!$F$9,IF(B158="Delaware",Delaware!$F$9,IF(B158="Massachusetts",Massachusetts!$F$9,IF(B158="Bellarmine",Bellarmine!$F$9,IF(B158="Fairfield",Fairfield!$F$9,IF(B158="Hobart",Hobart!$F$9,IF(B158="Loyola",Loyola!$F$9,IF(B158="Ohio State",'Ohio State'!$F$9,IF(B158="Denver",Denver!$F$9,IF(B158="Johns Hopkins",'Johns Hopkins'!$F$9,IF(B158="Mercer",Mercer!$F$9,IF(B158="Presbyterian",Presbyterian!$F$9,IF(B158="Brown",Brown!$F$9,IF(B158="Cornell",Cornell!$F$9,IF(B158="Dartmouth",Dartmouth!$F$9,IF(B158="Harvard",Harvard!$F$9,IF(B158="Pennsylvania",Pennsylvania!$F$9,IF(B158="Princeton",Princeton!$F$9,IF(B158="Yale",Yale!$F$9,IF(B158="Canisius",Canisius!$F$9,IF(B158="Jacksonville",Jacksonville!$F$9,IF(B158="Manhattan",Manhattan!$F$9,IF(B158="Marist",Marist!$F$9,IF(B158="St. Josephs",'St. Josephs'!$F$9,IF(B158="Siena",Siena!$F$9,IF(B158="VMI",VMI!$F$9,IF(B158="Bryant",Bryant!$F$9,IF(B158="Mt. St. Marys",'Mount St. Marys'!$F$9,IF(B158="Quinnipiac",Quinnipiac!$F$9,IF(B158="Robert Morris",'Robert Morris'!$F$9,IF(B158="Sacred Heart",'Sacred Heart'!$F$9,IF(B158="Wagner",Wagner!$F$9,IF(B158="Army",Army!$F$9,IF(B158="Bucknell",Bucknell!$F$9,IF(B158="Colgate",Colgate!$F$9,IF(B158="Towson",Towson!$F$9,IF(B158="Holy Cross",'Holy Cross'!$F$9,IF(B158="Lafayette",Lafayette!$F$9,IF(B158="Lehigh",Lehigh!$F$9,IF(B158="Navy",Navy!$F$9,0)))))))))))))))))))))))))))))))))))))))))))))))))))))))))))))</f>
        <v>458</v>
      </c>
    </row>
    <row r="159" spans="1:10">
      <c r="A159" t="s">
        <v>422</v>
      </c>
      <c r="B159" t="s">
        <v>44</v>
      </c>
      <c r="C159">
        <v>17</v>
      </c>
      <c r="D159">
        <v>8</v>
      </c>
      <c r="E159">
        <v>25</v>
      </c>
      <c r="F159" s="45">
        <f t="shared" si="8"/>
        <v>3.7117903930131009</v>
      </c>
      <c r="G159" s="45">
        <f t="shared" si="9"/>
        <v>1.7467248908296942</v>
      </c>
      <c r="H159" s="45">
        <f t="shared" si="10"/>
        <v>5.4585152838427948</v>
      </c>
      <c r="I159">
        <f t="shared" si="11"/>
        <v>154</v>
      </c>
      <c r="J159">
        <f>IF(B159="Air Force",'Air Force'!$F$9,IF(B159="Albany",Albany!$F$9,IF(B159="Detroit",Detroit!$F$9,IF(B159="Binghamton",Binghamton!$F$9,IF(B159="Hartford",Hartford!$F$9,IF(B159="Stony Brook",'Stony Brook'!$F$9,IF(B159="UMBC",UMBC!$F$9,IF(B159="Vermont",Vermont!$F$9,IF(B159="Duke",Duke!$F$9,IF(B159="Maryland",Maryland!$F$9,IF(B159="North Carolina",'North Carolina'!$F$9,IF(B159="Virginia",Virginia!$F$9,IF(B159="Georgetown",Georgetown!$F$9,IF(B159="Notre Dame",'Notre Dame'!$F$9,IF(B159="Providence",Providence!$F$9,IF(B159="Rutgers",Rutgers!$F$9,IF(B159="St. Johns",'St. Johns'!$F$9,IF(B159="Syracuse",Syracuse!$F$9,IF(B159="Villanova",Villanova!$F$9,IF(B159="Drexel",Drexel!$F$9,IF(B159="Hofstra",Hofstra!$F$9,IF(B159="Penn State",'Penn State'!$F$9,IF(B159="Delaware",Delaware!$F$9,IF(B159="Massachusetts",Massachusetts!$F$9,IF(B159="Bellarmine",Bellarmine!$F$9,IF(B159="Fairfield",Fairfield!$F$9,IF(B159="Hobart",Hobart!$F$9,IF(B159="Loyola",Loyola!$F$9,IF(B159="Ohio State",'Ohio State'!$F$9,IF(B159="Denver",Denver!$F$9,IF(B159="Johns Hopkins",'Johns Hopkins'!$F$9,IF(B159="Mercer",Mercer!$F$9,IF(B159="Presbyterian",Presbyterian!$F$9,IF(B159="Brown",Brown!$F$9,IF(B159="Cornell",Cornell!$F$9,IF(B159="Dartmouth",Dartmouth!$F$9,IF(B159="Harvard",Harvard!$F$9,IF(B159="Pennsylvania",Pennsylvania!$F$9,IF(B159="Princeton",Princeton!$F$9,IF(B159="Yale",Yale!$F$9,IF(B159="Canisius",Canisius!$F$9,IF(B159="Jacksonville",Jacksonville!$F$9,IF(B159="Manhattan",Manhattan!$F$9,IF(B159="Marist",Marist!$F$9,IF(B159="St. Josephs",'St. Josephs'!$F$9,IF(B159="Siena",Siena!$F$9,IF(B159="VMI",VMI!$F$9,IF(B159="Bryant",Bryant!$F$9,IF(B159="Mt. St. Marys",'Mount St. Marys'!$F$9,IF(B159="Quinnipiac",Quinnipiac!$F$9,IF(B159="Robert Morris",'Robert Morris'!$F$9,IF(B159="Sacred Heart",'Sacred Heart'!$F$9,IF(B159="Wagner",Wagner!$F$9,IF(B159="Army",Army!$F$9,IF(B159="Bucknell",Bucknell!$F$9,IF(B159="Colgate",Colgate!$F$9,IF(B159="Towson",Towson!$F$9,IF(B159="Holy Cross",'Holy Cross'!$F$9,IF(B159="Lafayette",Lafayette!$F$9,IF(B159="Lehigh",Lehigh!$F$9,IF(B159="Navy",Navy!$F$9,0)))))))))))))))))))))))))))))))))))))))))))))))))))))))))))))</f>
        <v>458</v>
      </c>
    </row>
    <row r="160" spans="1:10">
      <c r="A160" t="s">
        <v>385</v>
      </c>
      <c r="B160" t="s">
        <v>32</v>
      </c>
      <c r="C160">
        <v>15</v>
      </c>
      <c r="D160">
        <v>8</v>
      </c>
      <c r="E160">
        <v>23</v>
      </c>
      <c r="F160" s="45">
        <f t="shared" si="8"/>
        <v>3.5545023696682465</v>
      </c>
      <c r="G160" s="45">
        <f t="shared" si="9"/>
        <v>1.8957345971563981</v>
      </c>
      <c r="H160" s="45">
        <f t="shared" si="10"/>
        <v>5.4502369668246446</v>
      </c>
      <c r="I160">
        <f t="shared" si="11"/>
        <v>156</v>
      </c>
      <c r="J160">
        <f>IF(B160="Air Force",'Air Force'!$F$9,IF(B160="Albany",Albany!$F$9,IF(B160="Detroit",Detroit!$F$9,IF(B160="Binghamton",Binghamton!$F$9,IF(B160="Hartford",Hartford!$F$9,IF(B160="Stony Brook",'Stony Brook'!$F$9,IF(B160="UMBC",UMBC!$F$9,IF(B160="Vermont",Vermont!$F$9,IF(B160="Duke",Duke!$F$9,IF(B160="Maryland",Maryland!$F$9,IF(B160="North Carolina",'North Carolina'!$F$9,IF(B160="Virginia",Virginia!$F$9,IF(B160="Georgetown",Georgetown!$F$9,IF(B160="Notre Dame",'Notre Dame'!$F$9,IF(B160="Providence",Providence!$F$9,IF(B160="Rutgers",Rutgers!$F$9,IF(B160="St. Johns",'St. Johns'!$F$9,IF(B160="Syracuse",Syracuse!$F$9,IF(B160="Villanova",Villanova!$F$9,IF(B160="Drexel",Drexel!$F$9,IF(B160="Hofstra",Hofstra!$F$9,IF(B160="Penn State",'Penn State'!$F$9,IF(B160="Delaware",Delaware!$F$9,IF(B160="Massachusetts",Massachusetts!$F$9,IF(B160="Bellarmine",Bellarmine!$F$9,IF(B160="Fairfield",Fairfield!$F$9,IF(B160="Hobart",Hobart!$F$9,IF(B160="Loyola",Loyola!$F$9,IF(B160="Ohio State",'Ohio State'!$F$9,IF(B160="Denver",Denver!$F$9,IF(B160="Johns Hopkins",'Johns Hopkins'!$F$9,IF(B160="Mercer",Mercer!$F$9,IF(B160="Presbyterian",Presbyterian!$F$9,IF(B160="Brown",Brown!$F$9,IF(B160="Cornell",Cornell!$F$9,IF(B160="Dartmouth",Dartmouth!$F$9,IF(B160="Harvard",Harvard!$F$9,IF(B160="Pennsylvania",Pennsylvania!$F$9,IF(B160="Princeton",Princeton!$F$9,IF(B160="Yale",Yale!$F$9,IF(B160="Canisius",Canisius!$F$9,IF(B160="Jacksonville",Jacksonville!$F$9,IF(B160="Manhattan",Manhattan!$F$9,IF(B160="Marist",Marist!$F$9,IF(B160="St. Josephs",'St. Josephs'!$F$9,IF(B160="Siena",Siena!$F$9,IF(B160="VMI",VMI!$F$9,IF(B160="Bryant",Bryant!$F$9,IF(B160="Mt. St. Marys",'Mount St. Marys'!$F$9,IF(B160="Quinnipiac",Quinnipiac!$F$9,IF(B160="Robert Morris",'Robert Morris'!$F$9,IF(B160="Sacred Heart",'Sacred Heart'!$F$9,IF(B160="Wagner",Wagner!$F$9,IF(B160="Army",Army!$F$9,IF(B160="Bucknell",Bucknell!$F$9,IF(B160="Colgate",Colgate!$F$9,IF(B160="Towson",Towson!$F$9,IF(B160="Holy Cross",'Holy Cross'!$F$9,IF(B160="Lafayette",Lafayette!$F$9,IF(B160="Lehigh",Lehigh!$F$9,IF(B160="Navy",Navy!$F$9,0)))))))))))))))))))))))))))))))))))))))))))))))))))))))))))))</f>
        <v>422</v>
      </c>
    </row>
    <row r="161" spans="1:10">
      <c r="A161" t="s">
        <v>442</v>
      </c>
      <c r="B161" t="s">
        <v>55</v>
      </c>
      <c r="C161">
        <v>16</v>
      </c>
      <c r="D161">
        <v>4</v>
      </c>
      <c r="E161">
        <v>20</v>
      </c>
      <c r="F161" s="45">
        <f t="shared" si="8"/>
        <v>4.3478260869565215</v>
      </c>
      <c r="G161" s="45">
        <f t="shared" si="9"/>
        <v>1.0869565217391304</v>
      </c>
      <c r="H161" s="45">
        <f t="shared" si="10"/>
        <v>5.4347826086956523</v>
      </c>
      <c r="I161">
        <f t="shared" si="11"/>
        <v>157</v>
      </c>
      <c r="J161">
        <f>IF(B161="Air Force",'Air Force'!$F$9,IF(B161="Albany",Albany!$F$9,IF(B161="Detroit",Detroit!$F$9,IF(B161="Binghamton",Binghamton!$F$9,IF(B161="Hartford",Hartford!$F$9,IF(B161="Stony Brook",'Stony Brook'!$F$9,IF(B161="UMBC",UMBC!$F$9,IF(B161="Vermont",Vermont!$F$9,IF(B161="Duke",Duke!$F$9,IF(B161="Maryland",Maryland!$F$9,IF(B161="North Carolina",'North Carolina'!$F$9,IF(B161="Virginia",Virginia!$F$9,IF(B161="Georgetown",Georgetown!$F$9,IF(B161="Notre Dame",'Notre Dame'!$F$9,IF(B161="Providence",Providence!$F$9,IF(B161="Rutgers",Rutgers!$F$9,IF(B161="St. Johns",'St. Johns'!$F$9,IF(B161="Syracuse",Syracuse!$F$9,IF(B161="Villanova",Villanova!$F$9,IF(B161="Drexel",Drexel!$F$9,IF(B161="Hofstra",Hofstra!$F$9,IF(B161="Penn State",'Penn State'!$F$9,IF(B161="Delaware",Delaware!$F$9,IF(B161="Massachusetts",Massachusetts!$F$9,IF(B161="Bellarmine",Bellarmine!$F$9,IF(B161="Fairfield",Fairfield!$F$9,IF(B161="Hobart",Hobart!$F$9,IF(B161="Loyola",Loyola!$F$9,IF(B161="Ohio State",'Ohio State'!$F$9,IF(B161="Denver",Denver!$F$9,IF(B161="Johns Hopkins",'Johns Hopkins'!$F$9,IF(B161="Mercer",Mercer!$F$9,IF(B161="Presbyterian",Presbyterian!$F$9,IF(B161="Brown",Brown!$F$9,IF(B161="Cornell",Cornell!$F$9,IF(B161="Dartmouth",Dartmouth!$F$9,IF(B161="Harvard",Harvard!$F$9,IF(B161="Pennsylvania",Pennsylvania!$F$9,IF(B161="Princeton",Princeton!$F$9,IF(B161="Yale",Yale!$F$9,IF(B161="Canisius",Canisius!$F$9,IF(B161="Jacksonville",Jacksonville!$F$9,IF(B161="Manhattan",Manhattan!$F$9,IF(B161="Marist",Marist!$F$9,IF(B161="St. Josephs",'St. Josephs'!$F$9,IF(B161="Siena",Siena!$F$9,IF(B161="VMI",VMI!$F$9,IF(B161="Bryant",Bryant!$F$9,IF(B161="Mt. St. Marys",'Mount St. Marys'!$F$9,IF(B161="Quinnipiac",Quinnipiac!$F$9,IF(B161="Robert Morris",'Robert Morris'!$F$9,IF(B161="Sacred Heart",'Sacred Heart'!$F$9,IF(B161="Wagner",Wagner!$F$9,IF(B161="Army",Army!$F$9,IF(B161="Bucknell",Bucknell!$F$9,IF(B161="Colgate",Colgate!$F$9,IF(B161="Towson",Towson!$F$9,IF(B161="Holy Cross",'Holy Cross'!$F$9,IF(B161="Lafayette",Lafayette!$F$9,IF(B161="Lehigh",Lehigh!$F$9,IF(B161="Navy",Navy!$F$9,0)))))))))))))))))))))))))))))))))))))))))))))))))))))))))))))</f>
        <v>368</v>
      </c>
    </row>
    <row r="162" spans="1:10">
      <c r="A162" t="s">
        <v>438</v>
      </c>
      <c r="B162" t="s">
        <v>29</v>
      </c>
      <c r="C162">
        <v>12</v>
      </c>
      <c r="D162">
        <v>12</v>
      </c>
      <c r="E162">
        <v>24</v>
      </c>
      <c r="F162" s="45">
        <f t="shared" si="8"/>
        <v>2.696629213483146</v>
      </c>
      <c r="G162" s="45">
        <f t="shared" si="9"/>
        <v>2.696629213483146</v>
      </c>
      <c r="H162" s="45">
        <f t="shared" si="10"/>
        <v>5.393258426966292</v>
      </c>
      <c r="I162">
        <f t="shared" si="11"/>
        <v>158</v>
      </c>
      <c r="J162">
        <f>IF(B162="Air Force",'Air Force'!$F$9,IF(B162="Albany",Albany!$F$9,IF(B162="Detroit",Detroit!$F$9,IF(B162="Binghamton",Binghamton!$F$9,IF(B162="Hartford",Hartford!$F$9,IF(B162="Stony Brook",'Stony Brook'!$F$9,IF(B162="UMBC",UMBC!$F$9,IF(B162="Vermont",Vermont!$F$9,IF(B162="Duke",Duke!$F$9,IF(B162="Maryland",Maryland!$F$9,IF(B162="North Carolina",'North Carolina'!$F$9,IF(B162="Virginia",Virginia!$F$9,IF(B162="Georgetown",Georgetown!$F$9,IF(B162="Notre Dame",'Notre Dame'!$F$9,IF(B162="Providence",Providence!$F$9,IF(B162="Rutgers",Rutgers!$F$9,IF(B162="St. Johns",'St. Johns'!$F$9,IF(B162="Syracuse",Syracuse!$F$9,IF(B162="Villanova",Villanova!$F$9,IF(B162="Drexel",Drexel!$F$9,IF(B162="Hofstra",Hofstra!$F$9,IF(B162="Penn State",'Penn State'!$F$9,IF(B162="Delaware",Delaware!$F$9,IF(B162="Massachusetts",Massachusetts!$F$9,IF(B162="Bellarmine",Bellarmine!$F$9,IF(B162="Fairfield",Fairfield!$F$9,IF(B162="Hobart",Hobart!$F$9,IF(B162="Loyola",Loyola!$F$9,IF(B162="Ohio State",'Ohio State'!$F$9,IF(B162="Denver",Denver!$F$9,IF(B162="Johns Hopkins",'Johns Hopkins'!$F$9,IF(B162="Mercer",Mercer!$F$9,IF(B162="Presbyterian",Presbyterian!$F$9,IF(B162="Brown",Brown!$F$9,IF(B162="Cornell",Cornell!$F$9,IF(B162="Dartmouth",Dartmouth!$F$9,IF(B162="Harvard",Harvard!$F$9,IF(B162="Pennsylvania",Pennsylvania!$F$9,IF(B162="Princeton",Princeton!$F$9,IF(B162="Yale",Yale!$F$9,IF(B162="Canisius",Canisius!$F$9,IF(B162="Jacksonville",Jacksonville!$F$9,IF(B162="Manhattan",Manhattan!$F$9,IF(B162="Marist",Marist!$F$9,IF(B162="St. Josephs",'St. Josephs'!$F$9,IF(B162="Siena",Siena!$F$9,IF(B162="VMI",VMI!$F$9,IF(B162="Bryant",Bryant!$F$9,IF(B162="Mt. St. Marys",'Mount St. Marys'!$F$9,IF(B162="Quinnipiac",Quinnipiac!$F$9,IF(B162="Robert Morris",'Robert Morris'!$F$9,IF(B162="Sacred Heart",'Sacred Heart'!$F$9,IF(B162="Wagner",Wagner!$F$9,IF(B162="Army",Army!$F$9,IF(B162="Bucknell",Bucknell!$F$9,IF(B162="Colgate",Colgate!$F$9,IF(B162="Towson",Towson!$F$9,IF(B162="Holy Cross",'Holy Cross'!$F$9,IF(B162="Lafayette",Lafayette!$F$9,IF(B162="Lehigh",Lehigh!$F$9,IF(B162="Navy",Navy!$F$9,0)))))))))))))))))))))))))))))))))))))))))))))))))))))))))))))</f>
        <v>445</v>
      </c>
    </row>
    <row r="163" spans="1:10">
      <c r="A163" t="s">
        <v>373</v>
      </c>
      <c r="B163" t="s">
        <v>24</v>
      </c>
      <c r="C163">
        <v>6</v>
      </c>
      <c r="D163">
        <v>19</v>
      </c>
      <c r="E163">
        <v>25</v>
      </c>
      <c r="F163" s="45">
        <f t="shared" si="8"/>
        <v>1.2875536480686696</v>
      </c>
      <c r="G163" s="45">
        <f t="shared" si="9"/>
        <v>4.0772532188841204</v>
      </c>
      <c r="H163" s="45">
        <f t="shared" si="10"/>
        <v>5.3648068669527902</v>
      </c>
      <c r="I163">
        <f t="shared" si="11"/>
        <v>159</v>
      </c>
      <c r="J163">
        <f>IF(B163="Air Force",'Air Force'!$F$9,IF(B163="Albany",Albany!$F$9,IF(B163="Detroit",Detroit!$F$9,IF(B163="Binghamton",Binghamton!$F$9,IF(B163="Hartford",Hartford!$F$9,IF(B163="Stony Brook",'Stony Brook'!$F$9,IF(B163="UMBC",UMBC!$F$9,IF(B163="Vermont",Vermont!$F$9,IF(B163="Duke",Duke!$F$9,IF(B163="Maryland",Maryland!$F$9,IF(B163="North Carolina",'North Carolina'!$F$9,IF(B163="Virginia",Virginia!$F$9,IF(B163="Georgetown",Georgetown!$F$9,IF(B163="Notre Dame",'Notre Dame'!$F$9,IF(B163="Providence",Providence!$F$9,IF(B163="Rutgers",Rutgers!$F$9,IF(B163="St. Johns",'St. Johns'!$F$9,IF(B163="Syracuse",Syracuse!$F$9,IF(B163="Villanova",Villanova!$F$9,IF(B163="Drexel",Drexel!$F$9,IF(B163="Hofstra",Hofstra!$F$9,IF(B163="Penn State",'Penn State'!$F$9,IF(B163="Delaware",Delaware!$F$9,IF(B163="Massachusetts",Massachusetts!$F$9,IF(B163="Bellarmine",Bellarmine!$F$9,IF(B163="Fairfield",Fairfield!$F$9,IF(B163="Hobart",Hobart!$F$9,IF(B163="Loyola",Loyola!$F$9,IF(B163="Ohio State",'Ohio State'!$F$9,IF(B163="Denver",Denver!$F$9,IF(B163="Johns Hopkins",'Johns Hopkins'!$F$9,IF(B163="Mercer",Mercer!$F$9,IF(B163="Presbyterian",Presbyterian!$F$9,IF(B163="Brown",Brown!$F$9,IF(B163="Cornell",Cornell!$F$9,IF(B163="Dartmouth",Dartmouth!$F$9,IF(B163="Harvard",Harvard!$F$9,IF(B163="Pennsylvania",Pennsylvania!$F$9,IF(B163="Princeton",Princeton!$F$9,IF(B163="Yale",Yale!$F$9,IF(B163="Canisius",Canisius!$F$9,IF(B163="Jacksonville",Jacksonville!$F$9,IF(B163="Manhattan",Manhattan!$F$9,IF(B163="Marist",Marist!$F$9,IF(B163="St. Josephs",'St. Josephs'!$F$9,IF(B163="Siena",Siena!$F$9,IF(B163="VMI",VMI!$F$9,IF(B163="Bryant",Bryant!$F$9,IF(B163="Mt. St. Marys",'Mount St. Marys'!$F$9,IF(B163="Quinnipiac",Quinnipiac!$F$9,IF(B163="Robert Morris",'Robert Morris'!$F$9,IF(B163="Sacred Heart",'Sacred Heart'!$F$9,IF(B163="Wagner",Wagner!$F$9,IF(B163="Army",Army!$F$9,IF(B163="Bucknell",Bucknell!$F$9,IF(B163="Colgate",Colgate!$F$9,IF(B163="Towson",Towson!$F$9,IF(B163="Holy Cross",'Holy Cross'!$F$9,IF(B163="Lafayette",Lafayette!$F$9,IF(B163="Lehigh",Lehigh!$F$9,IF(B163="Navy",Navy!$F$9,0)))))))))))))))))))))))))))))))))))))))))))))))))))))))))))))</f>
        <v>466</v>
      </c>
    </row>
    <row r="164" spans="1:10">
      <c r="A164" t="s">
        <v>447</v>
      </c>
      <c r="B164" t="s">
        <v>19</v>
      </c>
      <c r="C164">
        <v>20</v>
      </c>
      <c r="D164">
        <v>8</v>
      </c>
      <c r="E164">
        <v>28</v>
      </c>
      <c r="F164" s="45">
        <f t="shared" si="8"/>
        <v>3.8314176245210727</v>
      </c>
      <c r="G164" s="45">
        <f t="shared" si="9"/>
        <v>1.5325670498084289</v>
      </c>
      <c r="H164" s="45">
        <f t="shared" si="10"/>
        <v>5.3639846743295019</v>
      </c>
      <c r="I164">
        <f t="shared" si="11"/>
        <v>160</v>
      </c>
      <c r="J164">
        <f>IF(B164="Air Force",'Air Force'!$F$9,IF(B164="Albany",Albany!$F$9,IF(B164="Detroit",Detroit!$F$9,IF(B164="Binghamton",Binghamton!$F$9,IF(B164="Hartford",Hartford!$F$9,IF(B164="Stony Brook",'Stony Brook'!$F$9,IF(B164="UMBC",UMBC!$F$9,IF(B164="Vermont",Vermont!$F$9,IF(B164="Duke",Duke!$F$9,IF(B164="Maryland",Maryland!$F$9,IF(B164="North Carolina",'North Carolina'!$F$9,IF(B164="Virginia",Virginia!$F$9,IF(B164="Georgetown",Georgetown!$F$9,IF(B164="Notre Dame",'Notre Dame'!$F$9,IF(B164="Providence",Providence!$F$9,IF(B164="Rutgers",Rutgers!$F$9,IF(B164="St. Johns",'St. Johns'!$F$9,IF(B164="Syracuse",Syracuse!$F$9,IF(B164="Villanova",Villanova!$F$9,IF(B164="Drexel",Drexel!$F$9,IF(B164="Hofstra",Hofstra!$F$9,IF(B164="Penn State",'Penn State'!$F$9,IF(B164="Delaware",Delaware!$F$9,IF(B164="Massachusetts",Massachusetts!$F$9,IF(B164="Bellarmine",Bellarmine!$F$9,IF(B164="Fairfield",Fairfield!$F$9,IF(B164="Hobart",Hobart!$F$9,IF(B164="Loyola",Loyola!$F$9,IF(B164="Ohio State",'Ohio State'!$F$9,IF(B164="Denver",Denver!$F$9,IF(B164="Johns Hopkins",'Johns Hopkins'!$F$9,IF(B164="Mercer",Mercer!$F$9,IF(B164="Presbyterian",Presbyterian!$F$9,IF(B164="Brown",Brown!$F$9,IF(B164="Cornell",Cornell!$F$9,IF(B164="Dartmouth",Dartmouth!$F$9,IF(B164="Harvard",Harvard!$F$9,IF(B164="Pennsylvania",Pennsylvania!$F$9,IF(B164="Princeton",Princeton!$F$9,IF(B164="Yale",Yale!$F$9,IF(B164="Canisius",Canisius!$F$9,IF(B164="Jacksonville",Jacksonville!$F$9,IF(B164="Manhattan",Manhattan!$F$9,IF(B164="Marist",Marist!$F$9,IF(B164="St. Josephs",'St. Josephs'!$F$9,IF(B164="Siena",Siena!$F$9,IF(B164="VMI",VMI!$F$9,IF(B164="Bryant",Bryant!$F$9,IF(B164="Mt. St. Marys",'Mount St. Marys'!$F$9,IF(B164="Quinnipiac",Quinnipiac!$F$9,IF(B164="Robert Morris",'Robert Morris'!$F$9,IF(B164="Sacred Heart",'Sacred Heart'!$F$9,IF(B164="Wagner",Wagner!$F$9,IF(B164="Army",Army!$F$9,IF(B164="Bucknell",Bucknell!$F$9,IF(B164="Colgate",Colgate!$F$9,IF(B164="Towson",Towson!$F$9,IF(B164="Holy Cross",'Holy Cross'!$F$9,IF(B164="Lafayette",Lafayette!$F$9,IF(B164="Lehigh",Lehigh!$F$9,IF(B164="Navy",Navy!$F$9,0)))))))))))))))))))))))))))))))))))))))))))))))))))))))))))))</f>
        <v>522</v>
      </c>
    </row>
    <row r="165" spans="1:10">
      <c r="A165" t="s">
        <v>457</v>
      </c>
      <c r="B165" t="s">
        <v>42</v>
      </c>
      <c r="C165">
        <v>13</v>
      </c>
      <c r="D165">
        <v>9</v>
      </c>
      <c r="E165">
        <v>22</v>
      </c>
      <c r="F165" s="45">
        <f t="shared" si="8"/>
        <v>3.1553398058252426</v>
      </c>
      <c r="G165" s="45">
        <f t="shared" si="9"/>
        <v>2.1844660194174756</v>
      </c>
      <c r="H165" s="45">
        <f t="shared" si="10"/>
        <v>5.3398058252427179</v>
      </c>
      <c r="I165">
        <f t="shared" si="11"/>
        <v>161</v>
      </c>
      <c r="J165">
        <f>IF(B165="Air Force",'Air Force'!$F$9,IF(B165="Albany",Albany!$F$9,IF(B165="Detroit",Detroit!$F$9,IF(B165="Binghamton",Binghamton!$F$9,IF(B165="Hartford",Hartford!$F$9,IF(B165="Stony Brook",'Stony Brook'!$F$9,IF(B165="UMBC",UMBC!$F$9,IF(B165="Vermont",Vermont!$F$9,IF(B165="Duke",Duke!$F$9,IF(B165="Maryland",Maryland!$F$9,IF(B165="North Carolina",'North Carolina'!$F$9,IF(B165="Virginia",Virginia!$F$9,IF(B165="Georgetown",Georgetown!$F$9,IF(B165="Notre Dame",'Notre Dame'!$F$9,IF(B165="Providence",Providence!$F$9,IF(B165="Rutgers",Rutgers!$F$9,IF(B165="St. Johns",'St. Johns'!$F$9,IF(B165="Syracuse",Syracuse!$F$9,IF(B165="Villanova",Villanova!$F$9,IF(B165="Drexel",Drexel!$F$9,IF(B165="Hofstra",Hofstra!$F$9,IF(B165="Penn State",'Penn State'!$F$9,IF(B165="Delaware",Delaware!$F$9,IF(B165="Massachusetts",Massachusetts!$F$9,IF(B165="Bellarmine",Bellarmine!$F$9,IF(B165="Fairfield",Fairfield!$F$9,IF(B165="Hobart",Hobart!$F$9,IF(B165="Loyola",Loyola!$F$9,IF(B165="Ohio State",'Ohio State'!$F$9,IF(B165="Denver",Denver!$F$9,IF(B165="Johns Hopkins",'Johns Hopkins'!$F$9,IF(B165="Mercer",Mercer!$F$9,IF(B165="Presbyterian",Presbyterian!$F$9,IF(B165="Brown",Brown!$F$9,IF(B165="Cornell",Cornell!$F$9,IF(B165="Dartmouth",Dartmouth!$F$9,IF(B165="Harvard",Harvard!$F$9,IF(B165="Pennsylvania",Pennsylvania!$F$9,IF(B165="Princeton",Princeton!$F$9,IF(B165="Yale",Yale!$F$9,IF(B165="Canisius",Canisius!$F$9,IF(B165="Jacksonville",Jacksonville!$F$9,IF(B165="Manhattan",Manhattan!$F$9,IF(B165="Marist",Marist!$F$9,IF(B165="St. Josephs",'St. Josephs'!$F$9,IF(B165="Siena",Siena!$F$9,IF(B165="VMI",VMI!$F$9,IF(B165="Bryant",Bryant!$F$9,IF(B165="Mt. St. Marys",'Mount St. Marys'!$F$9,IF(B165="Quinnipiac",Quinnipiac!$F$9,IF(B165="Robert Morris",'Robert Morris'!$F$9,IF(B165="Sacred Heart",'Sacred Heart'!$F$9,IF(B165="Wagner",Wagner!$F$9,IF(B165="Army",Army!$F$9,IF(B165="Bucknell",Bucknell!$F$9,IF(B165="Colgate",Colgate!$F$9,IF(B165="Towson",Towson!$F$9,IF(B165="Holy Cross",'Holy Cross'!$F$9,IF(B165="Lafayette",Lafayette!$F$9,IF(B165="Lehigh",Lehigh!$F$9,IF(B165="Navy",Navy!$F$9,0)))))))))))))))))))))))))))))))))))))))))))))))))))))))))))))</f>
        <v>412</v>
      </c>
    </row>
    <row r="166" spans="1:10">
      <c r="A166" t="s">
        <v>441</v>
      </c>
      <c r="B166" t="s">
        <v>42</v>
      </c>
      <c r="C166">
        <v>8</v>
      </c>
      <c r="D166">
        <v>14</v>
      </c>
      <c r="E166">
        <v>22</v>
      </c>
      <c r="F166" s="45">
        <f t="shared" si="8"/>
        <v>1.9417475728155338</v>
      </c>
      <c r="G166" s="45">
        <f t="shared" si="9"/>
        <v>3.3980582524271843</v>
      </c>
      <c r="H166" s="45">
        <f t="shared" si="10"/>
        <v>5.3398058252427179</v>
      </c>
      <c r="I166">
        <f t="shared" si="11"/>
        <v>161</v>
      </c>
      <c r="J166">
        <f>IF(B166="Air Force",'Air Force'!$F$9,IF(B166="Albany",Albany!$F$9,IF(B166="Detroit",Detroit!$F$9,IF(B166="Binghamton",Binghamton!$F$9,IF(B166="Hartford",Hartford!$F$9,IF(B166="Stony Brook",'Stony Brook'!$F$9,IF(B166="UMBC",UMBC!$F$9,IF(B166="Vermont",Vermont!$F$9,IF(B166="Duke",Duke!$F$9,IF(B166="Maryland",Maryland!$F$9,IF(B166="North Carolina",'North Carolina'!$F$9,IF(B166="Virginia",Virginia!$F$9,IF(B166="Georgetown",Georgetown!$F$9,IF(B166="Notre Dame",'Notre Dame'!$F$9,IF(B166="Providence",Providence!$F$9,IF(B166="Rutgers",Rutgers!$F$9,IF(B166="St. Johns",'St. Johns'!$F$9,IF(B166="Syracuse",Syracuse!$F$9,IF(B166="Villanova",Villanova!$F$9,IF(B166="Drexel",Drexel!$F$9,IF(B166="Hofstra",Hofstra!$F$9,IF(B166="Penn State",'Penn State'!$F$9,IF(B166="Delaware",Delaware!$F$9,IF(B166="Massachusetts",Massachusetts!$F$9,IF(B166="Bellarmine",Bellarmine!$F$9,IF(B166="Fairfield",Fairfield!$F$9,IF(B166="Hobart",Hobart!$F$9,IF(B166="Loyola",Loyola!$F$9,IF(B166="Ohio State",'Ohio State'!$F$9,IF(B166="Denver",Denver!$F$9,IF(B166="Johns Hopkins",'Johns Hopkins'!$F$9,IF(B166="Mercer",Mercer!$F$9,IF(B166="Presbyterian",Presbyterian!$F$9,IF(B166="Brown",Brown!$F$9,IF(B166="Cornell",Cornell!$F$9,IF(B166="Dartmouth",Dartmouth!$F$9,IF(B166="Harvard",Harvard!$F$9,IF(B166="Pennsylvania",Pennsylvania!$F$9,IF(B166="Princeton",Princeton!$F$9,IF(B166="Yale",Yale!$F$9,IF(B166="Canisius",Canisius!$F$9,IF(B166="Jacksonville",Jacksonville!$F$9,IF(B166="Manhattan",Manhattan!$F$9,IF(B166="Marist",Marist!$F$9,IF(B166="St. Josephs",'St. Josephs'!$F$9,IF(B166="Siena",Siena!$F$9,IF(B166="VMI",VMI!$F$9,IF(B166="Bryant",Bryant!$F$9,IF(B166="Mt. St. Marys",'Mount St. Marys'!$F$9,IF(B166="Quinnipiac",Quinnipiac!$F$9,IF(B166="Robert Morris",'Robert Morris'!$F$9,IF(B166="Sacred Heart",'Sacred Heart'!$F$9,IF(B166="Wagner",Wagner!$F$9,IF(B166="Army",Army!$F$9,IF(B166="Bucknell",Bucknell!$F$9,IF(B166="Colgate",Colgate!$F$9,IF(B166="Towson",Towson!$F$9,IF(B166="Holy Cross",'Holy Cross'!$F$9,IF(B166="Lafayette",Lafayette!$F$9,IF(B166="Lehigh",Lehigh!$F$9,IF(B166="Navy",Navy!$F$9,0)))))))))))))))))))))))))))))))))))))))))))))))))))))))))))))</f>
        <v>412</v>
      </c>
    </row>
    <row r="167" spans="1:10">
      <c r="A167" t="s">
        <v>336</v>
      </c>
      <c r="B167" t="s">
        <v>35</v>
      </c>
      <c r="C167">
        <v>20</v>
      </c>
      <c r="D167">
        <v>5</v>
      </c>
      <c r="E167">
        <v>25</v>
      </c>
      <c r="F167" s="45">
        <f t="shared" si="8"/>
        <v>4.2462845010615711</v>
      </c>
      <c r="G167" s="45">
        <f t="shared" si="9"/>
        <v>1.0615711252653928</v>
      </c>
      <c r="H167" s="45">
        <f t="shared" si="10"/>
        <v>5.3078556263269645</v>
      </c>
      <c r="I167">
        <f t="shared" si="11"/>
        <v>163</v>
      </c>
      <c r="J167">
        <f>IF(B167="Air Force",'Air Force'!$F$9,IF(B167="Albany",Albany!$F$9,IF(B167="Detroit",Detroit!$F$9,IF(B167="Binghamton",Binghamton!$F$9,IF(B167="Hartford",Hartford!$F$9,IF(B167="Stony Brook",'Stony Brook'!$F$9,IF(B167="UMBC",UMBC!$F$9,IF(B167="Vermont",Vermont!$F$9,IF(B167="Duke",Duke!$F$9,IF(B167="Maryland",Maryland!$F$9,IF(B167="North Carolina",'North Carolina'!$F$9,IF(B167="Virginia",Virginia!$F$9,IF(B167="Georgetown",Georgetown!$F$9,IF(B167="Notre Dame",'Notre Dame'!$F$9,IF(B167="Providence",Providence!$F$9,IF(B167="Rutgers",Rutgers!$F$9,IF(B167="St. Johns",'St. Johns'!$F$9,IF(B167="Syracuse",Syracuse!$F$9,IF(B167="Villanova",Villanova!$F$9,IF(B167="Drexel",Drexel!$F$9,IF(B167="Hofstra",Hofstra!$F$9,IF(B167="Penn State",'Penn State'!$F$9,IF(B167="Delaware",Delaware!$F$9,IF(B167="Massachusetts",Massachusetts!$F$9,IF(B167="Bellarmine",Bellarmine!$F$9,IF(B167="Fairfield",Fairfield!$F$9,IF(B167="Hobart",Hobart!$F$9,IF(B167="Loyola",Loyola!$F$9,IF(B167="Ohio State",'Ohio State'!$F$9,IF(B167="Denver",Denver!$F$9,IF(B167="Johns Hopkins",'Johns Hopkins'!$F$9,IF(B167="Mercer",Mercer!$F$9,IF(B167="Presbyterian",Presbyterian!$F$9,IF(B167="Brown",Brown!$F$9,IF(B167="Cornell",Cornell!$F$9,IF(B167="Dartmouth",Dartmouth!$F$9,IF(B167="Harvard",Harvard!$F$9,IF(B167="Pennsylvania",Pennsylvania!$F$9,IF(B167="Princeton",Princeton!$F$9,IF(B167="Yale",Yale!$F$9,IF(B167="Canisius",Canisius!$F$9,IF(B167="Jacksonville",Jacksonville!$F$9,IF(B167="Manhattan",Manhattan!$F$9,IF(B167="Marist",Marist!$F$9,IF(B167="St. Josephs",'St. Josephs'!$F$9,IF(B167="Siena",Siena!$F$9,IF(B167="VMI",VMI!$F$9,IF(B167="Bryant",Bryant!$F$9,IF(B167="Mt. St. Marys",'Mount St. Marys'!$F$9,IF(B167="Quinnipiac",Quinnipiac!$F$9,IF(B167="Robert Morris",'Robert Morris'!$F$9,IF(B167="Sacred Heart",'Sacred Heart'!$F$9,IF(B167="Wagner",Wagner!$F$9,IF(B167="Army",Army!$F$9,IF(B167="Bucknell",Bucknell!$F$9,IF(B167="Colgate",Colgate!$F$9,IF(B167="Towson",Towson!$F$9,IF(B167="Holy Cross",'Holy Cross'!$F$9,IF(B167="Lafayette",Lafayette!$F$9,IF(B167="Lehigh",Lehigh!$F$9,IF(B167="Navy",Navy!$F$9,0)))))))))))))))))))))))))))))))))))))))))))))))))))))))))))))</f>
        <v>471</v>
      </c>
    </row>
    <row r="168" spans="1:10">
      <c r="A168" t="s">
        <v>410</v>
      </c>
      <c r="B168" t="s">
        <v>21</v>
      </c>
      <c r="C168">
        <v>12</v>
      </c>
      <c r="D168">
        <v>13</v>
      </c>
      <c r="E168">
        <v>25</v>
      </c>
      <c r="F168" s="45">
        <f t="shared" si="8"/>
        <v>2.5423728813559325</v>
      </c>
      <c r="G168" s="45">
        <f t="shared" si="9"/>
        <v>2.754237288135593</v>
      </c>
      <c r="H168" s="45">
        <f t="shared" si="10"/>
        <v>5.2966101694915251</v>
      </c>
      <c r="I168">
        <f t="shared" si="11"/>
        <v>164</v>
      </c>
      <c r="J168">
        <f>IF(B168="Air Force",'Air Force'!$F$9,IF(B168="Albany",Albany!$F$9,IF(B168="Detroit",Detroit!$F$9,IF(B168="Binghamton",Binghamton!$F$9,IF(B168="Hartford",Hartford!$F$9,IF(B168="Stony Brook",'Stony Brook'!$F$9,IF(B168="UMBC",UMBC!$F$9,IF(B168="Vermont",Vermont!$F$9,IF(B168="Duke",Duke!$F$9,IF(B168="Maryland",Maryland!$F$9,IF(B168="North Carolina",'North Carolina'!$F$9,IF(B168="Virginia",Virginia!$F$9,IF(B168="Georgetown",Georgetown!$F$9,IF(B168="Notre Dame",'Notre Dame'!$F$9,IF(B168="Providence",Providence!$F$9,IF(B168="Rutgers",Rutgers!$F$9,IF(B168="St. Johns",'St. Johns'!$F$9,IF(B168="Syracuse",Syracuse!$F$9,IF(B168="Villanova",Villanova!$F$9,IF(B168="Drexel",Drexel!$F$9,IF(B168="Hofstra",Hofstra!$F$9,IF(B168="Penn State",'Penn State'!$F$9,IF(B168="Delaware",Delaware!$F$9,IF(B168="Massachusetts",Massachusetts!$F$9,IF(B168="Bellarmine",Bellarmine!$F$9,IF(B168="Fairfield",Fairfield!$F$9,IF(B168="Hobart",Hobart!$F$9,IF(B168="Loyola",Loyola!$F$9,IF(B168="Ohio State",'Ohio State'!$F$9,IF(B168="Denver",Denver!$F$9,IF(B168="Johns Hopkins",'Johns Hopkins'!$F$9,IF(B168="Mercer",Mercer!$F$9,IF(B168="Presbyterian",Presbyterian!$F$9,IF(B168="Brown",Brown!$F$9,IF(B168="Cornell",Cornell!$F$9,IF(B168="Dartmouth",Dartmouth!$F$9,IF(B168="Harvard",Harvard!$F$9,IF(B168="Pennsylvania",Pennsylvania!$F$9,IF(B168="Princeton",Princeton!$F$9,IF(B168="Yale",Yale!$F$9,IF(B168="Canisius",Canisius!$F$9,IF(B168="Jacksonville",Jacksonville!$F$9,IF(B168="Manhattan",Manhattan!$F$9,IF(B168="Marist",Marist!$F$9,IF(B168="St. Josephs",'St. Josephs'!$F$9,IF(B168="Siena",Siena!$F$9,IF(B168="VMI",VMI!$F$9,IF(B168="Bryant",Bryant!$F$9,IF(B168="Mt. St. Marys",'Mount St. Marys'!$F$9,IF(B168="Quinnipiac",Quinnipiac!$F$9,IF(B168="Robert Morris",'Robert Morris'!$F$9,IF(B168="Sacred Heart",'Sacred Heart'!$F$9,IF(B168="Wagner",Wagner!$F$9,IF(B168="Army",Army!$F$9,IF(B168="Bucknell",Bucknell!$F$9,IF(B168="Colgate",Colgate!$F$9,IF(B168="Towson",Towson!$F$9,IF(B168="Holy Cross",'Holy Cross'!$F$9,IF(B168="Lafayette",Lafayette!$F$9,IF(B168="Lehigh",Lehigh!$F$9,IF(B168="Navy",Navy!$F$9,0)))))))))))))))))))))))))))))))))))))))))))))))))))))))))))))</f>
        <v>472</v>
      </c>
    </row>
    <row r="169" spans="1:10">
      <c r="A169" t="s">
        <v>470</v>
      </c>
      <c r="B169" t="s">
        <v>40</v>
      </c>
      <c r="C169">
        <v>12</v>
      </c>
      <c r="D169">
        <v>9</v>
      </c>
      <c r="E169">
        <v>21</v>
      </c>
      <c r="F169" s="45">
        <f t="shared" si="8"/>
        <v>3.007518796992481</v>
      </c>
      <c r="G169" s="45">
        <f t="shared" si="9"/>
        <v>2.2556390977443606</v>
      </c>
      <c r="H169" s="45">
        <f t="shared" si="10"/>
        <v>5.2631578947368416</v>
      </c>
      <c r="I169">
        <f t="shared" si="11"/>
        <v>165</v>
      </c>
      <c r="J169">
        <f>IF(B169="Air Force",'Air Force'!$F$9,IF(B169="Albany",Albany!$F$9,IF(B169="Detroit",Detroit!$F$9,IF(B169="Binghamton",Binghamton!$F$9,IF(B169="Hartford",Hartford!$F$9,IF(B169="Stony Brook",'Stony Brook'!$F$9,IF(B169="UMBC",UMBC!$F$9,IF(B169="Vermont",Vermont!$F$9,IF(B169="Duke",Duke!$F$9,IF(B169="Maryland",Maryland!$F$9,IF(B169="North Carolina",'North Carolina'!$F$9,IF(B169="Virginia",Virginia!$F$9,IF(B169="Georgetown",Georgetown!$F$9,IF(B169="Notre Dame",'Notre Dame'!$F$9,IF(B169="Providence",Providence!$F$9,IF(B169="Rutgers",Rutgers!$F$9,IF(B169="St. Johns",'St. Johns'!$F$9,IF(B169="Syracuse",Syracuse!$F$9,IF(B169="Villanova",Villanova!$F$9,IF(B169="Drexel",Drexel!$F$9,IF(B169="Hofstra",Hofstra!$F$9,IF(B169="Penn State",'Penn State'!$F$9,IF(B169="Delaware",Delaware!$F$9,IF(B169="Massachusetts",Massachusetts!$F$9,IF(B169="Bellarmine",Bellarmine!$F$9,IF(B169="Fairfield",Fairfield!$F$9,IF(B169="Hobart",Hobart!$F$9,IF(B169="Loyola",Loyola!$F$9,IF(B169="Ohio State",'Ohio State'!$F$9,IF(B169="Denver",Denver!$F$9,IF(B169="Johns Hopkins",'Johns Hopkins'!$F$9,IF(B169="Mercer",Mercer!$F$9,IF(B169="Presbyterian",Presbyterian!$F$9,IF(B169="Brown",Brown!$F$9,IF(B169="Cornell",Cornell!$F$9,IF(B169="Dartmouth",Dartmouth!$F$9,IF(B169="Harvard",Harvard!$F$9,IF(B169="Pennsylvania",Pennsylvania!$F$9,IF(B169="Princeton",Princeton!$F$9,IF(B169="Yale",Yale!$F$9,IF(B169="Canisius",Canisius!$F$9,IF(B169="Jacksonville",Jacksonville!$F$9,IF(B169="Manhattan",Manhattan!$F$9,IF(B169="Marist",Marist!$F$9,IF(B169="St. Josephs",'St. Josephs'!$F$9,IF(B169="Siena",Siena!$F$9,IF(B169="VMI",VMI!$F$9,IF(B169="Bryant",Bryant!$F$9,IF(B169="Mt. St. Marys",'Mount St. Marys'!$F$9,IF(B169="Quinnipiac",Quinnipiac!$F$9,IF(B169="Robert Morris",'Robert Morris'!$F$9,IF(B169="Sacred Heart",'Sacred Heart'!$F$9,IF(B169="Wagner",Wagner!$F$9,IF(B169="Army",Army!$F$9,IF(B169="Bucknell",Bucknell!$F$9,IF(B169="Colgate",Colgate!$F$9,IF(B169="Towson",Towson!$F$9,IF(B169="Holy Cross",'Holy Cross'!$F$9,IF(B169="Lafayette",Lafayette!$F$9,IF(B169="Lehigh",Lehigh!$F$9,IF(B169="Navy",Navy!$F$9,0)))))))))))))))))))))))))))))))))))))))))))))))))))))))))))))</f>
        <v>399</v>
      </c>
    </row>
    <row r="170" spans="1:10">
      <c r="A170" t="s">
        <v>369</v>
      </c>
      <c r="B170" t="s">
        <v>31</v>
      </c>
      <c r="C170">
        <v>12</v>
      </c>
      <c r="D170">
        <v>11</v>
      </c>
      <c r="E170">
        <v>23</v>
      </c>
      <c r="F170" s="45">
        <f t="shared" si="8"/>
        <v>2.7334851936218678</v>
      </c>
      <c r="G170" s="45">
        <f t="shared" si="9"/>
        <v>2.5056947608200453</v>
      </c>
      <c r="H170" s="45">
        <f t="shared" si="10"/>
        <v>5.239179954441914</v>
      </c>
      <c r="I170">
        <f t="shared" si="11"/>
        <v>166</v>
      </c>
      <c r="J170">
        <f>IF(B170="Air Force",'Air Force'!$F$9,IF(B170="Albany",Albany!$F$9,IF(B170="Detroit",Detroit!$F$9,IF(B170="Binghamton",Binghamton!$F$9,IF(B170="Hartford",Hartford!$F$9,IF(B170="Stony Brook",'Stony Brook'!$F$9,IF(B170="UMBC",UMBC!$F$9,IF(B170="Vermont",Vermont!$F$9,IF(B170="Duke",Duke!$F$9,IF(B170="Maryland",Maryland!$F$9,IF(B170="North Carolina",'North Carolina'!$F$9,IF(B170="Virginia",Virginia!$F$9,IF(B170="Georgetown",Georgetown!$F$9,IF(B170="Notre Dame",'Notre Dame'!$F$9,IF(B170="Providence",Providence!$F$9,IF(B170="Rutgers",Rutgers!$F$9,IF(B170="St. Johns",'St. Johns'!$F$9,IF(B170="Syracuse",Syracuse!$F$9,IF(B170="Villanova",Villanova!$F$9,IF(B170="Drexel",Drexel!$F$9,IF(B170="Hofstra",Hofstra!$F$9,IF(B170="Penn State",'Penn State'!$F$9,IF(B170="Delaware",Delaware!$F$9,IF(B170="Massachusetts",Massachusetts!$F$9,IF(B170="Bellarmine",Bellarmine!$F$9,IF(B170="Fairfield",Fairfield!$F$9,IF(B170="Hobart",Hobart!$F$9,IF(B170="Loyola",Loyola!$F$9,IF(B170="Ohio State",'Ohio State'!$F$9,IF(B170="Denver",Denver!$F$9,IF(B170="Johns Hopkins",'Johns Hopkins'!$F$9,IF(B170="Mercer",Mercer!$F$9,IF(B170="Presbyterian",Presbyterian!$F$9,IF(B170="Brown",Brown!$F$9,IF(B170="Cornell",Cornell!$F$9,IF(B170="Dartmouth",Dartmouth!$F$9,IF(B170="Harvard",Harvard!$F$9,IF(B170="Pennsylvania",Pennsylvania!$F$9,IF(B170="Princeton",Princeton!$F$9,IF(B170="Yale",Yale!$F$9,IF(B170="Canisius",Canisius!$F$9,IF(B170="Jacksonville",Jacksonville!$F$9,IF(B170="Manhattan",Manhattan!$F$9,IF(B170="Marist",Marist!$F$9,IF(B170="St. Josephs",'St. Josephs'!$F$9,IF(B170="Siena",Siena!$F$9,IF(B170="VMI",VMI!$F$9,IF(B170="Bryant",Bryant!$F$9,IF(B170="Mt. St. Marys",'Mount St. Marys'!$F$9,IF(B170="Quinnipiac",Quinnipiac!$F$9,IF(B170="Robert Morris",'Robert Morris'!$F$9,IF(B170="Sacred Heart",'Sacred Heart'!$F$9,IF(B170="Wagner",Wagner!$F$9,IF(B170="Army",Army!$F$9,IF(B170="Bucknell",Bucknell!$F$9,IF(B170="Colgate",Colgate!$F$9,IF(B170="Towson",Towson!$F$9,IF(B170="Holy Cross",'Holy Cross'!$F$9,IF(B170="Lafayette",Lafayette!$F$9,IF(B170="Lehigh",Lehigh!$F$9,IF(B170="Navy",Navy!$F$9,0)))))))))))))))))))))))))))))))))))))))))))))))))))))))))))))</f>
        <v>439</v>
      </c>
    </row>
    <row r="171" spans="1:10">
      <c r="A171" t="s">
        <v>461</v>
      </c>
      <c r="B171" t="s">
        <v>30</v>
      </c>
      <c r="C171">
        <v>16</v>
      </c>
      <c r="D171">
        <v>4</v>
      </c>
      <c r="E171">
        <v>20</v>
      </c>
      <c r="F171" s="45">
        <f t="shared" si="8"/>
        <v>4.1884816753926701</v>
      </c>
      <c r="G171" s="45">
        <f t="shared" si="9"/>
        <v>1.0471204188481675</v>
      </c>
      <c r="H171" s="45">
        <f t="shared" si="10"/>
        <v>5.2356020942408374</v>
      </c>
      <c r="I171">
        <f t="shared" si="11"/>
        <v>167</v>
      </c>
      <c r="J171">
        <f>IF(B171="Air Force",'Air Force'!$F$9,IF(B171="Albany",Albany!$F$9,IF(B171="Detroit",Detroit!$F$9,IF(B171="Binghamton",Binghamton!$F$9,IF(B171="Hartford",Hartford!$F$9,IF(B171="Stony Brook",'Stony Brook'!$F$9,IF(B171="UMBC",UMBC!$F$9,IF(B171="Vermont",Vermont!$F$9,IF(B171="Duke",Duke!$F$9,IF(B171="Maryland",Maryland!$F$9,IF(B171="North Carolina",'North Carolina'!$F$9,IF(B171="Virginia",Virginia!$F$9,IF(B171="Georgetown",Georgetown!$F$9,IF(B171="Notre Dame",'Notre Dame'!$F$9,IF(B171="Providence",Providence!$F$9,IF(B171="Rutgers",Rutgers!$F$9,IF(B171="St. Johns",'St. Johns'!$F$9,IF(B171="Syracuse",Syracuse!$F$9,IF(B171="Villanova",Villanova!$F$9,IF(B171="Drexel",Drexel!$F$9,IF(B171="Hofstra",Hofstra!$F$9,IF(B171="Penn State",'Penn State'!$F$9,IF(B171="Delaware",Delaware!$F$9,IF(B171="Massachusetts",Massachusetts!$F$9,IF(B171="Bellarmine",Bellarmine!$F$9,IF(B171="Fairfield",Fairfield!$F$9,IF(B171="Hobart",Hobart!$F$9,IF(B171="Loyola",Loyola!$F$9,IF(B171="Ohio State",'Ohio State'!$F$9,IF(B171="Denver",Denver!$F$9,IF(B171="Johns Hopkins",'Johns Hopkins'!$F$9,IF(B171="Mercer",Mercer!$F$9,IF(B171="Presbyterian",Presbyterian!$F$9,IF(B171="Brown",Brown!$F$9,IF(B171="Cornell",Cornell!$F$9,IF(B171="Dartmouth",Dartmouth!$F$9,IF(B171="Harvard",Harvard!$F$9,IF(B171="Pennsylvania",Pennsylvania!$F$9,IF(B171="Princeton",Princeton!$F$9,IF(B171="Yale",Yale!$F$9,IF(B171="Canisius",Canisius!$F$9,IF(B171="Jacksonville",Jacksonville!$F$9,IF(B171="Manhattan",Manhattan!$F$9,IF(B171="Marist",Marist!$F$9,IF(B171="St. Josephs",'St. Josephs'!$F$9,IF(B171="Siena",Siena!$F$9,IF(B171="VMI",VMI!$F$9,IF(B171="Bryant",Bryant!$F$9,IF(B171="Mt. St. Marys",'Mount St. Marys'!$F$9,IF(B171="Quinnipiac",Quinnipiac!$F$9,IF(B171="Robert Morris",'Robert Morris'!$F$9,IF(B171="Sacred Heart",'Sacred Heart'!$F$9,IF(B171="Wagner",Wagner!$F$9,IF(B171="Army",Army!$F$9,IF(B171="Bucknell",Bucknell!$F$9,IF(B171="Colgate",Colgate!$F$9,IF(B171="Towson",Towson!$F$9,IF(B171="Holy Cross",'Holy Cross'!$F$9,IF(B171="Lafayette",Lafayette!$F$9,IF(B171="Lehigh",Lehigh!$F$9,IF(B171="Navy",Navy!$F$9,0)))))))))))))))))))))))))))))))))))))))))))))))))))))))))))))</f>
        <v>382</v>
      </c>
    </row>
    <row r="172" spans="1:10">
      <c r="A172" t="s">
        <v>375</v>
      </c>
      <c r="B172" t="s">
        <v>27</v>
      </c>
      <c r="C172">
        <v>25</v>
      </c>
      <c r="D172">
        <v>2</v>
      </c>
      <c r="E172">
        <v>27</v>
      </c>
      <c r="F172" s="45">
        <f t="shared" si="8"/>
        <v>4.8449612403100781</v>
      </c>
      <c r="G172" s="45">
        <f t="shared" si="9"/>
        <v>0.38759689922480622</v>
      </c>
      <c r="H172" s="45">
        <f t="shared" si="10"/>
        <v>5.2325581395348841</v>
      </c>
      <c r="I172">
        <f t="shared" si="11"/>
        <v>168</v>
      </c>
      <c r="J172">
        <f>IF(B172="Air Force",'Air Force'!$F$9,IF(B172="Albany",Albany!$F$9,IF(B172="Detroit",Detroit!$F$9,IF(B172="Binghamton",Binghamton!$F$9,IF(B172="Hartford",Hartford!$F$9,IF(B172="Stony Brook",'Stony Brook'!$F$9,IF(B172="UMBC",UMBC!$F$9,IF(B172="Vermont",Vermont!$F$9,IF(B172="Duke",Duke!$F$9,IF(B172="Maryland",Maryland!$F$9,IF(B172="North Carolina",'North Carolina'!$F$9,IF(B172="Virginia",Virginia!$F$9,IF(B172="Georgetown",Georgetown!$F$9,IF(B172="Notre Dame",'Notre Dame'!$F$9,IF(B172="Providence",Providence!$F$9,IF(B172="Rutgers",Rutgers!$F$9,IF(B172="St. Johns",'St. Johns'!$F$9,IF(B172="Syracuse",Syracuse!$F$9,IF(B172="Villanova",Villanova!$F$9,IF(B172="Drexel",Drexel!$F$9,IF(B172="Hofstra",Hofstra!$F$9,IF(B172="Penn State",'Penn State'!$F$9,IF(B172="Delaware",Delaware!$F$9,IF(B172="Massachusetts",Massachusetts!$F$9,IF(B172="Bellarmine",Bellarmine!$F$9,IF(B172="Fairfield",Fairfield!$F$9,IF(B172="Hobart",Hobart!$F$9,IF(B172="Loyola",Loyola!$F$9,IF(B172="Ohio State",'Ohio State'!$F$9,IF(B172="Denver",Denver!$F$9,IF(B172="Johns Hopkins",'Johns Hopkins'!$F$9,IF(B172="Mercer",Mercer!$F$9,IF(B172="Presbyterian",Presbyterian!$F$9,IF(B172="Brown",Brown!$F$9,IF(B172="Cornell",Cornell!$F$9,IF(B172="Dartmouth",Dartmouth!$F$9,IF(B172="Harvard",Harvard!$F$9,IF(B172="Pennsylvania",Pennsylvania!$F$9,IF(B172="Princeton",Princeton!$F$9,IF(B172="Yale",Yale!$F$9,IF(B172="Canisius",Canisius!$F$9,IF(B172="Jacksonville",Jacksonville!$F$9,IF(B172="Manhattan",Manhattan!$F$9,IF(B172="Marist",Marist!$F$9,IF(B172="St. Josephs",'St. Josephs'!$F$9,IF(B172="Siena",Siena!$F$9,IF(B172="VMI",VMI!$F$9,IF(B172="Bryant",Bryant!$F$9,IF(B172="Mt. St. Marys",'Mount St. Marys'!$F$9,IF(B172="Quinnipiac",Quinnipiac!$F$9,IF(B172="Robert Morris",'Robert Morris'!$F$9,IF(B172="Sacred Heart",'Sacred Heart'!$F$9,IF(B172="Wagner",Wagner!$F$9,IF(B172="Army",Army!$F$9,IF(B172="Bucknell",Bucknell!$F$9,IF(B172="Colgate",Colgate!$F$9,IF(B172="Towson",Towson!$F$9,IF(B172="Holy Cross",'Holy Cross'!$F$9,IF(B172="Lafayette",Lafayette!$F$9,IF(B172="Lehigh",Lehigh!$F$9,IF(B172="Navy",Navy!$F$9,0)))))))))))))))))))))))))))))))))))))))))))))))))))))))))))))</f>
        <v>516</v>
      </c>
    </row>
    <row r="173" spans="1:10">
      <c r="A173" t="s">
        <v>354</v>
      </c>
      <c r="B173" t="s">
        <v>11</v>
      </c>
      <c r="C173">
        <v>14</v>
      </c>
      <c r="D173">
        <v>10</v>
      </c>
      <c r="E173">
        <v>24</v>
      </c>
      <c r="F173" s="45">
        <f t="shared" si="8"/>
        <v>3.0303030303030303</v>
      </c>
      <c r="G173" s="45">
        <f t="shared" si="9"/>
        <v>2.1645021645021645</v>
      </c>
      <c r="H173" s="45">
        <f t="shared" si="10"/>
        <v>5.1948051948051948</v>
      </c>
      <c r="I173">
        <f t="shared" si="11"/>
        <v>169</v>
      </c>
      <c r="J173">
        <f>IF(B173="Air Force",'Air Force'!$F$9,IF(B173="Albany",Albany!$F$9,IF(B173="Detroit",Detroit!$F$9,IF(B173="Binghamton",Binghamton!$F$9,IF(B173="Hartford",Hartford!$F$9,IF(B173="Stony Brook",'Stony Brook'!$F$9,IF(B173="UMBC",UMBC!$F$9,IF(B173="Vermont",Vermont!$F$9,IF(B173="Duke",Duke!$F$9,IF(B173="Maryland",Maryland!$F$9,IF(B173="North Carolina",'North Carolina'!$F$9,IF(B173="Virginia",Virginia!$F$9,IF(B173="Georgetown",Georgetown!$F$9,IF(B173="Notre Dame",'Notre Dame'!$F$9,IF(B173="Providence",Providence!$F$9,IF(B173="Rutgers",Rutgers!$F$9,IF(B173="St. Johns",'St. Johns'!$F$9,IF(B173="Syracuse",Syracuse!$F$9,IF(B173="Villanova",Villanova!$F$9,IF(B173="Drexel",Drexel!$F$9,IF(B173="Hofstra",Hofstra!$F$9,IF(B173="Penn State",'Penn State'!$F$9,IF(B173="Delaware",Delaware!$F$9,IF(B173="Massachusetts",Massachusetts!$F$9,IF(B173="Bellarmine",Bellarmine!$F$9,IF(B173="Fairfield",Fairfield!$F$9,IF(B173="Hobart",Hobart!$F$9,IF(B173="Loyola",Loyola!$F$9,IF(B173="Ohio State",'Ohio State'!$F$9,IF(B173="Denver",Denver!$F$9,IF(B173="Johns Hopkins",'Johns Hopkins'!$F$9,IF(B173="Mercer",Mercer!$F$9,IF(B173="Presbyterian",Presbyterian!$F$9,IF(B173="Brown",Brown!$F$9,IF(B173="Cornell",Cornell!$F$9,IF(B173="Dartmouth",Dartmouth!$F$9,IF(B173="Harvard",Harvard!$F$9,IF(B173="Pennsylvania",Pennsylvania!$F$9,IF(B173="Princeton",Princeton!$F$9,IF(B173="Yale",Yale!$F$9,IF(B173="Canisius",Canisius!$F$9,IF(B173="Jacksonville",Jacksonville!$F$9,IF(B173="Manhattan",Manhattan!$F$9,IF(B173="Marist",Marist!$F$9,IF(B173="St. Josephs",'St. Josephs'!$F$9,IF(B173="Siena",Siena!$F$9,IF(B173="VMI",VMI!$F$9,IF(B173="Bryant",Bryant!$F$9,IF(B173="Mt. St. Marys",'Mount St. Marys'!$F$9,IF(B173="Quinnipiac",Quinnipiac!$F$9,IF(B173="Robert Morris",'Robert Morris'!$F$9,IF(B173="Sacred Heart",'Sacred Heart'!$F$9,IF(B173="Wagner",Wagner!$F$9,IF(B173="Army",Army!$F$9,IF(B173="Bucknell",Bucknell!$F$9,IF(B173="Colgate",Colgate!$F$9,IF(B173="Towson",Towson!$F$9,IF(B173="Holy Cross",'Holy Cross'!$F$9,IF(B173="Lafayette",Lafayette!$F$9,IF(B173="Lehigh",Lehigh!$F$9,IF(B173="Navy",Navy!$F$9,0)))))))))))))))))))))))))))))))))))))))))))))))))))))))))))))</f>
        <v>462</v>
      </c>
    </row>
    <row r="174" spans="1:10">
      <c r="A174" t="s">
        <v>463</v>
      </c>
      <c r="B174" t="s">
        <v>23</v>
      </c>
      <c r="C174">
        <v>21</v>
      </c>
      <c r="D174">
        <v>2</v>
      </c>
      <c r="E174">
        <v>23</v>
      </c>
      <c r="F174" s="45">
        <f t="shared" si="8"/>
        <v>4.7404063205417613</v>
      </c>
      <c r="G174" s="45">
        <f t="shared" si="9"/>
        <v>0.45146726862302478</v>
      </c>
      <c r="H174" s="45">
        <f t="shared" si="10"/>
        <v>5.1918735891647856</v>
      </c>
      <c r="I174">
        <f t="shared" si="11"/>
        <v>170</v>
      </c>
      <c r="J174">
        <f>IF(B174="Air Force",'Air Force'!$F$9,IF(B174="Albany",Albany!$F$9,IF(B174="Detroit",Detroit!$F$9,IF(B174="Binghamton",Binghamton!$F$9,IF(B174="Hartford",Hartford!$F$9,IF(B174="Stony Brook",'Stony Brook'!$F$9,IF(B174="UMBC",UMBC!$F$9,IF(B174="Vermont",Vermont!$F$9,IF(B174="Duke",Duke!$F$9,IF(B174="Maryland",Maryland!$F$9,IF(B174="North Carolina",'North Carolina'!$F$9,IF(B174="Virginia",Virginia!$F$9,IF(B174="Georgetown",Georgetown!$F$9,IF(B174="Notre Dame",'Notre Dame'!$F$9,IF(B174="Providence",Providence!$F$9,IF(B174="Rutgers",Rutgers!$F$9,IF(B174="St. Johns",'St. Johns'!$F$9,IF(B174="Syracuse",Syracuse!$F$9,IF(B174="Villanova",Villanova!$F$9,IF(B174="Drexel",Drexel!$F$9,IF(B174="Hofstra",Hofstra!$F$9,IF(B174="Penn State",'Penn State'!$F$9,IF(B174="Delaware",Delaware!$F$9,IF(B174="Massachusetts",Massachusetts!$F$9,IF(B174="Bellarmine",Bellarmine!$F$9,IF(B174="Fairfield",Fairfield!$F$9,IF(B174="Hobart",Hobart!$F$9,IF(B174="Loyola",Loyola!$F$9,IF(B174="Ohio State",'Ohio State'!$F$9,IF(B174="Denver",Denver!$F$9,IF(B174="Johns Hopkins",'Johns Hopkins'!$F$9,IF(B174="Mercer",Mercer!$F$9,IF(B174="Presbyterian",Presbyterian!$F$9,IF(B174="Brown",Brown!$F$9,IF(B174="Cornell",Cornell!$F$9,IF(B174="Dartmouth",Dartmouth!$F$9,IF(B174="Harvard",Harvard!$F$9,IF(B174="Pennsylvania",Pennsylvania!$F$9,IF(B174="Princeton",Princeton!$F$9,IF(B174="Yale",Yale!$F$9,IF(B174="Canisius",Canisius!$F$9,IF(B174="Jacksonville",Jacksonville!$F$9,IF(B174="Manhattan",Manhattan!$F$9,IF(B174="Marist",Marist!$F$9,IF(B174="St. Josephs",'St. Josephs'!$F$9,IF(B174="Siena",Siena!$F$9,IF(B174="VMI",VMI!$F$9,IF(B174="Bryant",Bryant!$F$9,IF(B174="Mt. St. Marys",'Mount St. Marys'!$F$9,IF(B174="Quinnipiac",Quinnipiac!$F$9,IF(B174="Robert Morris",'Robert Morris'!$F$9,IF(B174="Sacred Heart",'Sacred Heart'!$F$9,IF(B174="Wagner",Wagner!$F$9,IF(B174="Army",Army!$F$9,IF(B174="Bucknell",Bucknell!$F$9,IF(B174="Colgate",Colgate!$F$9,IF(B174="Towson",Towson!$F$9,IF(B174="Holy Cross",'Holy Cross'!$F$9,IF(B174="Lafayette",Lafayette!$F$9,IF(B174="Lehigh",Lehigh!$F$9,IF(B174="Navy",Navy!$F$9,0)))))))))))))))))))))))))))))))))))))))))))))))))))))))))))))</f>
        <v>443</v>
      </c>
    </row>
    <row r="175" spans="1:10">
      <c r="A175" t="s">
        <v>429</v>
      </c>
      <c r="B175" t="s">
        <v>9</v>
      </c>
      <c r="C175">
        <v>18</v>
      </c>
      <c r="D175">
        <v>4</v>
      </c>
      <c r="E175">
        <v>22</v>
      </c>
      <c r="F175" s="45">
        <f t="shared" si="8"/>
        <v>4.2452830188679247</v>
      </c>
      <c r="G175" s="45">
        <f t="shared" si="9"/>
        <v>0.94339622641509435</v>
      </c>
      <c r="H175" s="45">
        <f t="shared" si="10"/>
        <v>5.1886792452830193</v>
      </c>
      <c r="I175">
        <f t="shared" si="11"/>
        <v>171</v>
      </c>
      <c r="J175">
        <f>IF(B175="Air Force",'Air Force'!$F$9,IF(B175="Albany",Albany!$F$9,IF(B175="Detroit",Detroit!$F$9,IF(B175="Binghamton",Binghamton!$F$9,IF(B175="Hartford",Hartford!$F$9,IF(B175="Stony Brook",'Stony Brook'!$F$9,IF(B175="UMBC",UMBC!$F$9,IF(B175="Vermont",Vermont!$F$9,IF(B175="Duke",Duke!$F$9,IF(B175="Maryland",Maryland!$F$9,IF(B175="North Carolina",'North Carolina'!$F$9,IF(B175="Virginia",Virginia!$F$9,IF(B175="Georgetown",Georgetown!$F$9,IF(B175="Notre Dame",'Notre Dame'!$F$9,IF(B175="Providence",Providence!$F$9,IF(B175="Rutgers",Rutgers!$F$9,IF(B175="St. Johns",'St. Johns'!$F$9,IF(B175="Syracuse",Syracuse!$F$9,IF(B175="Villanova",Villanova!$F$9,IF(B175="Drexel",Drexel!$F$9,IF(B175="Hofstra",Hofstra!$F$9,IF(B175="Penn State",'Penn State'!$F$9,IF(B175="Delaware",Delaware!$F$9,IF(B175="Massachusetts",Massachusetts!$F$9,IF(B175="Bellarmine",Bellarmine!$F$9,IF(B175="Fairfield",Fairfield!$F$9,IF(B175="Hobart",Hobart!$F$9,IF(B175="Loyola",Loyola!$F$9,IF(B175="Ohio State",'Ohio State'!$F$9,IF(B175="Denver",Denver!$F$9,IF(B175="Johns Hopkins",'Johns Hopkins'!$F$9,IF(B175="Mercer",Mercer!$F$9,IF(B175="Presbyterian",Presbyterian!$F$9,IF(B175="Brown",Brown!$F$9,IF(B175="Cornell",Cornell!$F$9,IF(B175="Dartmouth",Dartmouth!$F$9,IF(B175="Harvard",Harvard!$F$9,IF(B175="Pennsylvania",Pennsylvania!$F$9,IF(B175="Princeton",Princeton!$F$9,IF(B175="Yale",Yale!$F$9,IF(B175="Canisius",Canisius!$F$9,IF(B175="Jacksonville",Jacksonville!$F$9,IF(B175="Manhattan",Manhattan!$F$9,IF(B175="Marist",Marist!$F$9,IF(B175="St. Josephs",'St. Josephs'!$F$9,IF(B175="Siena",Siena!$F$9,IF(B175="VMI",VMI!$F$9,IF(B175="Bryant",Bryant!$F$9,IF(B175="Mt. St. Marys",'Mount St. Marys'!$F$9,IF(B175="Quinnipiac",Quinnipiac!$F$9,IF(B175="Robert Morris",'Robert Morris'!$F$9,IF(B175="Sacred Heart",'Sacred Heart'!$F$9,IF(B175="Wagner",Wagner!$F$9,IF(B175="Army",Army!$F$9,IF(B175="Bucknell",Bucknell!$F$9,IF(B175="Colgate",Colgate!$F$9,IF(B175="Towson",Towson!$F$9,IF(B175="Holy Cross",'Holy Cross'!$F$9,IF(B175="Lafayette",Lafayette!$F$9,IF(B175="Lehigh",Lehigh!$F$9,IF(B175="Navy",Navy!$F$9,0)))))))))))))))))))))))))))))))))))))))))))))))))))))))))))))</f>
        <v>424</v>
      </c>
    </row>
    <row r="176" spans="1:10">
      <c r="A176" t="s">
        <v>403</v>
      </c>
      <c r="B176" t="s">
        <v>7</v>
      </c>
      <c r="C176">
        <v>19</v>
      </c>
      <c r="D176">
        <v>6</v>
      </c>
      <c r="E176">
        <v>25</v>
      </c>
      <c r="F176" s="45">
        <f t="shared" si="8"/>
        <v>3.9175257731958761</v>
      </c>
      <c r="G176" s="45">
        <f t="shared" si="9"/>
        <v>1.2371134020618557</v>
      </c>
      <c r="H176" s="45">
        <f t="shared" si="10"/>
        <v>5.1546391752577314</v>
      </c>
      <c r="I176">
        <f t="shared" si="11"/>
        <v>172</v>
      </c>
      <c r="J176">
        <f>IF(B176="Air Force",'Air Force'!$F$9,IF(B176="Albany",Albany!$F$9,IF(B176="Detroit",Detroit!$F$9,IF(B176="Binghamton",Binghamton!$F$9,IF(B176="Hartford",Hartford!$F$9,IF(B176="Stony Brook",'Stony Brook'!$F$9,IF(B176="UMBC",UMBC!$F$9,IF(B176="Vermont",Vermont!$F$9,IF(B176="Duke",Duke!$F$9,IF(B176="Maryland",Maryland!$F$9,IF(B176="North Carolina",'North Carolina'!$F$9,IF(B176="Virginia",Virginia!$F$9,IF(B176="Georgetown",Georgetown!$F$9,IF(B176="Notre Dame",'Notre Dame'!$F$9,IF(B176="Providence",Providence!$F$9,IF(B176="Rutgers",Rutgers!$F$9,IF(B176="St. Johns",'St. Johns'!$F$9,IF(B176="Syracuse",Syracuse!$F$9,IF(B176="Villanova",Villanova!$F$9,IF(B176="Drexel",Drexel!$F$9,IF(B176="Hofstra",Hofstra!$F$9,IF(B176="Penn State",'Penn State'!$F$9,IF(B176="Delaware",Delaware!$F$9,IF(B176="Massachusetts",Massachusetts!$F$9,IF(B176="Bellarmine",Bellarmine!$F$9,IF(B176="Fairfield",Fairfield!$F$9,IF(B176="Hobart",Hobart!$F$9,IF(B176="Loyola",Loyola!$F$9,IF(B176="Ohio State",'Ohio State'!$F$9,IF(B176="Denver",Denver!$F$9,IF(B176="Johns Hopkins",'Johns Hopkins'!$F$9,IF(B176="Mercer",Mercer!$F$9,IF(B176="Presbyterian",Presbyterian!$F$9,IF(B176="Brown",Brown!$F$9,IF(B176="Cornell",Cornell!$F$9,IF(B176="Dartmouth",Dartmouth!$F$9,IF(B176="Harvard",Harvard!$F$9,IF(B176="Pennsylvania",Pennsylvania!$F$9,IF(B176="Princeton",Princeton!$F$9,IF(B176="Yale",Yale!$F$9,IF(B176="Canisius",Canisius!$F$9,IF(B176="Jacksonville",Jacksonville!$F$9,IF(B176="Manhattan",Manhattan!$F$9,IF(B176="Marist",Marist!$F$9,IF(B176="St. Josephs",'St. Josephs'!$F$9,IF(B176="Siena",Siena!$F$9,IF(B176="VMI",VMI!$F$9,IF(B176="Bryant",Bryant!$F$9,IF(B176="Mt. St. Marys",'Mount St. Marys'!$F$9,IF(B176="Quinnipiac",Quinnipiac!$F$9,IF(B176="Robert Morris",'Robert Morris'!$F$9,IF(B176="Sacred Heart",'Sacred Heart'!$F$9,IF(B176="Wagner",Wagner!$F$9,IF(B176="Army",Army!$F$9,IF(B176="Bucknell",Bucknell!$F$9,IF(B176="Colgate",Colgate!$F$9,IF(B176="Towson",Towson!$F$9,IF(B176="Holy Cross",'Holy Cross'!$F$9,IF(B176="Lafayette",Lafayette!$F$9,IF(B176="Lehigh",Lehigh!$F$9,IF(B176="Navy",Navy!$F$9,0)))))))))))))))))))))))))))))))))))))))))))))))))))))))))))))</f>
        <v>485</v>
      </c>
    </row>
    <row r="177" spans="1:10">
      <c r="A177" t="s">
        <v>378</v>
      </c>
      <c r="B177" t="s">
        <v>24</v>
      </c>
      <c r="C177">
        <v>18</v>
      </c>
      <c r="D177">
        <v>6</v>
      </c>
      <c r="E177">
        <v>24</v>
      </c>
      <c r="F177" s="45">
        <f t="shared" si="8"/>
        <v>3.8626609442060089</v>
      </c>
      <c r="G177" s="45">
        <f t="shared" si="9"/>
        <v>1.2875536480686696</v>
      </c>
      <c r="H177" s="45">
        <f t="shared" si="10"/>
        <v>5.1502145922746783</v>
      </c>
      <c r="I177">
        <f t="shared" si="11"/>
        <v>173</v>
      </c>
      <c r="J177">
        <f>IF(B177="Air Force",'Air Force'!$F$9,IF(B177="Albany",Albany!$F$9,IF(B177="Detroit",Detroit!$F$9,IF(B177="Binghamton",Binghamton!$F$9,IF(B177="Hartford",Hartford!$F$9,IF(B177="Stony Brook",'Stony Brook'!$F$9,IF(B177="UMBC",UMBC!$F$9,IF(B177="Vermont",Vermont!$F$9,IF(B177="Duke",Duke!$F$9,IF(B177="Maryland",Maryland!$F$9,IF(B177="North Carolina",'North Carolina'!$F$9,IF(B177="Virginia",Virginia!$F$9,IF(B177="Georgetown",Georgetown!$F$9,IF(B177="Notre Dame",'Notre Dame'!$F$9,IF(B177="Providence",Providence!$F$9,IF(B177="Rutgers",Rutgers!$F$9,IF(B177="St. Johns",'St. Johns'!$F$9,IF(B177="Syracuse",Syracuse!$F$9,IF(B177="Villanova",Villanova!$F$9,IF(B177="Drexel",Drexel!$F$9,IF(B177="Hofstra",Hofstra!$F$9,IF(B177="Penn State",'Penn State'!$F$9,IF(B177="Delaware",Delaware!$F$9,IF(B177="Massachusetts",Massachusetts!$F$9,IF(B177="Bellarmine",Bellarmine!$F$9,IF(B177="Fairfield",Fairfield!$F$9,IF(B177="Hobart",Hobart!$F$9,IF(B177="Loyola",Loyola!$F$9,IF(B177="Ohio State",'Ohio State'!$F$9,IF(B177="Denver",Denver!$F$9,IF(B177="Johns Hopkins",'Johns Hopkins'!$F$9,IF(B177="Mercer",Mercer!$F$9,IF(B177="Presbyterian",Presbyterian!$F$9,IF(B177="Brown",Brown!$F$9,IF(B177="Cornell",Cornell!$F$9,IF(B177="Dartmouth",Dartmouth!$F$9,IF(B177="Harvard",Harvard!$F$9,IF(B177="Pennsylvania",Pennsylvania!$F$9,IF(B177="Princeton",Princeton!$F$9,IF(B177="Yale",Yale!$F$9,IF(B177="Canisius",Canisius!$F$9,IF(B177="Jacksonville",Jacksonville!$F$9,IF(B177="Manhattan",Manhattan!$F$9,IF(B177="Marist",Marist!$F$9,IF(B177="St. Josephs",'St. Josephs'!$F$9,IF(B177="Siena",Siena!$F$9,IF(B177="VMI",VMI!$F$9,IF(B177="Bryant",Bryant!$F$9,IF(B177="Mt. St. Marys",'Mount St. Marys'!$F$9,IF(B177="Quinnipiac",Quinnipiac!$F$9,IF(B177="Robert Morris",'Robert Morris'!$F$9,IF(B177="Sacred Heart",'Sacred Heart'!$F$9,IF(B177="Wagner",Wagner!$F$9,IF(B177="Army",Army!$F$9,IF(B177="Bucknell",Bucknell!$F$9,IF(B177="Colgate",Colgate!$F$9,IF(B177="Towson",Towson!$F$9,IF(B177="Holy Cross",'Holy Cross'!$F$9,IF(B177="Lafayette",Lafayette!$F$9,IF(B177="Lehigh",Lehigh!$F$9,IF(B177="Navy",Navy!$F$9,0)))))))))))))))))))))))))))))))))))))))))))))))))))))))))))))</f>
        <v>466</v>
      </c>
    </row>
    <row r="178" spans="1:10">
      <c r="A178" t="s">
        <v>413</v>
      </c>
      <c r="B178" t="s">
        <v>51</v>
      </c>
      <c r="C178">
        <v>13</v>
      </c>
      <c r="D178">
        <v>11</v>
      </c>
      <c r="E178">
        <v>24</v>
      </c>
      <c r="F178" s="45">
        <f t="shared" si="8"/>
        <v>2.754237288135593</v>
      </c>
      <c r="G178" s="45">
        <f t="shared" si="9"/>
        <v>2.3305084745762712</v>
      </c>
      <c r="H178" s="45">
        <f t="shared" si="10"/>
        <v>5.0847457627118651</v>
      </c>
      <c r="I178">
        <f t="shared" si="11"/>
        <v>174</v>
      </c>
      <c r="J178">
        <f>IF(B178="Air Force",'Air Force'!$F$9,IF(B178="Albany",Albany!$F$9,IF(B178="Detroit",Detroit!$F$9,IF(B178="Binghamton",Binghamton!$F$9,IF(B178="Hartford",Hartford!$F$9,IF(B178="Stony Brook",'Stony Brook'!$F$9,IF(B178="UMBC",UMBC!$F$9,IF(B178="Vermont",Vermont!$F$9,IF(B178="Duke",Duke!$F$9,IF(B178="Maryland",Maryland!$F$9,IF(B178="North Carolina",'North Carolina'!$F$9,IF(B178="Virginia",Virginia!$F$9,IF(B178="Georgetown",Georgetown!$F$9,IF(B178="Notre Dame",'Notre Dame'!$F$9,IF(B178="Providence",Providence!$F$9,IF(B178="Rutgers",Rutgers!$F$9,IF(B178="St. Johns",'St. Johns'!$F$9,IF(B178="Syracuse",Syracuse!$F$9,IF(B178="Villanova",Villanova!$F$9,IF(B178="Drexel",Drexel!$F$9,IF(B178="Hofstra",Hofstra!$F$9,IF(B178="Penn State",'Penn State'!$F$9,IF(B178="Delaware",Delaware!$F$9,IF(B178="Massachusetts",Massachusetts!$F$9,IF(B178="Bellarmine",Bellarmine!$F$9,IF(B178="Fairfield",Fairfield!$F$9,IF(B178="Hobart",Hobart!$F$9,IF(B178="Loyola",Loyola!$F$9,IF(B178="Ohio State",'Ohio State'!$F$9,IF(B178="Denver",Denver!$F$9,IF(B178="Johns Hopkins",'Johns Hopkins'!$F$9,IF(B178="Mercer",Mercer!$F$9,IF(B178="Presbyterian",Presbyterian!$F$9,IF(B178="Brown",Brown!$F$9,IF(B178="Cornell",Cornell!$F$9,IF(B178="Dartmouth",Dartmouth!$F$9,IF(B178="Harvard",Harvard!$F$9,IF(B178="Pennsylvania",Pennsylvania!$F$9,IF(B178="Princeton",Princeton!$F$9,IF(B178="Yale",Yale!$F$9,IF(B178="Canisius",Canisius!$F$9,IF(B178="Jacksonville",Jacksonville!$F$9,IF(B178="Manhattan",Manhattan!$F$9,IF(B178="Marist",Marist!$F$9,IF(B178="St. Josephs",'St. Josephs'!$F$9,IF(B178="Siena",Siena!$F$9,IF(B178="VMI",VMI!$F$9,IF(B178="Bryant",Bryant!$F$9,IF(B178="Mt. St. Marys",'Mount St. Marys'!$F$9,IF(B178="Quinnipiac",Quinnipiac!$F$9,IF(B178="Robert Morris",'Robert Morris'!$F$9,IF(B178="Sacred Heart",'Sacred Heart'!$F$9,IF(B178="Wagner",Wagner!$F$9,IF(B178="Army",Army!$F$9,IF(B178="Bucknell",Bucknell!$F$9,IF(B178="Colgate",Colgate!$F$9,IF(B178="Towson",Towson!$F$9,IF(B178="Holy Cross",'Holy Cross'!$F$9,IF(B178="Lafayette",Lafayette!$F$9,IF(B178="Lehigh",Lehigh!$F$9,IF(B178="Navy",Navy!$F$9,0)))))))))))))))))))))))))))))))))))))))))))))))))))))))))))))</f>
        <v>472</v>
      </c>
    </row>
    <row r="179" spans="1:10">
      <c r="A179" t="s">
        <v>458</v>
      </c>
      <c r="B179" t="s">
        <v>51</v>
      </c>
      <c r="C179">
        <v>12</v>
      </c>
      <c r="D179">
        <v>12</v>
      </c>
      <c r="E179">
        <v>24</v>
      </c>
      <c r="F179" s="45">
        <f t="shared" si="8"/>
        <v>2.5423728813559325</v>
      </c>
      <c r="G179" s="45">
        <f t="shared" si="9"/>
        <v>2.5423728813559325</v>
      </c>
      <c r="H179" s="45">
        <f t="shared" si="10"/>
        <v>5.0847457627118651</v>
      </c>
      <c r="I179">
        <f t="shared" si="11"/>
        <v>174</v>
      </c>
      <c r="J179">
        <f>IF(B179="Air Force",'Air Force'!$F$9,IF(B179="Albany",Albany!$F$9,IF(B179="Detroit",Detroit!$F$9,IF(B179="Binghamton",Binghamton!$F$9,IF(B179="Hartford",Hartford!$F$9,IF(B179="Stony Brook",'Stony Brook'!$F$9,IF(B179="UMBC",UMBC!$F$9,IF(B179="Vermont",Vermont!$F$9,IF(B179="Duke",Duke!$F$9,IF(B179="Maryland",Maryland!$F$9,IF(B179="North Carolina",'North Carolina'!$F$9,IF(B179="Virginia",Virginia!$F$9,IF(B179="Georgetown",Georgetown!$F$9,IF(B179="Notre Dame",'Notre Dame'!$F$9,IF(B179="Providence",Providence!$F$9,IF(B179="Rutgers",Rutgers!$F$9,IF(B179="St. Johns",'St. Johns'!$F$9,IF(B179="Syracuse",Syracuse!$F$9,IF(B179="Villanova",Villanova!$F$9,IF(B179="Drexel",Drexel!$F$9,IF(B179="Hofstra",Hofstra!$F$9,IF(B179="Penn State",'Penn State'!$F$9,IF(B179="Delaware",Delaware!$F$9,IF(B179="Massachusetts",Massachusetts!$F$9,IF(B179="Bellarmine",Bellarmine!$F$9,IF(B179="Fairfield",Fairfield!$F$9,IF(B179="Hobart",Hobart!$F$9,IF(B179="Loyola",Loyola!$F$9,IF(B179="Ohio State",'Ohio State'!$F$9,IF(B179="Denver",Denver!$F$9,IF(B179="Johns Hopkins",'Johns Hopkins'!$F$9,IF(B179="Mercer",Mercer!$F$9,IF(B179="Presbyterian",Presbyterian!$F$9,IF(B179="Brown",Brown!$F$9,IF(B179="Cornell",Cornell!$F$9,IF(B179="Dartmouth",Dartmouth!$F$9,IF(B179="Harvard",Harvard!$F$9,IF(B179="Pennsylvania",Pennsylvania!$F$9,IF(B179="Princeton",Princeton!$F$9,IF(B179="Yale",Yale!$F$9,IF(B179="Canisius",Canisius!$F$9,IF(B179="Jacksonville",Jacksonville!$F$9,IF(B179="Manhattan",Manhattan!$F$9,IF(B179="Marist",Marist!$F$9,IF(B179="St. Josephs",'St. Josephs'!$F$9,IF(B179="Siena",Siena!$F$9,IF(B179="VMI",VMI!$F$9,IF(B179="Bryant",Bryant!$F$9,IF(B179="Mt. St. Marys",'Mount St. Marys'!$F$9,IF(B179="Quinnipiac",Quinnipiac!$F$9,IF(B179="Robert Morris",'Robert Morris'!$F$9,IF(B179="Sacred Heart",'Sacred Heart'!$F$9,IF(B179="Wagner",Wagner!$F$9,IF(B179="Army",Army!$F$9,IF(B179="Bucknell",Bucknell!$F$9,IF(B179="Colgate",Colgate!$F$9,IF(B179="Towson",Towson!$F$9,IF(B179="Holy Cross",'Holy Cross'!$F$9,IF(B179="Lafayette",Lafayette!$F$9,IF(B179="Lehigh",Lehigh!$F$9,IF(B179="Navy",Navy!$F$9,0)))))))))))))))))))))))))))))))))))))))))))))))))))))))))))))</f>
        <v>472</v>
      </c>
    </row>
    <row r="180" spans="1:10">
      <c r="A180" t="s">
        <v>401</v>
      </c>
      <c r="B180" t="s">
        <v>51</v>
      </c>
      <c r="C180">
        <v>13</v>
      </c>
      <c r="D180">
        <v>11</v>
      </c>
      <c r="E180">
        <v>24</v>
      </c>
      <c r="F180" s="45">
        <f t="shared" si="8"/>
        <v>2.754237288135593</v>
      </c>
      <c r="G180" s="45">
        <f t="shared" si="9"/>
        <v>2.3305084745762712</v>
      </c>
      <c r="H180" s="45">
        <f t="shared" si="10"/>
        <v>5.0847457627118651</v>
      </c>
      <c r="I180">
        <f t="shared" si="11"/>
        <v>174</v>
      </c>
      <c r="J180">
        <f>IF(B180="Air Force",'Air Force'!$F$9,IF(B180="Albany",Albany!$F$9,IF(B180="Detroit",Detroit!$F$9,IF(B180="Binghamton",Binghamton!$F$9,IF(B180="Hartford",Hartford!$F$9,IF(B180="Stony Brook",'Stony Brook'!$F$9,IF(B180="UMBC",UMBC!$F$9,IF(B180="Vermont",Vermont!$F$9,IF(B180="Duke",Duke!$F$9,IF(B180="Maryland",Maryland!$F$9,IF(B180="North Carolina",'North Carolina'!$F$9,IF(B180="Virginia",Virginia!$F$9,IF(B180="Georgetown",Georgetown!$F$9,IF(B180="Notre Dame",'Notre Dame'!$F$9,IF(B180="Providence",Providence!$F$9,IF(B180="Rutgers",Rutgers!$F$9,IF(B180="St. Johns",'St. Johns'!$F$9,IF(B180="Syracuse",Syracuse!$F$9,IF(B180="Villanova",Villanova!$F$9,IF(B180="Drexel",Drexel!$F$9,IF(B180="Hofstra",Hofstra!$F$9,IF(B180="Penn State",'Penn State'!$F$9,IF(B180="Delaware",Delaware!$F$9,IF(B180="Massachusetts",Massachusetts!$F$9,IF(B180="Bellarmine",Bellarmine!$F$9,IF(B180="Fairfield",Fairfield!$F$9,IF(B180="Hobart",Hobart!$F$9,IF(B180="Loyola",Loyola!$F$9,IF(B180="Ohio State",'Ohio State'!$F$9,IF(B180="Denver",Denver!$F$9,IF(B180="Johns Hopkins",'Johns Hopkins'!$F$9,IF(B180="Mercer",Mercer!$F$9,IF(B180="Presbyterian",Presbyterian!$F$9,IF(B180="Brown",Brown!$F$9,IF(B180="Cornell",Cornell!$F$9,IF(B180="Dartmouth",Dartmouth!$F$9,IF(B180="Harvard",Harvard!$F$9,IF(B180="Pennsylvania",Pennsylvania!$F$9,IF(B180="Princeton",Princeton!$F$9,IF(B180="Yale",Yale!$F$9,IF(B180="Canisius",Canisius!$F$9,IF(B180="Jacksonville",Jacksonville!$F$9,IF(B180="Manhattan",Manhattan!$F$9,IF(B180="Marist",Marist!$F$9,IF(B180="St. Josephs",'St. Josephs'!$F$9,IF(B180="Siena",Siena!$F$9,IF(B180="VMI",VMI!$F$9,IF(B180="Bryant",Bryant!$F$9,IF(B180="Mt. St. Marys",'Mount St. Marys'!$F$9,IF(B180="Quinnipiac",Quinnipiac!$F$9,IF(B180="Robert Morris",'Robert Morris'!$F$9,IF(B180="Sacred Heart",'Sacred Heart'!$F$9,IF(B180="Wagner",Wagner!$F$9,IF(B180="Army",Army!$F$9,IF(B180="Bucknell",Bucknell!$F$9,IF(B180="Colgate",Colgate!$F$9,IF(B180="Towson",Towson!$F$9,IF(B180="Holy Cross",'Holy Cross'!$F$9,IF(B180="Lafayette",Lafayette!$F$9,IF(B180="Lehigh",Lehigh!$F$9,IF(B180="Navy",Navy!$F$9,0)))))))))))))))))))))))))))))))))))))))))))))))))))))))))))))</f>
        <v>472</v>
      </c>
    </row>
    <row r="181" spans="1:10">
      <c r="A181" t="s">
        <v>393</v>
      </c>
      <c r="B181" t="s">
        <v>59</v>
      </c>
      <c r="C181">
        <v>16</v>
      </c>
      <c r="D181">
        <v>7</v>
      </c>
      <c r="E181">
        <v>23</v>
      </c>
      <c r="F181" s="45">
        <f t="shared" si="8"/>
        <v>3.5320088300220749</v>
      </c>
      <c r="G181" s="45">
        <f t="shared" si="9"/>
        <v>1.545253863134658</v>
      </c>
      <c r="H181" s="45">
        <f t="shared" si="10"/>
        <v>5.0772626931567331</v>
      </c>
      <c r="I181">
        <f t="shared" si="11"/>
        <v>177</v>
      </c>
      <c r="J181">
        <f>IF(B181="Air Force",'Air Force'!$F$9,IF(B181="Albany",Albany!$F$9,IF(B181="Detroit",Detroit!$F$9,IF(B181="Binghamton",Binghamton!$F$9,IF(B181="Hartford",Hartford!$F$9,IF(B181="Stony Brook",'Stony Brook'!$F$9,IF(B181="UMBC",UMBC!$F$9,IF(B181="Vermont",Vermont!$F$9,IF(B181="Duke",Duke!$F$9,IF(B181="Maryland",Maryland!$F$9,IF(B181="North Carolina",'North Carolina'!$F$9,IF(B181="Virginia",Virginia!$F$9,IF(B181="Georgetown",Georgetown!$F$9,IF(B181="Notre Dame",'Notre Dame'!$F$9,IF(B181="Providence",Providence!$F$9,IF(B181="Rutgers",Rutgers!$F$9,IF(B181="St. Johns",'St. Johns'!$F$9,IF(B181="Syracuse",Syracuse!$F$9,IF(B181="Villanova",Villanova!$F$9,IF(B181="Drexel",Drexel!$F$9,IF(B181="Hofstra",Hofstra!$F$9,IF(B181="Penn State",'Penn State'!$F$9,IF(B181="Delaware",Delaware!$F$9,IF(B181="Massachusetts",Massachusetts!$F$9,IF(B181="Bellarmine",Bellarmine!$F$9,IF(B181="Fairfield",Fairfield!$F$9,IF(B181="Hobart",Hobart!$F$9,IF(B181="Loyola",Loyola!$F$9,IF(B181="Ohio State",'Ohio State'!$F$9,IF(B181="Denver",Denver!$F$9,IF(B181="Johns Hopkins",'Johns Hopkins'!$F$9,IF(B181="Mercer",Mercer!$F$9,IF(B181="Presbyterian",Presbyterian!$F$9,IF(B181="Brown",Brown!$F$9,IF(B181="Cornell",Cornell!$F$9,IF(B181="Dartmouth",Dartmouth!$F$9,IF(B181="Harvard",Harvard!$F$9,IF(B181="Pennsylvania",Pennsylvania!$F$9,IF(B181="Princeton",Princeton!$F$9,IF(B181="Yale",Yale!$F$9,IF(B181="Canisius",Canisius!$F$9,IF(B181="Jacksonville",Jacksonville!$F$9,IF(B181="Manhattan",Manhattan!$F$9,IF(B181="Marist",Marist!$F$9,IF(B181="St. Josephs",'St. Josephs'!$F$9,IF(B181="Siena",Siena!$F$9,IF(B181="VMI",VMI!$F$9,IF(B181="Bryant",Bryant!$F$9,IF(B181="Mt. St. Marys",'Mount St. Marys'!$F$9,IF(B181="Quinnipiac",Quinnipiac!$F$9,IF(B181="Robert Morris",'Robert Morris'!$F$9,IF(B181="Sacred Heart",'Sacred Heart'!$F$9,IF(B181="Wagner",Wagner!$F$9,IF(B181="Army",Army!$F$9,IF(B181="Bucknell",Bucknell!$F$9,IF(B181="Colgate",Colgate!$F$9,IF(B181="Towson",Towson!$F$9,IF(B181="Holy Cross",'Holy Cross'!$F$9,IF(B181="Lafayette",Lafayette!$F$9,IF(B181="Lehigh",Lehigh!$F$9,IF(B181="Navy",Navy!$F$9,0)))))))))))))))))))))))))))))))))))))))))))))))))))))))))))))</f>
        <v>453</v>
      </c>
    </row>
    <row r="182" spans="1:10">
      <c r="A182" t="s">
        <v>419</v>
      </c>
      <c r="B182" t="s">
        <v>17</v>
      </c>
      <c r="C182">
        <v>16</v>
      </c>
      <c r="D182">
        <v>3</v>
      </c>
      <c r="E182">
        <v>19</v>
      </c>
      <c r="F182" s="45">
        <f t="shared" si="8"/>
        <v>4.2666666666666666</v>
      </c>
      <c r="G182" s="45">
        <f t="shared" si="9"/>
        <v>0.8</v>
      </c>
      <c r="H182" s="45">
        <f t="shared" si="10"/>
        <v>5.0666666666666664</v>
      </c>
      <c r="I182">
        <f t="shared" si="11"/>
        <v>178</v>
      </c>
      <c r="J182">
        <f>IF(B182="Air Force",'Air Force'!$F$9,IF(B182="Albany",Albany!$F$9,IF(B182="Detroit",Detroit!$F$9,IF(B182="Binghamton",Binghamton!$F$9,IF(B182="Hartford",Hartford!$F$9,IF(B182="Stony Brook",'Stony Brook'!$F$9,IF(B182="UMBC",UMBC!$F$9,IF(B182="Vermont",Vermont!$F$9,IF(B182="Duke",Duke!$F$9,IF(B182="Maryland",Maryland!$F$9,IF(B182="North Carolina",'North Carolina'!$F$9,IF(B182="Virginia",Virginia!$F$9,IF(B182="Georgetown",Georgetown!$F$9,IF(B182="Notre Dame",'Notre Dame'!$F$9,IF(B182="Providence",Providence!$F$9,IF(B182="Rutgers",Rutgers!$F$9,IF(B182="St. Johns",'St. Johns'!$F$9,IF(B182="Syracuse",Syracuse!$F$9,IF(B182="Villanova",Villanova!$F$9,IF(B182="Drexel",Drexel!$F$9,IF(B182="Hofstra",Hofstra!$F$9,IF(B182="Penn State",'Penn State'!$F$9,IF(B182="Delaware",Delaware!$F$9,IF(B182="Massachusetts",Massachusetts!$F$9,IF(B182="Bellarmine",Bellarmine!$F$9,IF(B182="Fairfield",Fairfield!$F$9,IF(B182="Hobart",Hobart!$F$9,IF(B182="Loyola",Loyola!$F$9,IF(B182="Ohio State",'Ohio State'!$F$9,IF(B182="Denver",Denver!$F$9,IF(B182="Johns Hopkins",'Johns Hopkins'!$F$9,IF(B182="Mercer",Mercer!$F$9,IF(B182="Presbyterian",Presbyterian!$F$9,IF(B182="Brown",Brown!$F$9,IF(B182="Cornell",Cornell!$F$9,IF(B182="Dartmouth",Dartmouth!$F$9,IF(B182="Harvard",Harvard!$F$9,IF(B182="Pennsylvania",Pennsylvania!$F$9,IF(B182="Princeton",Princeton!$F$9,IF(B182="Yale",Yale!$F$9,IF(B182="Canisius",Canisius!$F$9,IF(B182="Jacksonville",Jacksonville!$F$9,IF(B182="Manhattan",Manhattan!$F$9,IF(B182="Marist",Marist!$F$9,IF(B182="St. Josephs",'St. Josephs'!$F$9,IF(B182="Siena",Siena!$F$9,IF(B182="VMI",VMI!$F$9,IF(B182="Bryant",Bryant!$F$9,IF(B182="Mt. St. Marys",'Mount St. Marys'!$F$9,IF(B182="Quinnipiac",Quinnipiac!$F$9,IF(B182="Robert Morris",'Robert Morris'!$F$9,IF(B182="Sacred Heart",'Sacred Heart'!$F$9,IF(B182="Wagner",Wagner!$F$9,IF(B182="Army",Army!$F$9,IF(B182="Bucknell",Bucknell!$F$9,IF(B182="Colgate",Colgate!$F$9,IF(B182="Towson",Towson!$F$9,IF(B182="Holy Cross",'Holy Cross'!$F$9,IF(B182="Lafayette",Lafayette!$F$9,IF(B182="Lehigh",Lehigh!$F$9,IF(B182="Navy",Navy!$F$9,0)))))))))))))))))))))))))))))))))))))))))))))))))))))))))))))</f>
        <v>375</v>
      </c>
    </row>
    <row r="183" spans="1:10">
      <c r="A183" t="s">
        <v>367</v>
      </c>
      <c r="B183" t="s">
        <v>197</v>
      </c>
      <c r="C183">
        <v>13</v>
      </c>
      <c r="D183">
        <v>8</v>
      </c>
      <c r="E183">
        <v>21</v>
      </c>
      <c r="F183" s="45">
        <f t="shared" si="8"/>
        <v>3.0952380952380953</v>
      </c>
      <c r="G183" s="45">
        <f t="shared" si="9"/>
        <v>1.9047619047619049</v>
      </c>
      <c r="H183" s="45">
        <f t="shared" si="10"/>
        <v>5</v>
      </c>
      <c r="I183">
        <f t="shared" si="11"/>
        <v>179</v>
      </c>
      <c r="J183">
        <f>IF(B183="Air Force",'Air Force'!$F$9,IF(B183="Albany",Albany!$F$9,IF(B183="Detroit",Detroit!$F$9,IF(B183="Binghamton",Binghamton!$F$9,IF(B183="Hartford",Hartford!$F$9,IF(B183="Stony Brook",'Stony Brook'!$F$9,IF(B183="UMBC",UMBC!$F$9,IF(B183="Vermont",Vermont!$F$9,IF(B183="Duke",Duke!$F$9,IF(B183="Maryland",Maryland!$F$9,IF(B183="North Carolina",'North Carolina'!$F$9,IF(B183="Virginia",Virginia!$F$9,IF(B183="Georgetown",Georgetown!$F$9,IF(B183="Notre Dame",'Notre Dame'!$F$9,IF(B183="Providence",Providence!$F$9,IF(B183="Rutgers",Rutgers!$F$9,IF(B183="St. Johns",'St. Johns'!$F$9,IF(B183="Syracuse",Syracuse!$F$9,IF(B183="Villanova",Villanova!$F$9,IF(B183="Drexel",Drexel!$F$9,IF(B183="Hofstra",Hofstra!$F$9,IF(B183="Penn State",'Penn State'!$F$9,IF(B183="Delaware",Delaware!$F$9,IF(B183="Massachusetts",Massachusetts!$F$9,IF(B183="Bellarmine",Bellarmine!$F$9,IF(B183="Fairfield",Fairfield!$F$9,IF(B183="Hobart",Hobart!$F$9,IF(B183="Loyola",Loyola!$F$9,IF(B183="Ohio State",'Ohio State'!$F$9,IF(B183="Denver",Denver!$F$9,IF(B183="Johns Hopkins",'Johns Hopkins'!$F$9,IF(B183="Mercer",Mercer!$F$9,IF(B183="Presbyterian",Presbyterian!$F$9,IF(B183="Brown",Brown!$F$9,IF(B183="Cornell",Cornell!$F$9,IF(B183="Dartmouth",Dartmouth!$F$9,IF(B183="Harvard",Harvard!$F$9,IF(B183="Pennsylvania",Pennsylvania!$F$9,IF(B183="Princeton",Princeton!$F$9,IF(B183="Yale",Yale!$F$9,IF(B183="Canisius",Canisius!$F$9,IF(B183="Jacksonville",Jacksonville!$F$9,IF(B183="Manhattan",Manhattan!$F$9,IF(B183="Marist",Marist!$F$9,IF(B183="St. Josephs",'St. Josephs'!$F$9,IF(B183="Siena",Siena!$F$9,IF(B183="VMI",VMI!$F$9,IF(B183="Bryant",Bryant!$F$9,IF(B183="Mt. St. Marys",'Mount St. Marys'!$F$9,IF(B183="Quinnipiac",Quinnipiac!$F$9,IF(B183="Robert Morris",'Robert Morris'!$F$9,IF(B183="Sacred Heart",'Sacred Heart'!$F$9,IF(B183="Wagner",Wagner!$F$9,IF(B183="Army",Army!$F$9,IF(B183="Bucknell",Bucknell!$F$9,IF(B183="Colgate",Colgate!$F$9,IF(B183="Towson",Towson!$F$9,IF(B183="Holy Cross",'Holy Cross'!$F$9,IF(B183="Lafayette",Lafayette!$F$9,IF(B183="Lehigh",Lehigh!$F$9,IF(B183="Navy",Navy!$F$9,0)))))))))))))))))))))))))))))))))))))))))))))))))))))))))))))</f>
        <v>420</v>
      </c>
    </row>
    <row r="184" spans="1:10">
      <c r="A184" t="s">
        <v>405</v>
      </c>
      <c r="B184" t="s">
        <v>16</v>
      </c>
      <c r="C184">
        <v>18</v>
      </c>
      <c r="D184">
        <v>11</v>
      </c>
      <c r="E184">
        <v>29</v>
      </c>
      <c r="F184" s="45">
        <f t="shared" si="8"/>
        <v>3.0981067125645438</v>
      </c>
      <c r="G184" s="45">
        <f t="shared" si="9"/>
        <v>1.8932874354561102</v>
      </c>
      <c r="H184" s="45">
        <f t="shared" si="10"/>
        <v>4.9913941480206541</v>
      </c>
      <c r="I184">
        <f t="shared" si="11"/>
        <v>180</v>
      </c>
      <c r="J184">
        <f>IF(B184="Air Force",'Air Force'!$F$9,IF(B184="Albany",Albany!$F$9,IF(B184="Detroit",Detroit!$F$9,IF(B184="Binghamton",Binghamton!$F$9,IF(B184="Hartford",Hartford!$F$9,IF(B184="Stony Brook",'Stony Brook'!$F$9,IF(B184="UMBC",UMBC!$F$9,IF(B184="Vermont",Vermont!$F$9,IF(B184="Duke",Duke!$F$9,IF(B184="Maryland",Maryland!$F$9,IF(B184="North Carolina",'North Carolina'!$F$9,IF(B184="Virginia",Virginia!$F$9,IF(B184="Georgetown",Georgetown!$F$9,IF(B184="Notre Dame",'Notre Dame'!$F$9,IF(B184="Providence",Providence!$F$9,IF(B184="Rutgers",Rutgers!$F$9,IF(B184="St. Johns",'St. Johns'!$F$9,IF(B184="Syracuse",Syracuse!$F$9,IF(B184="Villanova",Villanova!$F$9,IF(B184="Drexel",Drexel!$F$9,IF(B184="Hofstra",Hofstra!$F$9,IF(B184="Penn State",'Penn State'!$F$9,IF(B184="Delaware",Delaware!$F$9,IF(B184="Massachusetts",Massachusetts!$F$9,IF(B184="Bellarmine",Bellarmine!$F$9,IF(B184="Fairfield",Fairfield!$F$9,IF(B184="Hobart",Hobart!$F$9,IF(B184="Loyola",Loyola!$F$9,IF(B184="Ohio State",'Ohio State'!$F$9,IF(B184="Denver",Denver!$F$9,IF(B184="Johns Hopkins",'Johns Hopkins'!$F$9,IF(B184="Mercer",Mercer!$F$9,IF(B184="Presbyterian",Presbyterian!$F$9,IF(B184="Brown",Brown!$F$9,IF(B184="Cornell",Cornell!$F$9,IF(B184="Dartmouth",Dartmouth!$F$9,IF(B184="Harvard",Harvard!$F$9,IF(B184="Pennsylvania",Pennsylvania!$F$9,IF(B184="Princeton",Princeton!$F$9,IF(B184="Yale",Yale!$F$9,IF(B184="Canisius",Canisius!$F$9,IF(B184="Jacksonville",Jacksonville!$F$9,IF(B184="Manhattan",Manhattan!$F$9,IF(B184="Marist",Marist!$F$9,IF(B184="St. Josephs",'St. Josephs'!$F$9,IF(B184="Siena",Siena!$F$9,IF(B184="VMI",VMI!$F$9,IF(B184="Bryant",Bryant!$F$9,IF(B184="Mt. St. Marys",'Mount St. Marys'!$F$9,IF(B184="Quinnipiac",Quinnipiac!$F$9,IF(B184="Robert Morris",'Robert Morris'!$F$9,IF(B184="Sacred Heart",'Sacred Heart'!$F$9,IF(B184="Wagner",Wagner!$F$9,IF(B184="Army",Army!$F$9,IF(B184="Bucknell",Bucknell!$F$9,IF(B184="Colgate",Colgate!$F$9,IF(B184="Towson",Towson!$F$9,IF(B184="Holy Cross",'Holy Cross'!$F$9,IF(B184="Lafayette",Lafayette!$F$9,IF(B184="Lehigh",Lehigh!$F$9,IF(B184="Navy",Navy!$F$9,0)))))))))))))))))))))))))))))))))))))))))))))))))))))))))))))</f>
        <v>581</v>
      </c>
    </row>
    <row r="185" spans="1:10">
      <c r="A185" t="s">
        <v>370</v>
      </c>
      <c r="B185" t="s">
        <v>1</v>
      </c>
      <c r="C185">
        <v>16</v>
      </c>
      <c r="D185">
        <v>6</v>
      </c>
      <c r="E185">
        <v>22</v>
      </c>
      <c r="F185" s="45">
        <f t="shared" si="8"/>
        <v>3.6199095022624439</v>
      </c>
      <c r="G185" s="45">
        <f t="shared" si="9"/>
        <v>1.3574660633484164</v>
      </c>
      <c r="H185" s="45">
        <f t="shared" si="10"/>
        <v>4.9773755656108598</v>
      </c>
      <c r="I185">
        <f t="shared" si="11"/>
        <v>181</v>
      </c>
      <c r="J185">
        <f>IF(B185="Air Force",'Air Force'!$F$9,IF(B185="Albany",Albany!$F$9,IF(B185="Detroit",Detroit!$F$9,IF(B185="Binghamton",Binghamton!$F$9,IF(B185="Hartford",Hartford!$F$9,IF(B185="Stony Brook",'Stony Brook'!$F$9,IF(B185="UMBC",UMBC!$F$9,IF(B185="Vermont",Vermont!$F$9,IF(B185="Duke",Duke!$F$9,IF(B185="Maryland",Maryland!$F$9,IF(B185="North Carolina",'North Carolina'!$F$9,IF(B185="Virginia",Virginia!$F$9,IF(B185="Georgetown",Georgetown!$F$9,IF(B185="Notre Dame",'Notre Dame'!$F$9,IF(B185="Providence",Providence!$F$9,IF(B185="Rutgers",Rutgers!$F$9,IF(B185="St. Johns",'St. Johns'!$F$9,IF(B185="Syracuse",Syracuse!$F$9,IF(B185="Villanova",Villanova!$F$9,IF(B185="Drexel",Drexel!$F$9,IF(B185="Hofstra",Hofstra!$F$9,IF(B185="Penn State",'Penn State'!$F$9,IF(B185="Delaware",Delaware!$F$9,IF(B185="Massachusetts",Massachusetts!$F$9,IF(B185="Bellarmine",Bellarmine!$F$9,IF(B185="Fairfield",Fairfield!$F$9,IF(B185="Hobart",Hobart!$F$9,IF(B185="Loyola",Loyola!$F$9,IF(B185="Ohio State",'Ohio State'!$F$9,IF(B185="Denver",Denver!$F$9,IF(B185="Johns Hopkins",'Johns Hopkins'!$F$9,IF(B185="Mercer",Mercer!$F$9,IF(B185="Presbyterian",Presbyterian!$F$9,IF(B185="Brown",Brown!$F$9,IF(B185="Cornell",Cornell!$F$9,IF(B185="Dartmouth",Dartmouth!$F$9,IF(B185="Harvard",Harvard!$F$9,IF(B185="Pennsylvania",Pennsylvania!$F$9,IF(B185="Princeton",Princeton!$F$9,IF(B185="Yale",Yale!$F$9,IF(B185="Canisius",Canisius!$F$9,IF(B185="Jacksonville",Jacksonville!$F$9,IF(B185="Manhattan",Manhattan!$F$9,IF(B185="Marist",Marist!$F$9,IF(B185="St. Josephs",'St. Josephs'!$F$9,IF(B185="Siena",Siena!$F$9,IF(B185="VMI",VMI!$F$9,IF(B185="Bryant",Bryant!$F$9,IF(B185="Mt. St. Marys",'Mount St. Marys'!$F$9,IF(B185="Quinnipiac",Quinnipiac!$F$9,IF(B185="Robert Morris",'Robert Morris'!$F$9,IF(B185="Sacred Heart",'Sacred Heart'!$F$9,IF(B185="Wagner",Wagner!$F$9,IF(B185="Army",Army!$F$9,IF(B185="Bucknell",Bucknell!$F$9,IF(B185="Colgate",Colgate!$F$9,IF(B185="Towson",Towson!$F$9,IF(B185="Holy Cross",'Holy Cross'!$F$9,IF(B185="Lafayette",Lafayette!$F$9,IF(B185="Lehigh",Lehigh!$F$9,IF(B185="Navy",Navy!$F$9,0)))))))))))))))))))))))))))))))))))))))))))))))))))))))))))))</f>
        <v>442</v>
      </c>
    </row>
    <row r="186" spans="1:10">
      <c r="A186" t="s">
        <v>436</v>
      </c>
      <c r="B186" t="s">
        <v>14</v>
      </c>
      <c r="C186">
        <v>17</v>
      </c>
      <c r="D186">
        <v>5</v>
      </c>
      <c r="E186">
        <v>22</v>
      </c>
      <c r="F186" s="45">
        <f t="shared" si="8"/>
        <v>3.7861915367483299</v>
      </c>
      <c r="G186" s="45">
        <f t="shared" si="9"/>
        <v>1.1135857461024499</v>
      </c>
      <c r="H186" s="45">
        <f t="shared" si="10"/>
        <v>4.8997772828507795</v>
      </c>
      <c r="I186">
        <f t="shared" si="11"/>
        <v>182</v>
      </c>
      <c r="J186">
        <f>IF(B186="Air Force",'Air Force'!$F$9,IF(B186="Albany",Albany!$F$9,IF(B186="Detroit",Detroit!$F$9,IF(B186="Binghamton",Binghamton!$F$9,IF(B186="Hartford",Hartford!$F$9,IF(B186="Stony Brook",'Stony Brook'!$F$9,IF(B186="UMBC",UMBC!$F$9,IF(B186="Vermont",Vermont!$F$9,IF(B186="Duke",Duke!$F$9,IF(B186="Maryland",Maryland!$F$9,IF(B186="North Carolina",'North Carolina'!$F$9,IF(B186="Virginia",Virginia!$F$9,IF(B186="Georgetown",Georgetown!$F$9,IF(B186="Notre Dame",'Notre Dame'!$F$9,IF(B186="Providence",Providence!$F$9,IF(B186="Rutgers",Rutgers!$F$9,IF(B186="St. Johns",'St. Johns'!$F$9,IF(B186="Syracuse",Syracuse!$F$9,IF(B186="Villanova",Villanova!$F$9,IF(B186="Drexel",Drexel!$F$9,IF(B186="Hofstra",Hofstra!$F$9,IF(B186="Penn State",'Penn State'!$F$9,IF(B186="Delaware",Delaware!$F$9,IF(B186="Massachusetts",Massachusetts!$F$9,IF(B186="Bellarmine",Bellarmine!$F$9,IF(B186="Fairfield",Fairfield!$F$9,IF(B186="Hobart",Hobart!$F$9,IF(B186="Loyola",Loyola!$F$9,IF(B186="Ohio State",'Ohio State'!$F$9,IF(B186="Denver",Denver!$F$9,IF(B186="Johns Hopkins",'Johns Hopkins'!$F$9,IF(B186="Mercer",Mercer!$F$9,IF(B186="Presbyterian",Presbyterian!$F$9,IF(B186="Brown",Brown!$F$9,IF(B186="Cornell",Cornell!$F$9,IF(B186="Dartmouth",Dartmouth!$F$9,IF(B186="Harvard",Harvard!$F$9,IF(B186="Pennsylvania",Pennsylvania!$F$9,IF(B186="Princeton",Princeton!$F$9,IF(B186="Yale",Yale!$F$9,IF(B186="Canisius",Canisius!$F$9,IF(B186="Jacksonville",Jacksonville!$F$9,IF(B186="Manhattan",Manhattan!$F$9,IF(B186="Marist",Marist!$F$9,IF(B186="St. Josephs",'St. Josephs'!$F$9,IF(B186="Siena",Siena!$F$9,IF(B186="VMI",VMI!$F$9,IF(B186="Bryant",Bryant!$F$9,IF(B186="Mt. St. Marys",'Mount St. Marys'!$F$9,IF(B186="Quinnipiac",Quinnipiac!$F$9,IF(B186="Robert Morris",'Robert Morris'!$F$9,IF(B186="Sacred Heart",'Sacred Heart'!$F$9,IF(B186="Wagner",Wagner!$F$9,IF(B186="Army",Army!$F$9,IF(B186="Bucknell",Bucknell!$F$9,IF(B186="Colgate",Colgate!$F$9,IF(B186="Towson",Towson!$F$9,IF(B186="Holy Cross",'Holy Cross'!$F$9,IF(B186="Lafayette",Lafayette!$F$9,IF(B186="Lehigh",Lehigh!$F$9,IF(B186="Navy",Navy!$F$9,0)))))))))))))))))))))))))))))))))))))))))))))))))))))))))))))</f>
        <v>449</v>
      </c>
    </row>
    <row r="187" spans="1:10">
      <c r="A187" t="s">
        <v>439</v>
      </c>
      <c r="B187" t="s">
        <v>36</v>
      </c>
      <c r="C187">
        <v>11</v>
      </c>
      <c r="D187">
        <v>4</v>
      </c>
      <c r="E187">
        <v>15</v>
      </c>
      <c r="F187" s="45">
        <f t="shared" si="8"/>
        <v>3.5830618892508146</v>
      </c>
      <c r="G187" s="45">
        <f t="shared" si="9"/>
        <v>1.3029315960912053</v>
      </c>
      <c r="H187" s="45">
        <f t="shared" si="10"/>
        <v>4.8859934853420199</v>
      </c>
      <c r="I187">
        <f t="shared" si="11"/>
        <v>183</v>
      </c>
      <c r="J187">
        <f>IF(B187="Air Force",'Air Force'!$F$9,IF(B187="Albany",Albany!$F$9,IF(B187="Detroit",Detroit!$F$9,IF(B187="Binghamton",Binghamton!$F$9,IF(B187="Hartford",Hartford!$F$9,IF(B187="Stony Brook",'Stony Brook'!$F$9,IF(B187="UMBC",UMBC!$F$9,IF(B187="Vermont",Vermont!$F$9,IF(B187="Duke",Duke!$F$9,IF(B187="Maryland",Maryland!$F$9,IF(B187="North Carolina",'North Carolina'!$F$9,IF(B187="Virginia",Virginia!$F$9,IF(B187="Georgetown",Georgetown!$F$9,IF(B187="Notre Dame",'Notre Dame'!$F$9,IF(B187="Providence",Providence!$F$9,IF(B187="Rutgers",Rutgers!$F$9,IF(B187="St. Johns",'St. Johns'!$F$9,IF(B187="Syracuse",Syracuse!$F$9,IF(B187="Villanova",Villanova!$F$9,IF(B187="Drexel",Drexel!$F$9,IF(B187="Hofstra",Hofstra!$F$9,IF(B187="Penn State",'Penn State'!$F$9,IF(B187="Delaware",Delaware!$F$9,IF(B187="Massachusetts",Massachusetts!$F$9,IF(B187="Bellarmine",Bellarmine!$F$9,IF(B187="Fairfield",Fairfield!$F$9,IF(B187="Hobart",Hobart!$F$9,IF(B187="Loyola",Loyola!$F$9,IF(B187="Ohio State",'Ohio State'!$F$9,IF(B187="Denver",Denver!$F$9,IF(B187="Johns Hopkins",'Johns Hopkins'!$F$9,IF(B187="Mercer",Mercer!$F$9,IF(B187="Presbyterian",Presbyterian!$F$9,IF(B187="Brown",Brown!$F$9,IF(B187="Cornell",Cornell!$F$9,IF(B187="Dartmouth",Dartmouth!$F$9,IF(B187="Harvard",Harvard!$F$9,IF(B187="Pennsylvania",Pennsylvania!$F$9,IF(B187="Princeton",Princeton!$F$9,IF(B187="Yale",Yale!$F$9,IF(B187="Canisius",Canisius!$F$9,IF(B187="Jacksonville",Jacksonville!$F$9,IF(B187="Manhattan",Manhattan!$F$9,IF(B187="Marist",Marist!$F$9,IF(B187="St. Josephs",'St. Josephs'!$F$9,IF(B187="Siena",Siena!$F$9,IF(B187="VMI",VMI!$F$9,IF(B187="Bryant",Bryant!$F$9,IF(B187="Mt. St. Marys",'Mount St. Marys'!$F$9,IF(B187="Quinnipiac",Quinnipiac!$F$9,IF(B187="Robert Morris",'Robert Morris'!$F$9,IF(B187="Sacred Heart",'Sacred Heart'!$F$9,IF(B187="Wagner",Wagner!$F$9,IF(B187="Army",Army!$F$9,IF(B187="Bucknell",Bucknell!$F$9,IF(B187="Colgate",Colgate!$F$9,IF(B187="Towson",Towson!$F$9,IF(B187="Holy Cross",'Holy Cross'!$F$9,IF(B187="Lafayette",Lafayette!$F$9,IF(B187="Lehigh",Lehigh!$F$9,IF(B187="Navy",Navy!$F$9,0)))))))))))))))))))))))))))))))))))))))))))))))))))))))))))))</f>
        <v>307</v>
      </c>
    </row>
    <row r="188" spans="1:10">
      <c r="A188" t="s">
        <v>399</v>
      </c>
      <c r="B188" t="s">
        <v>21</v>
      </c>
      <c r="C188">
        <v>9</v>
      </c>
      <c r="D188">
        <v>14</v>
      </c>
      <c r="E188">
        <v>23</v>
      </c>
      <c r="F188" s="45">
        <f t="shared" si="8"/>
        <v>1.9067796610169492</v>
      </c>
      <c r="G188" s="45">
        <f t="shared" si="9"/>
        <v>2.9661016949152543</v>
      </c>
      <c r="H188" s="45">
        <f t="shared" si="10"/>
        <v>4.8728813559322033</v>
      </c>
      <c r="I188">
        <f t="shared" si="11"/>
        <v>184</v>
      </c>
      <c r="J188">
        <f>IF(B188="Air Force",'Air Force'!$F$9,IF(B188="Albany",Albany!$F$9,IF(B188="Detroit",Detroit!$F$9,IF(B188="Binghamton",Binghamton!$F$9,IF(B188="Hartford",Hartford!$F$9,IF(B188="Stony Brook",'Stony Brook'!$F$9,IF(B188="UMBC",UMBC!$F$9,IF(B188="Vermont",Vermont!$F$9,IF(B188="Duke",Duke!$F$9,IF(B188="Maryland",Maryland!$F$9,IF(B188="North Carolina",'North Carolina'!$F$9,IF(B188="Virginia",Virginia!$F$9,IF(B188="Georgetown",Georgetown!$F$9,IF(B188="Notre Dame",'Notre Dame'!$F$9,IF(B188="Providence",Providence!$F$9,IF(B188="Rutgers",Rutgers!$F$9,IF(B188="St. Johns",'St. Johns'!$F$9,IF(B188="Syracuse",Syracuse!$F$9,IF(B188="Villanova",Villanova!$F$9,IF(B188="Drexel",Drexel!$F$9,IF(B188="Hofstra",Hofstra!$F$9,IF(B188="Penn State",'Penn State'!$F$9,IF(B188="Delaware",Delaware!$F$9,IF(B188="Massachusetts",Massachusetts!$F$9,IF(B188="Bellarmine",Bellarmine!$F$9,IF(B188="Fairfield",Fairfield!$F$9,IF(B188="Hobart",Hobart!$F$9,IF(B188="Loyola",Loyola!$F$9,IF(B188="Ohio State",'Ohio State'!$F$9,IF(B188="Denver",Denver!$F$9,IF(B188="Johns Hopkins",'Johns Hopkins'!$F$9,IF(B188="Mercer",Mercer!$F$9,IF(B188="Presbyterian",Presbyterian!$F$9,IF(B188="Brown",Brown!$F$9,IF(B188="Cornell",Cornell!$F$9,IF(B188="Dartmouth",Dartmouth!$F$9,IF(B188="Harvard",Harvard!$F$9,IF(B188="Pennsylvania",Pennsylvania!$F$9,IF(B188="Princeton",Princeton!$F$9,IF(B188="Yale",Yale!$F$9,IF(B188="Canisius",Canisius!$F$9,IF(B188="Jacksonville",Jacksonville!$F$9,IF(B188="Manhattan",Manhattan!$F$9,IF(B188="Marist",Marist!$F$9,IF(B188="St. Josephs",'St. Josephs'!$F$9,IF(B188="Siena",Siena!$F$9,IF(B188="VMI",VMI!$F$9,IF(B188="Bryant",Bryant!$F$9,IF(B188="Mt. St. Marys",'Mount St. Marys'!$F$9,IF(B188="Quinnipiac",Quinnipiac!$F$9,IF(B188="Robert Morris",'Robert Morris'!$F$9,IF(B188="Sacred Heart",'Sacred Heart'!$F$9,IF(B188="Wagner",Wagner!$F$9,IF(B188="Army",Army!$F$9,IF(B188="Bucknell",Bucknell!$F$9,IF(B188="Colgate",Colgate!$F$9,IF(B188="Towson",Towson!$F$9,IF(B188="Holy Cross",'Holy Cross'!$F$9,IF(B188="Lafayette",Lafayette!$F$9,IF(B188="Lehigh",Lehigh!$F$9,IF(B188="Navy",Navy!$F$9,0)))))))))))))))))))))))))))))))))))))))))))))))))))))))))))))</f>
        <v>472</v>
      </c>
    </row>
    <row r="189" spans="1:10">
      <c r="A189" t="s">
        <v>404</v>
      </c>
      <c r="B189" t="s">
        <v>27</v>
      </c>
      <c r="C189">
        <v>15</v>
      </c>
      <c r="D189">
        <v>10</v>
      </c>
      <c r="E189">
        <v>25</v>
      </c>
      <c r="F189" s="45">
        <f t="shared" si="8"/>
        <v>2.9069767441860463</v>
      </c>
      <c r="G189" s="45">
        <f t="shared" si="9"/>
        <v>1.9379844961240309</v>
      </c>
      <c r="H189" s="45">
        <f t="shared" si="10"/>
        <v>4.8449612403100781</v>
      </c>
      <c r="I189">
        <f t="shared" si="11"/>
        <v>185</v>
      </c>
      <c r="J189">
        <f>IF(B189="Air Force",'Air Force'!$F$9,IF(B189="Albany",Albany!$F$9,IF(B189="Detroit",Detroit!$F$9,IF(B189="Binghamton",Binghamton!$F$9,IF(B189="Hartford",Hartford!$F$9,IF(B189="Stony Brook",'Stony Brook'!$F$9,IF(B189="UMBC",UMBC!$F$9,IF(B189="Vermont",Vermont!$F$9,IF(B189="Duke",Duke!$F$9,IF(B189="Maryland",Maryland!$F$9,IF(B189="North Carolina",'North Carolina'!$F$9,IF(B189="Virginia",Virginia!$F$9,IF(B189="Georgetown",Georgetown!$F$9,IF(B189="Notre Dame",'Notre Dame'!$F$9,IF(B189="Providence",Providence!$F$9,IF(B189="Rutgers",Rutgers!$F$9,IF(B189="St. Johns",'St. Johns'!$F$9,IF(B189="Syracuse",Syracuse!$F$9,IF(B189="Villanova",Villanova!$F$9,IF(B189="Drexel",Drexel!$F$9,IF(B189="Hofstra",Hofstra!$F$9,IF(B189="Penn State",'Penn State'!$F$9,IF(B189="Delaware",Delaware!$F$9,IF(B189="Massachusetts",Massachusetts!$F$9,IF(B189="Bellarmine",Bellarmine!$F$9,IF(B189="Fairfield",Fairfield!$F$9,IF(B189="Hobart",Hobart!$F$9,IF(B189="Loyola",Loyola!$F$9,IF(B189="Ohio State",'Ohio State'!$F$9,IF(B189="Denver",Denver!$F$9,IF(B189="Johns Hopkins",'Johns Hopkins'!$F$9,IF(B189="Mercer",Mercer!$F$9,IF(B189="Presbyterian",Presbyterian!$F$9,IF(B189="Brown",Brown!$F$9,IF(B189="Cornell",Cornell!$F$9,IF(B189="Dartmouth",Dartmouth!$F$9,IF(B189="Harvard",Harvard!$F$9,IF(B189="Pennsylvania",Pennsylvania!$F$9,IF(B189="Princeton",Princeton!$F$9,IF(B189="Yale",Yale!$F$9,IF(B189="Canisius",Canisius!$F$9,IF(B189="Jacksonville",Jacksonville!$F$9,IF(B189="Manhattan",Manhattan!$F$9,IF(B189="Marist",Marist!$F$9,IF(B189="St. Josephs",'St. Josephs'!$F$9,IF(B189="Siena",Siena!$F$9,IF(B189="VMI",VMI!$F$9,IF(B189="Bryant",Bryant!$F$9,IF(B189="Mt. St. Marys",'Mount St. Marys'!$F$9,IF(B189="Quinnipiac",Quinnipiac!$F$9,IF(B189="Robert Morris",'Robert Morris'!$F$9,IF(B189="Sacred Heart",'Sacred Heart'!$F$9,IF(B189="Wagner",Wagner!$F$9,IF(B189="Army",Army!$F$9,IF(B189="Bucknell",Bucknell!$F$9,IF(B189="Colgate",Colgate!$F$9,IF(B189="Towson",Towson!$F$9,IF(B189="Holy Cross",'Holy Cross'!$F$9,IF(B189="Lafayette",Lafayette!$F$9,IF(B189="Lehigh",Lehigh!$F$9,IF(B189="Navy",Navy!$F$9,0)))))))))))))))))))))))))))))))))))))))))))))))))))))))))))))</f>
        <v>516</v>
      </c>
    </row>
    <row r="190" spans="1:10">
      <c r="A190" t="s">
        <v>424</v>
      </c>
      <c r="B190" t="s">
        <v>3</v>
      </c>
      <c r="C190">
        <v>18</v>
      </c>
      <c r="D190">
        <v>6</v>
      </c>
      <c r="E190">
        <v>24</v>
      </c>
      <c r="F190" s="45">
        <f t="shared" si="8"/>
        <v>3.6290322580645165</v>
      </c>
      <c r="G190" s="45">
        <f t="shared" si="9"/>
        <v>1.2096774193548387</v>
      </c>
      <c r="H190" s="45">
        <f t="shared" si="10"/>
        <v>4.838709677419355</v>
      </c>
      <c r="I190">
        <f t="shared" si="11"/>
        <v>186</v>
      </c>
      <c r="J190">
        <f>IF(B190="Air Force",'Air Force'!$F$9,IF(B190="Albany",Albany!$F$9,IF(B190="Detroit",Detroit!$F$9,IF(B190="Binghamton",Binghamton!$F$9,IF(B190="Hartford",Hartford!$F$9,IF(B190="Stony Brook",'Stony Brook'!$F$9,IF(B190="UMBC",UMBC!$F$9,IF(B190="Vermont",Vermont!$F$9,IF(B190="Duke",Duke!$F$9,IF(B190="Maryland",Maryland!$F$9,IF(B190="North Carolina",'North Carolina'!$F$9,IF(B190="Virginia",Virginia!$F$9,IF(B190="Georgetown",Georgetown!$F$9,IF(B190="Notre Dame",'Notre Dame'!$F$9,IF(B190="Providence",Providence!$F$9,IF(B190="Rutgers",Rutgers!$F$9,IF(B190="St. Johns",'St. Johns'!$F$9,IF(B190="Syracuse",Syracuse!$F$9,IF(B190="Villanova",Villanova!$F$9,IF(B190="Drexel",Drexel!$F$9,IF(B190="Hofstra",Hofstra!$F$9,IF(B190="Penn State",'Penn State'!$F$9,IF(B190="Delaware",Delaware!$F$9,IF(B190="Massachusetts",Massachusetts!$F$9,IF(B190="Bellarmine",Bellarmine!$F$9,IF(B190="Fairfield",Fairfield!$F$9,IF(B190="Hobart",Hobart!$F$9,IF(B190="Loyola",Loyola!$F$9,IF(B190="Ohio State",'Ohio State'!$F$9,IF(B190="Denver",Denver!$F$9,IF(B190="Johns Hopkins",'Johns Hopkins'!$F$9,IF(B190="Mercer",Mercer!$F$9,IF(B190="Presbyterian",Presbyterian!$F$9,IF(B190="Brown",Brown!$F$9,IF(B190="Cornell",Cornell!$F$9,IF(B190="Dartmouth",Dartmouth!$F$9,IF(B190="Harvard",Harvard!$F$9,IF(B190="Pennsylvania",Pennsylvania!$F$9,IF(B190="Princeton",Princeton!$F$9,IF(B190="Yale",Yale!$F$9,IF(B190="Canisius",Canisius!$F$9,IF(B190="Jacksonville",Jacksonville!$F$9,IF(B190="Manhattan",Manhattan!$F$9,IF(B190="Marist",Marist!$F$9,IF(B190="St. Josephs",'St. Josephs'!$F$9,IF(B190="Siena",Siena!$F$9,IF(B190="VMI",VMI!$F$9,IF(B190="Bryant",Bryant!$F$9,IF(B190="Mt. St. Marys",'Mount St. Marys'!$F$9,IF(B190="Quinnipiac",Quinnipiac!$F$9,IF(B190="Robert Morris",'Robert Morris'!$F$9,IF(B190="Sacred Heart",'Sacred Heart'!$F$9,IF(B190="Wagner",Wagner!$F$9,IF(B190="Army",Army!$F$9,IF(B190="Bucknell",Bucknell!$F$9,IF(B190="Colgate",Colgate!$F$9,IF(B190="Towson",Towson!$F$9,IF(B190="Holy Cross",'Holy Cross'!$F$9,IF(B190="Lafayette",Lafayette!$F$9,IF(B190="Lehigh",Lehigh!$F$9,IF(B190="Navy",Navy!$F$9,0)))))))))))))))))))))))))))))))))))))))))))))))))))))))))))))</f>
        <v>496</v>
      </c>
    </row>
    <row r="191" spans="1:10">
      <c r="A191" t="s">
        <v>357</v>
      </c>
      <c r="B191" t="s">
        <v>11</v>
      </c>
      <c r="C191">
        <v>15</v>
      </c>
      <c r="D191">
        <v>7</v>
      </c>
      <c r="E191">
        <v>22</v>
      </c>
      <c r="F191" s="45">
        <f t="shared" si="8"/>
        <v>3.2467532467532463</v>
      </c>
      <c r="G191" s="45">
        <f t="shared" si="9"/>
        <v>1.5151515151515151</v>
      </c>
      <c r="H191" s="45">
        <f t="shared" si="10"/>
        <v>4.7619047619047619</v>
      </c>
      <c r="I191">
        <f t="shared" si="11"/>
        <v>187</v>
      </c>
      <c r="J191">
        <f>IF(B191="Air Force",'Air Force'!$F$9,IF(B191="Albany",Albany!$F$9,IF(B191="Detroit",Detroit!$F$9,IF(B191="Binghamton",Binghamton!$F$9,IF(B191="Hartford",Hartford!$F$9,IF(B191="Stony Brook",'Stony Brook'!$F$9,IF(B191="UMBC",UMBC!$F$9,IF(B191="Vermont",Vermont!$F$9,IF(B191="Duke",Duke!$F$9,IF(B191="Maryland",Maryland!$F$9,IF(B191="North Carolina",'North Carolina'!$F$9,IF(B191="Virginia",Virginia!$F$9,IF(B191="Georgetown",Georgetown!$F$9,IF(B191="Notre Dame",'Notre Dame'!$F$9,IF(B191="Providence",Providence!$F$9,IF(B191="Rutgers",Rutgers!$F$9,IF(B191="St. Johns",'St. Johns'!$F$9,IF(B191="Syracuse",Syracuse!$F$9,IF(B191="Villanova",Villanova!$F$9,IF(B191="Drexel",Drexel!$F$9,IF(B191="Hofstra",Hofstra!$F$9,IF(B191="Penn State",'Penn State'!$F$9,IF(B191="Delaware",Delaware!$F$9,IF(B191="Massachusetts",Massachusetts!$F$9,IF(B191="Bellarmine",Bellarmine!$F$9,IF(B191="Fairfield",Fairfield!$F$9,IF(B191="Hobart",Hobart!$F$9,IF(B191="Loyola",Loyola!$F$9,IF(B191="Ohio State",'Ohio State'!$F$9,IF(B191="Denver",Denver!$F$9,IF(B191="Johns Hopkins",'Johns Hopkins'!$F$9,IF(B191="Mercer",Mercer!$F$9,IF(B191="Presbyterian",Presbyterian!$F$9,IF(B191="Brown",Brown!$F$9,IF(B191="Cornell",Cornell!$F$9,IF(B191="Dartmouth",Dartmouth!$F$9,IF(B191="Harvard",Harvard!$F$9,IF(B191="Pennsylvania",Pennsylvania!$F$9,IF(B191="Princeton",Princeton!$F$9,IF(B191="Yale",Yale!$F$9,IF(B191="Canisius",Canisius!$F$9,IF(B191="Jacksonville",Jacksonville!$F$9,IF(B191="Manhattan",Manhattan!$F$9,IF(B191="Marist",Marist!$F$9,IF(B191="St. Josephs",'St. Josephs'!$F$9,IF(B191="Siena",Siena!$F$9,IF(B191="VMI",VMI!$F$9,IF(B191="Bryant",Bryant!$F$9,IF(B191="Mt. St. Marys",'Mount St. Marys'!$F$9,IF(B191="Quinnipiac",Quinnipiac!$F$9,IF(B191="Robert Morris",'Robert Morris'!$F$9,IF(B191="Sacred Heart",'Sacred Heart'!$F$9,IF(B191="Wagner",Wagner!$F$9,IF(B191="Army",Army!$F$9,IF(B191="Bucknell",Bucknell!$F$9,IF(B191="Colgate",Colgate!$F$9,IF(B191="Towson",Towson!$F$9,IF(B191="Holy Cross",'Holy Cross'!$F$9,IF(B191="Lafayette",Lafayette!$F$9,IF(B191="Lehigh",Lehigh!$F$9,IF(B191="Navy",Navy!$F$9,0)))))))))))))))))))))))))))))))))))))))))))))))))))))))))))))</f>
        <v>462</v>
      </c>
    </row>
    <row r="192" spans="1:10">
      <c r="A192" t="s">
        <v>391</v>
      </c>
      <c r="B192" t="s">
        <v>11</v>
      </c>
      <c r="C192">
        <v>18</v>
      </c>
      <c r="D192">
        <v>4</v>
      </c>
      <c r="E192">
        <v>22</v>
      </c>
      <c r="F192" s="45">
        <f t="shared" si="8"/>
        <v>3.8961038961038961</v>
      </c>
      <c r="G192" s="45">
        <f t="shared" si="9"/>
        <v>0.86580086580086579</v>
      </c>
      <c r="H192" s="45">
        <f t="shared" si="10"/>
        <v>4.7619047619047619</v>
      </c>
      <c r="I192">
        <f t="shared" si="11"/>
        <v>187</v>
      </c>
      <c r="J192">
        <f>IF(B192="Air Force",'Air Force'!$F$9,IF(B192="Albany",Albany!$F$9,IF(B192="Detroit",Detroit!$F$9,IF(B192="Binghamton",Binghamton!$F$9,IF(B192="Hartford",Hartford!$F$9,IF(B192="Stony Brook",'Stony Brook'!$F$9,IF(B192="UMBC",UMBC!$F$9,IF(B192="Vermont",Vermont!$F$9,IF(B192="Duke",Duke!$F$9,IF(B192="Maryland",Maryland!$F$9,IF(B192="North Carolina",'North Carolina'!$F$9,IF(B192="Virginia",Virginia!$F$9,IF(B192="Georgetown",Georgetown!$F$9,IF(B192="Notre Dame",'Notre Dame'!$F$9,IF(B192="Providence",Providence!$F$9,IF(B192="Rutgers",Rutgers!$F$9,IF(B192="St. Johns",'St. Johns'!$F$9,IF(B192="Syracuse",Syracuse!$F$9,IF(B192="Villanova",Villanova!$F$9,IF(B192="Drexel",Drexel!$F$9,IF(B192="Hofstra",Hofstra!$F$9,IF(B192="Penn State",'Penn State'!$F$9,IF(B192="Delaware",Delaware!$F$9,IF(B192="Massachusetts",Massachusetts!$F$9,IF(B192="Bellarmine",Bellarmine!$F$9,IF(B192="Fairfield",Fairfield!$F$9,IF(B192="Hobart",Hobart!$F$9,IF(B192="Loyola",Loyola!$F$9,IF(B192="Ohio State",'Ohio State'!$F$9,IF(B192="Denver",Denver!$F$9,IF(B192="Johns Hopkins",'Johns Hopkins'!$F$9,IF(B192="Mercer",Mercer!$F$9,IF(B192="Presbyterian",Presbyterian!$F$9,IF(B192="Brown",Brown!$F$9,IF(B192="Cornell",Cornell!$F$9,IF(B192="Dartmouth",Dartmouth!$F$9,IF(B192="Harvard",Harvard!$F$9,IF(B192="Pennsylvania",Pennsylvania!$F$9,IF(B192="Princeton",Princeton!$F$9,IF(B192="Yale",Yale!$F$9,IF(B192="Canisius",Canisius!$F$9,IF(B192="Jacksonville",Jacksonville!$F$9,IF(B192="Manhattan",Manhattan!$F$9,IF(B192="Marist",Marist!$F$9,IF(B192="St. Josephs",'St. Josephs'!$F$9,IF(B192="Siena",Siena!$F$9,IF(B192="VMI",VMI!$F$9,IF(B192="Bryant",Bryant!$F$9,IF(B192="Mt. St. Marys",'Mount St. Marys'!$F$9,IF(B192="Quinnipiac",Quinnipiac!$F$9,IF(B192="Robert Morris",'Robert Morris'!$F$9,IF(B192="Sacred Heart",'Sacred Heart'!$F$9,IF(B192="Wagner",Wagner!$F$9,IF(B192="Army",Army!$F$9,IF(B192="Bucknell",Bucknell!$F$9,IF(B192="Colgate",Colgate!$F$9,IF(B192="Towson",Towson!$F$9,IF(B192="Holy Cross",'Holy Cross'!$F$9,IF(B192="Lafayette",Lafayette!$F$9,IF(B192="Lehigh",Lehigh!$F$9,IF(B192="Navy",Navy!$F$9,0)))))))))))))))))))))))))))))))))))))))))))))))))))))))))))))</f>
        <v>462</v>
      </c>
    </row>
    <row r="193" spans="1:10">
      <c r="A193" t="s">
        <v>462</v>
      </c>
      <c r="B193" t="s">
        <v>197</v>
      </c>
      <c r="C193">
        <v>12</v>
      </c>
      <c r="D193">
        <v>8</v>
      </c>
      <c r="E193">
        <v>20</v>
      </c>
      <c r="F193" s="45">
        <f t="shared" si="8"/>
        <v>2.8571428571428572</v>
      </c>
      <c r="G193" s="45">
        <f t="shared" si="9"/>
        <v>1.9047619047619049</v>
      </c>
      <c r="H193" s="45">
        <f t="shared" si="10"/>
        <v>4.7619047619047619</v>
      </c>
      <c r="I193">
        <f t="shared" si="11"/>
        <v>187</v>
      </c>
      <c r="J193">
        <f>IF(B193="Air Force",'Air Force'!$F$9,IF(B193="Albany",Albany!$F$9,IF(B193="Detroit",Detroit!$F$9,IF(B193="Binghamton",Binghamton!$F$9,IF(B193="Hartford",Hartford!$F$9,IF(B193="Stony Brook",'Stony Brook'!$F$9,IF(B193="UMBC",UMBC!$F$9,IF(B193="Vermont",Vermont!$F$9,IF(B193="Duke",Duke!$F$9,IF(B193="Maryland",Maryland!$F$9,IF(B193="North Carolina",'North Carolina'!$F$9,IF(B193="Virginia",Virginia!$F$9,IF(B193="Georgetown",Georgetown!$F$9,IF(B193="Notre Dame",'Notre Dame'!$F$9,IF(B193="Providence",Providence!$F$9,IF(B193="Rutgers",Rutgers!$F$9,IF(B193="St. Johns",'St. Johns'!$F$9,IF(B193="Syracuse",Syracuse!$F$9,IF(B193="Villanova",Villanova!$F$9,IF(B193="Drexel",Drexel!$F$9,IF(B193="Hofstra",Hofstra!$F$9,IF(B193="Penn State",'Penn State'!$F$9,IF(B193="Delaware",Delaware!$F$9,IF(B193="Massachusetts",Massachusetts!$F$9,IF(B193="Bellarmine",Bellarmine!$F$9,IF(B193="Fairfield",Fairfield!$F$9,IF(B193="Hobart",Hobart!$F$9,IF(B193="Loyola",Loyola!$F$9,IF(B193="Ohio State",'Ohio State'!$F$9,IF(B193="Denver",Denver!$F$9,IF(B193="Johns Hopkins",'Johns Hopkins'!$F$9,IF(B193="Mercer",Mercer!$F$9,IF(B193="Presbyterian",Presbyterian!$F$9,IF(B193="Brown",Brown!$F$9,IF(B193="Cornell",Cornell!$F$9,IF(B193="Dartmouth",Dartmouth!$F$9,IF(B193="Harvard",Harvard!$F$9,IF(B193="Pennsylvania",Pennsylvania!$F$9,IF(B193="Princeton",Princeton!$F$9,IF(B193="Yale",Yale!$F$9,IF(B193="Canisius",Canisius!$F$9,IF(B193="Jacksonville",Jacksonville!$F$9,IF(B193="Manhattan",Manhattan!$F$9,IF(B193="Marist",Marist!$F$9,IF(B193="St. Josephs",'St. Josephs'!$F$9,IF(B193="Siena",Siena!$F$9,IF(B193="VMI",VMI!$F$9,IF(B193="Bryant",Bryant!$F$9,IF(B193="Mt. St. Marys",'Mount St. Marys'!$F$9,IF(B193="Quinnipiac",Quinnipiac!$F$9,IF(B193="Robert Morris",'Robert Morris'!$F$9,IF(B193="Sacred Heart",'Sacred Heart'!$F$9,IF(B193="Wagner",Wagner!$F$9,IF(B193="Army",Army!$F$9,IF(B193="Bucknell",Bucknell!$F$9,IF(B193="Colgate",Colgate!$F$9,IF(B193="Towson",Towson!$F$9,IF(B193="Holy Cross",'Holy Cross'!$F$9,IF(B193="Lafayette",Lafayette!$F$9,IF(B193="Lehigh",Lehigh!$F$9,IF(B193="Navy",Navy!$F$9,0)))))))))))))))))))))))))))))))))))))))))))))))))))))))))))))</f>
        <v>420</v>
      </c>
    </row>
    <row r="194" spans="1:10">
      <c r="A194" t="s">
        <v>459</v>
      </c>
      <c r="B194" t="s">
        <v>53</v>
      </c>
      <c r="C194">
        <v>9</v>
      </c>
      <c r="D194">
        <v>8</v>
      </c>
      <c r="E194">
        <v>17</v>
      </c>
      <c r="F194" s="45">
        <f t="shared" si="8"/>
        <v>2.4725274725274726</v>
      </c>
      <c r="G194" s="45">
        <f t="shared" si="9"/>
        <v>2.197802197802198</v>
      </c>
      <c r="H194" s="45">
        <f t="shared" si="10"/>
        <v>4.6703296703296706</v>
      </c>
      <c r="I194">
        <f t="shared" si="11"/>
        <v>190</v>
      </c>
      <c r="J194">
        <f>IF(B194="Air Force",'Air Force'!$F$9,IF(B194="Albany",Albany!$F$9,IF(B194="Detroit",Detroit!$F$9,IF(B194="Binghamton",Binghamton!$F$9,IF(B194="Hartford",Hartford!$F$9,IF(B194="Stony Brook",'Stony Brook'!$F$9,IF(B194="UMBC",UMBC!$F$9,IF(B194="Vermont",Vermont!$F$9,IF(B194="Duke",Duke!$F$9,IF(B194="Maryland",Maryland!$F$9,IF(B194="North Carolina",'North Carolina'!$F$9,IF(B194="Virginia",Virginia!$F$9,IF(B194="Georgetown",Georgetown!$F$9,IF(B194="Notre Dame",'Notre Dame'!$F$9,IF(B194="Providence",Providence!$F$9,IF(B194="Rutgers",Rutgers!$F$9,IF(B194="St. Johns",'St. Johns'!$F$9,IF(B194="Syracuse",Syracuse!$F$9,IF(B194="Villanova",Villanova!$F$9,IF(B194="Drexel",Drexel!$F$9,IF(B194="Hofstra",Hofstra!$F$9,IF(B194="Penn State",'Penn State'!$F$9,IF(B194="Delaware",Delaware!$F$9,IF(B194="Massachusetts",Massachusetts!$F$9,IF(B194="Bellarmine",Bellarmine!$F$9,IF(B194="Fairfield",Fairfield!$F$9,IF(B194="Hobart",Hobart!$F$9,IF(B194="Loyola",Loyola!$F$9,IF(B194="Ohio State",'Ohio State'!$F$9,IF(B194="Denver",Denver!$F$9,IF(B194="Johns Hopkins",'Johns Hopkins'!$F$9,IF(B194="Mercer",Mercer!$F$9,IF(B194="Presbyterian",Presbyterian!$F$9,IF(B194="Brown",Brown!$F$9,IF(B194="Cornell",Cornell!$F$9,IF(B194="Dartmouth",Dartmouth!$F$9,IF(B194="Harvard",Harvard!$F$9,IF(B194="Pennsylvania",Pennsylvania!$F$9,IF(B194="Princeton",Princeton!$F$9,IF(B194="Yale",Yale!$F$9,IF(B194="Canisius",Canisius!$F$9,IF(B194="Jacksonville",Jacksonville!$F$9,IF(B194="Manhattan",Manhattan!$F$9,IF(B194="Marist",Marist!$F$9,IF(B194="St. Josephs",'St. Josephs'!$F$9,IF(B194="Siena",Siena!$F$9,IF(B194="VMI",VMI!$F$9,IF(B194="Bryant",Bryant!$F$9,IF(B194="Mt. St. Marys",'Mount St. Marys'!$F$9,IF(B194="Quinnipiac",Quinnipiac!$F$9,IF(B194="Robert Morris",'Robert Morris'!$F$9,IF(B194="Sacred Heart",'Sacred Heart'!$F$9,IF(B194="Wagner",Wagner!$F$9,IF(B194="Army",Army!$F$9,IF(B194="Bucknell",Bucknell!$F$9,IF(B194="Colgate",Colgate!$F$9,IF(B194="Towson",Towson!$F$9,IF(B194="Holy Cross",'Holy Cross'!$F$9,IF(B194="Lafayette",Lafayette!$F$9,IF(B194="Lehigh",Lehigh!$F$9,IF(B194="Navy",Navy!$F$9,0)))))))))))))))))))))))))))))))))))))))))))))))))))))))))))))</f>
        <v>364</v>
      </c>
    </row>
    <row r="195" spans="1:10">
      <c r="A195" t="s">
        <v>400</v>
      </c>
      <c r="B195" t="s">
        <v>51</v>
      </c>
      <c r="C195">
        <v>12</v>
      </c>
      <c r="D195">
        <v>10</v>
      </c>
      <c r="E195">
        <v>22</v>
      </c>
      <c r="F195" s="45">
        <f t="shared" si="8"/>
        <v>2.5423728813559325</v>
      </c>
      <c r="G195" s="45">
        <f t="shared" si="9"/>
        <v>2.1186440677966099</v>
      </c>
      <c r="H195" s="45">
        <f t="shared" si="10"/>
        <v>4.6610169491525424</v>
      </c>
      <c r="I195">
        <f t="shared" si="11"/>
        <v>191</v>
      </c>
      <c r="J195">
        <f>IF(B195="Air Force",'Air Force'!$F$9,IF(B195="Albany",Albany!$F$9,IF(B195="Detroit",Detroit!$F$9,IF(B195="Binghamton",Binghamton!$F$9,IF(B195="Hartford",Hartford!$F$9,IF(B195="Stony Brook",'Stony Brook'!$F$9,IF(B195="UMBC",UMBC!$F$9,IF(B195="Vermont",Vermont!$F$9,IF(B195="Duke",Duke!$F$9,IF(B195="Maryland",Maryland!$F$9,IF(B195="North Carolina",'North Carolina'!$F$9,IF(B195="Virginia",Virginia!$F$9,IF(B195="Georgetown",Georgetown!$F$9,IF(B195="Notre Dame",'Notre Dame'!$F$9,IF(B195="Providence",Providence!$F$9,IF(B195="Rutgers",Rutgers!$F$9,IF(B195="St. Johns",'St. Johns'!$F$9,IF(B195="Syracuse",Syracuse!$F$9,IF(B195="Villanova",Villanova!$F$9,IF(B195="Drexel",Drexel!$F$9,IF(B195="Hofstra",Hofstra!$F$9,IF(B195="Penn State",'Penn State'!$F$9,IF(B195="Delaware",Delaware!$F$9,IF(B195="Massachusetts",Massachusetts!$F$9,IF(B195="Bellarmine",Bellarmine!$F$9,IF(B195="Fairfield",Fairfield!$F$9,IF(B195="Hobart",Hobart!$F$9,IF(B195="Loyola",Loyola!$F$9,IF(B195="Ohio State",'Ohio State'!$F$9,IF(B195="Denver",Denver!$F$9,IF(B195="Johns Hopkins",'Johns Hopkins'!$F$9,IF(B195="Mercer",Mercer!$F$9,IF(B195="Presbyterian",Presbyterian!$F$9,IF(B195="Brown",Brown!$F$9,IF(B195="Cornell",Cornell!$F$9,IF(B195="Dartmouth",Dartmouth!$F$9,IF(B195="Harvard",Harvard!$F$9,IF(B195="Pennsylvania",Pennsylvania!$F$9,IF(B195="Princeton",Princeton!$F$9,IF(B195="Yale",Yale!$F$9,IF(B195="Canisius",Canisius!$F$9,IF(B195="Jacksonville",Jacksonville!$F$9,IF(B195="Manhattan",Manhattan!$F$9,IF(B195="Marist",Marist!$F$9,IF(B195="St. Josephs",'St. Josephs'!$F$9,IF(B195="Siena",Siena!$F$9,IF(B195="VMI",VMI!$F$9,IF(B195="Bryant",Bryant!$F$9,IF(B195="Mt. St. Marys",'Mount St. Marys'!$F$9,IF(B195="Quinnipiac",Quinnipiac!$F$9,IF(B195="Robert Morris",'Robert Morris'!$F$9,IF(B195="Sacred Heart",'Sacred Heart'!$F$9,IF(B195="Wagner",Wagner!$F$9,IF(B195="Army",Army!$F$9,IF(B195="Bucknell",Bucknell!$F$9,IF(B195="Colgate",Colgate!$F$9,IF(B195="Towson",Towson!$F$9,IF(B195="Holy Cross",'Holy Cross'!$F$9,IF(B195="Lafayette",Lafayette!$F$9,IF(B195="Lehigh",Lehigh!$F$9,IF(B195="Navy",Navy!$F$9,0)))))))))))))))))))))))))))))))))))))))))))))))))))))))))))))</f>
        <v>472</v>
      </c>
    </row>
    <row r="196" spans="1:10">
      <c r="A196" t="s">
        <v>451</v>
      </c>
      <c r="B196" t="s">
        <v>3</v>
      </c>
      <c r="C196">
        <v>11</v>
      </c>
      <c r="D196">
        <v>12</v>
      </c>
      <c r="E196">
        <v>23</v>
      </c>
      <c r="F196" s="45">
        <f t="shared" si="8"/>
        <v>2.217741935483871</v>
      </c>
      <c r="G196" s="45">
        <f t="shared" si="9"/>
        <v>2.4193548387096775</v>
      </c>
      <c r="H196" s="45">
        <f t="shared" si="10"/>
        <v>4.637096774193548</v>
      </c>
      <c r="I196">
        <f t="shared" si="11"/>
        <v>192</v>
      </c>
      <c r="J196">
        <f>IF(B196="Air Force",'Air Force'!$F$9,IF(B196="Albany",Albany!$F$9,IF(B196="Detroit",Detroit!$F$9,IF(B196="Binghamton",Binghamton!$F$9,IF(B196="Hartford",Hartford!$F$9,IF(B196="Stony Brook",'Stony Brook'!$F$9,IF(B196="UMBC",UMBC!$F$9,IF(B196="Vermont",Vermont!$F$9,IF(B196="Duke",Duke!$F$9,IF(B196="Maryland",Maryland!$F$9,IF(B196="North Carolina",'North Carolina'!$F$9,IF(B196="Virginia",Virginia!$F$9,IF(B196="Georgetown",Georgetown!$F$9,IF(B196="Notre Dame",'Notre Dame'!$F$9,IF(B196="Providence",Providence!$F$9,IF(B196="Rutgers",Rutgers!$F$9,IF(B196="St. Johns",'St. Johns'!$F$9,IF(B196="Syracuse",Syracuse!$F$9,IF(B196="Villanova",Villanova!$F$9,IF(B196="Drexel",Drexel!$F$9,IF(B196="Hofstra",Hofstra!$F$9,IF(B196="Penn State",'Penn State'!$F$9,IF(B196="Delaware",Delaware!$F$9,IF(B196="Massachusetts",Massachusetts!$F$9,IF(B196="Bellarmine",Bellarmine!$F$9,IF(B196="Fairfield",Fairfield!$F$9,IF(B196="Hobart",Hobart!$F$9,IF(B196="Loyola",Loyola!$F$9,IF(B196="Ohio State",'Ohio State'!$F$9,IF(B196="Denver",Denver!$F$9,IF(B196="Johns Hopkins",'Johns Hopkins'!$F$9,IF(B196="Mercer",Mercer!$F$9,IF(B196="Presbyterian",Presbyterian!$F$9,IF(B196="Brown",Brown!$F$9,IF(B196="Cornell",Cornell!$F$9,IF(B196="Dartmouth",Dartmouth!$F$9,IF(B196="Harvard",Harvard!$F$9,IF(B196="Pennsylvania",Pennsylvania!$F$9,IF(B196="Princeton",Princeton!$F$9,IF(B196="Yale",Yale!$F$9,IF(B196="Canisius",Canisius!$F$9,IF(B196="Jacksonville",Jacksonville!$F$9,IF(B196="Manhattan",Manhattan!$F$9,IF(B196="Marist",Marist!$F$9,IF(B196="St. Josephs",'St. Josephs'!$F$9,IF(B196="Siena",Siena!$F$9,IF(B196="VMI",VMI!$F$9,IF(B196="Bryant",Bryant!$F$9,IF(B196="Mt. St. Marys",'Mount St. Marys'!$F$9,IF(B196="Quinnipiac",Quinnipiac!$F$9,IF(B196="Robert Morris",'Robert Morris'!$F$9,IF(B196="Sacred Heart",'Sacred Heart'!$F$9,IF(B196="Wagner",Wagner!$F$9,IF(B196="Army",Army!$F$9,IF(B196="Bucknell",Bucknell!$F$9,IF(B196="Colgate",Colgate!$F$9,IF(B196="Towson",Towson!$F$9,IF(B196="Holy Cross",'Holy Cross'!$F$9,IF(B196="Lafayette",Lafayette!$F$9,IF(B196="Lehigh",Lehigh!$F$9,IF(B196="Navy",Navy!$F$9,0)))))))))))))))))))))))))))))))))))))))))))))))))))))))))))))</f>
        <v>496</v>
      </c>
    </row>
    <row r="197" spans="1:10">
      <c r="A197" t="s">
        <v>416</v>
      </c>
      <c r="B197" t="s">
        <v>3</v>
      </c>
      <c r="C197">
        <v>10</v>
      </c>
      <c r="D197">
        <v>13</v>
      </c>
      <c r="E197">
        <v>23</v>
      </c>
      <c r="F197" s="45">
        <f t="shared" ref="F197:F210" si="12">(C197/J197)*100</f>
        <v>2.0161290322580645</v>
      </c>
      <c r="G197" s="45">
        <f t="shared" ref="G197:G210" si="13">(D197/J197)*100</f>
        <v>2.620967741935484</v>
      </c>
      <c r="H197" s="45">
        <f t="shared" ref="H197:H210" si="14">(E197/J197)*100</f>
        <v>4.637096774193548</v>
      </c>
      <c r="I197">
        <f t="shared" ref="I197:I260" si="15">RANK(H197, $H$5:$H$2010,0)</f>
        <v>192</v>
      </c>
      <c r="J197">
        <f>IF(B197="Air Force",'Air Force'!$F$9,IF(B197="Albany",Albany!$F$9,IF(B197="Detroit",Detroit!$F$9,IF(B197="Binghamton",Binghamton!$F$9,IF(B197="Hartford",Hartford!$F$9,IF(B197="Stony Brook",'Stony Brook'!$F$9,IF(B197="UMBC",UMBC!$F$9,IF(B197="Vermont",Vermont!$F$9,IF(B197="Duke",Duke!$F$9,IF(B197="Maryland",Maryland!$F$9,IF(B197="North Carolina",'North Carolina'!$F$9,IF(B197="Virginia",Virginia!$F$9,IF(B197="Georgetown",Georgetown!$F$9,IF(B197="Notre Dame",'Notre Dame'!$F$9,IF(B197="Providence",Providence!$F$9,IF(B197="Rutgers",Rutgers!$F$9,IF(B197="St. Johns",'St. Johns'!$F$9,IF(B197="Syracuse",Syracuse!$F$9,IF(B197="Villanova",Villanova!$F$9,IF(B197="Drexel",Drexel!$F$9,IF(B197="Hofstra",Hofstra!$F$9,IF(B197="Penn State",'Penn State'!$F$9,IF(B197="Delaware",Delaware!$F$9,IF(B197="Massachusetts",Massachusetts!$F$9,IF(B197="Bellarmine",Bellarmine!$F$9,IF(B197="Fairfield",Fairfield!$F$9,IF(B197="Hobart",Hobart!$F$9,IF(B197="Loyola",Loyola!$F$9,IF(B197="Ohio State",'Ohio State'!$F$9,IF(B197="Denver",Denver!$F$9,IF(B197="Johns Hopkins",'Johns Hopkins'!$F$9,IF(B197="Mercer",Mercer!$F$9,IF(B197="Presbyterian",Presbyterian!$F$9,IF(B197="Brown",Brown!$F$9,IF(B197="Cornell",Cornell!$F$9,IF(B197="Dartmouth",Dartmouth!$F$9,IF(B197="Harvard",Harvard!$F$9,IF(B197="Pennsylvania",Pennsylvania!$F$9,IF(B197="Princeton",Princeton!$F$9,IF(B197="Yale",Yale!$F$9,IF(B197="Canisius",Canisius!$F$9,IF(B197="Jacksonville",Jacksonville!$F$9,IF(B197="Manhattan",Manhattan!$F$9,IF(B197="Marist",Marist!$F$9,IF(B197="St. Josephs",'St. Josephs'!$F$9,IF(B197="Siena",Siena!$F$9,IF(B197="VMI",VMI!$F$9,IF(B197="Bryant",Bryant!$F$9,IF(B197="Mt. St. Marys",'Mount St. Marys'!$F$9,IF(B197="Quinnipiac",Quinnipiac!$F$9,IF(B197="Robert Morris",'Robert Morris'!$F$9,IF(B197="Sacred Heart",'Sacred Heart'!$F$9,IF(B197="Wagner",Wagner!$F$9,IF(B197="Army",Army!$F$9,IF(B197="Bucknell",Bucknell!$F$9,IF(B197="Colgate",Colgate!$F$9,IF(B197="Towson",Towson!$F$9,IF(B197="Holy Cross",'Holy Cross'!$F$9,IF(B197="Lafayette",Lafayette!$F$9,IF(B197="Lehigh",Lehigh!$F$9,IF(B197="Navy",Navy!$F$9,0)))))))))))))))))))))))))))))))))))))))))))))))))))))))))))))</f>
        <v>496</v>
      </c>
    </row>
    <row r="198" spans="1:10">
      <c r="A198" t="s">
        <v>407</v>
      </c>
      <c r="B198" t="s">
        <v>12</v>
      </c>
      <c r="C198">
        <v>17</v>
      </c>
      <c r="D198">
        <v>6</v>
      </c>
      <c r="E198">
        <v>23</v>
      </c>
      <c r="F198" s="45">
        <f t="shared" si="12"/>
        <v>3.4205231388329982</v>
      </c>
      <c r="G198" s="45">
        <f t="shared" si="13"/>
        <v>1.2072434607645874</v>
      </c>
      <c r="H198" s="45">
        <f t="shared" si="14"/>
        <v>4.6277665995975852</v>
      </c>
      <c r="I198">
        <f t="shared" si="15"/>
        <v>194</v>
      </c>
      <c r="J198">
        <f>IF(B198="Air Force",'Air Force'!$F$9,IF(B198="Albany",Albany!$F$9,IF(B198="Detroit",Detroit!$F$9,IF(B198="Binghamton",Binghamton!$F$9,IF(B198="Hartford",Hartford!$F$9,IF(B198="Stony Brook",'Stony Brook'!$F$9,IF(B198="UMBC",UMBC!$F$9,IF(B198="Vermont",Vermont!$F$9,IF(B198="Duke",Duke!$F$9,IF(B198="Maryland",Maryland!$F$9,IF(B198="North Carolina",'North Carolina'!$F$9,IF(B198="Virginia",Virginia!$F$9,IF(B198="Georgetown",Georgetown!$F$9,IF(B198="Notre Dame",'Notre Dame'!$F$9,IF(B198="Providence",Providence!$F$9,IF(B198="Rutgers",Rutgers!$F$9,IF(B198="St. Johns",'St. Johns'!$F$9,IF(B198="Syracuse",Syracuse!$F$9,IF(B198="Villanova",Villanova!$F$9,IF(B198="Drexel",Drexel!$F$9,IF(B198="Hofstra",Hofstra!$F$9,IF(B198="Penn State",'Penn State'!$F$9,IF(B198="Delaware",Delaware!$F$9,IF(B198="Massachusetts",Massachusetts!$F$9,IF(B198="Bellarmine",Bellarmine!$F$9,IF(B198="Fairfield",Fairfield!$F$9,IF(B198="Hobart",Hobart!$F$9,IF(B198="Loyola",Loyola!$F$9,IF(B198="Ohio State",'Ohio State'!$F$9,IF(B198="Denver",Denver!$F$9,IF(B198="Johns Hopkins",'Johns Hopkins'!$F$9,IF(B198="Mercer",Mercer!$F$9,IF(B198="Presbyterian",Presbyterian!$F$9,IF(B198="Brown",Brown!$F$9,IF(B198="Cornell",Cornell!$F$9,IF(B198="Dartmouth",Dartmouth!$F$9,IF(B198="Harvard",Harvard!$F$9,IF(B198="Pennsylvania",Pennsylvania!$F$9,IF(B198="Princeton",Princeton!$F$9,IF(B198="Yale",Yale!$F$9,IF(B198="Canisius",Canisius!$F$9,IF(B198="Jacksonville",Jacksonville!$F$9,IF(B198="Manhattan",Manhattan!$F$9,IF(B198="Marist",Marist!$F$9,IF(B198="St. Josephs",'St. Josephs'!$F$9,IF(B198="Siena",Siena!$F$9,IF(B198="VMI",VMI!$F$9,IF(B198="Bryant",Bryant!$F$9,IF(B198="Mt. St. Marys",'Mount St. Marys'!$F$9,IF(B198="Quinnipiac",Quinnipiac!$F$9,IF(B198="Robert Morris",'Robert Morris'!$F$9,IF(B198="Sacred Heart",'Sacred Heart'!$F$9,IF(B198="Wagner",Wagner!$F$9,IF(B198="Army",Army!$F$9,IF(B198="Bucknell",Bucknell!$F$9,IF(B198="Colgate",Colgate!$F$9,IF(B198="Towson",Towson!$F$9,IF(B198="Holy Cross",'Holy Cross'!$F$9,IF(B198="Lafayette",Lafayette!$F$9,IF(B198="Lehigh",Lehigh!$F$9,IF(B198="Navy",Navy!$F$9,0)))))))))))))))))))))))))))))))))))))))))))))))))))))))))))))</f>
        <v>497</v>
      </c>
    </row>
    <row r="199" spans="1:10">
      <c r="A199" t="s">
        <v>465</v>
      </c>
      <c r="B199" t="s">
        <v>2</v>
      </c>
      <c r="C199">
        <v>14</v>
      </c>
      <c r="D199">
        <v>7</v>
      </c>
      <c r="E199">
        <v>21</v>
      </c>
      <c r="F199" s="45">
        <f t="shared" si="12"/>
        <v>3.0501089324618738</v>
      </c>
      <c r="G199" s="45">
        <f t="shared" si="13"/>
        <v>1.5250544662309369</v>
      </c>
      <c r="H199" s="45">
        <f t="shared" si="14"/>
        <v>4.5751633986928102</v>
      </c>
      <c r="I199">
        <f t="shared" si="15"/>
        <v>195</v>
      </c>
      <c r="J199">
        <f>IF(B199="Air Force",'Air Force'!$F$9,IF(B199="Albany",Albany!$F$9,IF(B199="Detroit",Detroit!$F$9,IF(B199="Binghamton",Binghamton!$F$9,IF(B199="Hartford",Hartford!$F$9,IF(B199="Stony Brook",'Stony Brook'!$F$9,IF(B199="UMBC",UMBC!$F$9,IF(B199="Vermont",Vermont!$F$9,IF(B199="Duke",Duke!$F$9,IF(B199="Maryland",Maryland!$F$9,IF(B199="North Carolina",'North Carolina'!$F$9,IF(B199="Virginia",Virginia!$F$9,IF(B199="Georgetown",Georgetown!$F$9,IF(B199="Notre Dame",'Notre Dame'!$F$9,IF(B199="Providence",Providence!$F$9,IF(B199="Rutgers",Rutgers!$F$9,IF(B199="St. Johns",'St. Johns'!$F$9,IF(B199="Syracuse",Syracuse!$F$9,IF(B199="Villanova",Villanova!$F$9,IF(B199="Drexel",Drexel!$F$9,IF(B199="Hofstra",Hofstra!$F$9,IF(B199="Penn State",'Penn State'!$F$9,IF(B199="Delaware",Delaware!$F$9,IF(B199="Massachusetts",Massachusetts!$F$9,IF(B199="Bellarmine",Bellarmine!$F$9,IF(B199="Fairfield",Fairfield!$F$9,IF(B199="Hobart",Hobart!$F$9,IF(B199="Loyola",Loyola!$F$9,IF(B199="Ohio State",'Ohio State'!$F$9,IF(B199="Denver",Denver!$F$9,IF(B199="Johns Hopkins",'Johns Hopkins'!$F$9,IF(B199="Mercer",Mercer!$F$9,IF(B199="Presbyterian",Presbyterian!$F$9,IF(B199="Brown",Brown!$F$9,IF(B199="Cornell",Cornell!$F$9,IF(B199="Dartmouth",Dartmouth!$F$9,IF(B199="Harvard",Harvard!$F$9,IF(B199="Pennsylvania",Pennsylvania!$F$9,IF(B199="Princeton",Princeton!$F$9,IF(B199="Yale",Yale!$F$9,IF(B199="Canisius",Canisius!$F$9,IF(B199="Jacksonville",Jacksonville!$F$9,IF(B199="Manhattan",Manhattan!$F$9,IF(B199="Marist",Marist!$F$9,IF(B199="St. Josephs",'St. Josephs'!$F$9,IF(B199="Siena",Siena!$F$9,IF(B199="VMI",VMI!$F$9,IF(B199="Bryant",Bryant!$F$9,IF(B199="Mt. St. Marys",'Mount St. Marys'!$F$9,IF(B199="Quinnipiac",Quinnipiac!$F$9,IF(B199="Robert Morris",'Robert Morris'!$F$9,IF(B199="Sacred Heart",'Sacred Heart'!$F$9,IF(B199="Wagner",Wagner!$F$9,IF(B199="Army",Army!$F$9,IF(B199="Bucknell",Bucknell!$F$9,IF(B199="Colgate",Colgate!$F$9,IF(B199="Towson",Towson!$F$9,IF(B199="Holy Cross",'Holy Cross'!$F$9,IF(B199="Lafayette",Lafayette!$F$9,IF(B199="Lehigh",Lehigh!$F$9,IF(B199="Navy",Navy!$F$9,0)))))))))))))))))))))))))))))))))))))))))))))))))))))))))))))</f>
        <v>459</v>
      </c>
    </row>
    <row r="200" spans="1:10">
      <c r="A200" t="s">
        <v>450</v>
      </c>
      <c r="B200" t="s">
        <v>6</v>
      </c>
      <c r="C200">
        <v>15</v>
      </c>
      <c r="D200">
        <v>9</v>
      </c>
      <c r="E200">
        <v>24</v>
      </c>
      <c r="F200" s="45">
        <f t="shared" si="12"/>
        <v>2.8301886792452833</v>
      </c>
      <c r="G200" s="45">
        <f t="shared" si="13"/>
        <v>1.6981132075471699</v>
      </c>
      <c r="H200" s="45">
        <f t="shared" si="14"/>
        <v>4.5283018867924527</v>
      </c>
      <c r="I200">
        <f t="shared" si="15"/>
        <v>196</v>
      </c>
      <c r="J200">
        <f>IF(B200="Air Force",'Air Force'!$F$9,IF(B200="Albany",Albany!$F$9,IF(B200="Detroit",Detroit!$F$9,IF(B200="Binghamton",Binghamton!$F$9,IF(B200="Hartford",Hartford!$F$9,IF(B200="Stony Brook",'Stony Brook'!$F$9,IF(B200="UMBC",UMBC!$F$9,IF(B200="Vermont",Vermont!$F$9,IF(B200="Duke",Duke!$F$9,IF(B200="Maryland",Maryland!$F$9,IF(B200="North Carolina",'North Carolina'!$F$9,IF(B200="Virginia",Virginia!$F$9,IF(B200="Georgetown",Georgetown!$F$9,IF(B200="Notre Dame",'Notre Dame'!$F$9,IF(B200="Providence",Providence!$F$9,IF(B200="Rutgers",Rutgers!$F$9,IF(B200="St. Johns",'St. Johns'!$F$9,IF(B200="Syracuse",Syracuse!$F$9,IF(B200="Villanova",Villanova!$F$9,IF(B200="Drexel",Drexel!$F$9,IF(B200="Hofstra",Hofstra!$F$9,IF(B200="Penn State",'Penn State'!$F$9,IF(B200="Delaware",Delaware!$F$9,IF(B200="Massachusetts",Massachusetts!$F$9,IF(B200="Bellarmine",Bellarmine!$F$9,IF(B200="Fairfield",Fairfield!$F$9,IF(B200="Hobart",Hobart!$F$9,IF(B200="Loyola",Loyola!$F$9,IF(B200="Ohio State",'Ohio State'!$F$9,IF(B200="Denver",Denver!$F$9,IF(B200="Johns Hopkins",'Johns Hopkins'!$F$9,IF(B200="Mercer",Mercer!$F$9,IF(B200="Presbyterian",Presbyterian!$F$9,IF(B200="Brown",Brown!$F$9,IF(B200="Cornell",Cornell!$F$9,IF(B200="Dartmouth",Dartmouth!$F$9,IF(B200="Harvard",Harvard!$F$9,IF(B200="Pennsylvania",Pennsylvania!$F$9,IF(B200="Princeton",Princeton!$F$9,IF(B200="Yale",Yale!$F$9,IF(B200="Canisius",Canisius!$F$9,IF(B200="Jacksonville",Jacksonville!$F$9,IF(B200="Manhattan",Manhattan!$F$9,IF(B200="Marist",Marist!$F$9,IF(B200="St. Josephs",'St. Josephs'!$F$9,IF(B200="Siena",Siena!$F$9,IF(B200="VMI",VMI!$F$9,IF(B200="Bryant",Bryant!$F$9,IF(B200="Mt. St. Marys",'Mount St. Marys'!$F$9,IF(B200="Quinnipiac",Quinnipiac!$F$9,IF(B200="Robert Morris",'Robert Morris'!$F$9,IF(B200="Sacred Heart",'Sacred Heart'!$F$9,IF(B200="Wagner",Wagner!$F$9,IF(B200="Army",Army!$F$9,IF(B200="Bucknell",Bucknell!$F$9,IF(B200="Colgate",Colgate!$F$9,IF(B200="Towson",Towson!$F$9,IF(B200="Holy Cross",'Holy Cross'!$F$9,IF(B200="Lafayette",Lafayette!$F$9,IF(B200="Lehigh",Lehigh!$F$9,IF(B200="Navy",Navy!$F$9,0)))))))))))))))))))))))))))))))))))))))))))))))))))))))))))))</f>
        <v>530</v>
      </c>
    </row>
    <row r="201" spans="1:10">
      <c r="A201" t="s">
        <v>464</v>
      </c>
      <c r="B201" t="s">
        <v>16</v>
      </c>
      <c r="C201">
        <v>20</v>
      </c>
      <c r="D201">
        <v>6</v>
      </c>
      <c r="E201">
        <v>26</v>
      </c>
      <c r="F201" s="45">
        <f t="shared" si="12"/>
        <v>3.4423407917383817</v>
      </c>
      <c r="G201" s="45">
        <f t="shared" si="13"/>
        <v>1.0327022375215147</v>
      </c>
      <c r="H201" s="45">
        <f t="shared" si="14"/>
        <v>4.4750430292598971</v>
      </c>
      <c r="I201">
        <f t="shared" si="15"/>
        <v>197</v>
      </c>
      <c r="J201">
        <f>IF(B201="Air Force",'Air Force'!$F$9,IF(B201="Albany",Albany!$F$9,IF(B201="Detroit",Detroit!$F$9,IF(B201="Binghamton",Binghamton!$F$9,IF(B201="Hartford",Hartford!$F$9,IF(B201="Stony Brook",'Stony Brook'!$F$9,IF(B201="UMBC",UMBC!$F$9,IF(B201="Vermont",Vermont!$F$9,IF(B201="Duke",Duke!$F$9,IF(B201="Maryland",Maryland!$F$9,IF(B201="North Carolina",'North Carolina'!$F$9,IF(B201="Virginia",Virginia!$F$9,IF(B201="Georgetown",Georgetown!$F$9,IF(B201="Notre Dame",'Notre Dame'!$F$9,IF(B201="Providence",Providence!$F$9,IF(B201="Rutgers",Rutgers!$F$9,IF(B201="St. Johns",'St. Johns'!$F$9,IF(B201="Syracuse",Syracuse!$F$9,IF(B201="Villanova",Villanova!$F$9,IF(B201="Drexel",Drexel!$F$9,IF(B201="Hofstra",Hofstra!$F$9,IF(B201="Penn State",'Penn State'!$F$9,IF(B201="Delaware",Delaware!$F$9,IF(B201="Massachusetts",Massachusetts!$F$9,IF(B201="Bellarmine",Bellarmine!$F$9,IF(B201="Fairfield",Fairfield!$F$9,IF(B201="Hobart",Hobart!$F$9,IF(B201="Loyola",Loyola!$F$9,IF(B201="Ohio State",'Ohio State'!$F$9,IF(B201="Denver",Denver!$F$9,IF(B201="Johns Hopkins",'Johns Hopkins'!$F$9,IF(B201="Mercer",Mercer!$F$9,IF(B201="Presbyterian",Presbyterian!$F$9,IF(B201="Brown",Brown!$F$9,IF(B201="Cornell",Cornell!$F$9,IF(B201="Dartmouth",Dartmouth!$F$9,IF(B201="Harvard",Harvard!$F$9,IF(B201="Pennsylvania",Pennsylvania!$F$9,IF(B201="Princeton",Princeton!$F$9,IF(B201="Yale",Yale!$F$9,IF(B201="Canisius",Canisius!$F$9,IF(B201="Jacksonville",Jacksonville!$F$9,IF(B201="Manhattan",Manhattan!$F$9,IF(B201="Marist",Marist!$F$9,IF(B201="St. Josephs",'St. Josephs'!$F$9,IF(B201="Siena",Siena!$F$9,IF(B201="VMI",VMI!$F$9,IF(B201="Bryant",Bryant!$F$9,IF(B201="Mt. St. Marys",'Mount St. Marys'!$F$9,IF(B201="Quinnipiac",Quinnipiac!$F$9,IF(B201="Robert Morris",'Robert Morris'!$F$9,IF(B201="Sacred Heart",'Sacred Heart'!$F$9,IF(B201="Wagner",Wagner!$F$9,IF(B201="Army",Army!$F$9,IF(B201="Bucknell",Bucknell!$F$9,IF(B201="Colgate",Colgate!$F$9,IF(B201="Towson",Towson!$F$9,IF(B201="Holy Cross",'Holy Cross'!$F$9,IF(B201="Lafayette",Lafayette!$F$9,IF(B201="Lehigh",Lehigh!$F$9,IF(B201="Navy",Navy!$F$9,0)))))))))))))))))))))))))))))))))))))))))))))))))))))))))))))</f>
        <v>581</v>
      </c>
    </row>
    <row r="202" spans="1:10">
      <c r="A202" t="s">
        <v>448</v>
      </c>
      <c r="B202" t="s">
        <v>19</v>
      </c>
      <c r="C202">
        <v>12</v>
      </c>
      <c r="D202">
        <v>11</v>
      </c>
      <c r="E202">
        <v>23</v>
      </c>
      <c r="F202" s="45">
        <f t="shared" si="12"/>
        <v>2.2988505747126435</v>
      </c>
      <c r="G202" s="45">
        <f t="shared" si="13"/>
        <v>2.1072796934865901</v>
      </c>
      <c r="H202" s="45">
        <f t="shared" si="14"/>
        <v>4.4061302681992336</v>
      </c>
      <c r="I202">
        <f t="shared" si="15"/>
        <v>198</v>
      </c>
      <c r="J202">
        <f>IF(B202="Air Force",'Air Force'!$F$9,IF(B202="Albany",Albany!$F$9,IF(B202="Detroit",Detroit!$F$9,IF(B202="Binghamton",Binghamton!$F$9,IF(B202="Hartford",Hartford!$F$9,IF(B202="Stony Brook",'Stony Brook'!$F$9,IF(B202="UMBC",UMBC!$F$9,IF(B202="Vermont",Vermont!$F$9,IF(B202="Duke",Duke!$F$9,IF(B202="Maryland",Maryland!$F$9,IF(B202="North Carolina",'North Carolina'!$F$9,IF(B202="Virginia",Virginia!$F$9,IF(B202="Georgetown",Georgetown!$F$9,IF(B202="Notre Dame",'Notre Dame'!$F$9,IF(B202="Providence",Providence!$F$9,IF(B202="Rutgers",Rutgers!$F$9,IF(B202="St. Johns",'St. Johns'!$F$9,IF(B202="Syracuse",Syracuse!$F$9,IF(B202="Villanova",Villanova!$F$9,IF(B202="Drexel",Drexel!$F$9,IF(B202="Hofstra",Hofstra!$F$9,IF(B202="Penn State",'Penn State'!$F$9,IF(B202="Delaware",Delaware!$F$9,IF(B202="Massachusetts",Massachusetts!$F$9,IF(B202="Bellarmine",Bellarmine!$F$9,IF(B202="Fairfield",Fairfield!$F$9,IF(B202="Hobart",Hobart!$F$9,IF(B202="Loyola",Loyola!$F$9,IF(B202="Ohio State",'Ohio State'!$F$9,IF(B202="Denver",Denver!$F$9,IF(B202="Johns Hopkins",'Johns Hopkins'!$F$9,IF(B202="Mercer",Mercer!$F$9,IF(B202="Presbyterian",Presbyterian!$F$9,IF(B202="Brown",Brown!$F$9,IF(B202="Cornell",Cornell!$F$9,IF(B202="Dartmouth",Dartmouth!$F$9,IF(B202="Harvard",Harvard!$F$9,IF(B202="Pennsylvania",Pennsylvania!$F$9,IF(B202="Princeton",Princeton!$F$9,IF(B202="Yale",Yale!$F$9,IF(B202="Canisius",Canisius!$F$9,IF(B202="Jacksonville",Jacksonville!$F$9,IF(B202="Manhattan",Manhattan!$F$9,IF(B202="Marist",Marist!$F$9,IF(B202="St. Josephs",'St. Josephs'!$F$9,IF(B202="Siena",Siena!$F$9,IF(B202="VMI",VMI!$F$9,IF(B202="Bryant",Bryant!$F$9,IF(B202="Mt. St. Marys",'Mount St. Marys'!$F$9,IF(B202="Quinnipiac",Quinnipiac!$F$9,IF(B202="Robert Morris",'Robert Morris'!$F$9,IF(B202="Sacred Heart",'Sacred Heart'!$F$9,IF(B202="Wagner",Wagner!$F$9,IF(B202="Army",Army!$F$9,IF(B202="Bucknell",Bucknell!$F$9,IF(B202="Colgate",Colgate!$F$9,IF(B202="Towson",Towson!$F$9,IF(B202="Holy Cross",'Holy Cross'!$F$9,IF(B202="Lafayette",Lafayette!$F$9,IF(B202="Lehigh",Lehigh!$F$9,IF(B202="Navy",Navy!$F$9,0)))))))))))))))))))))))))))))))))))))))))))))))))))))))))))))</f>
        <v>522</v>
      </c>
    </row>
    <row r="203" spans="1:10">
      <c r="A203" t="s">
        <v>412</v>
      </c>
      <c r="B203" t="s">
        <v>20</v>
      </c>
      <c r="C203">
        <v>16</v>
      </c>
      <c r="D203">
        <v>6</v>
      </c>
      <c r="E203">
        <v>22</v>
      </c>
      <c r="F203" s="45">
        <f t="shared" si="12"/>
        <v>3.1936127744510974</v>
      </c>
      <c r="G203" s="45">
        <f t="shared" si="13"/>
        <v>1.1976047904191618</v>
      </c>
      <c r="H203" s="45">
        <f t="shared" si="14"/>
        <v>4.39121756487026</v>
      </c>
      <c r="I203">
        <f t="shared" si="15"/>
        <v>199</v>
      </c>
      <c r="J203">
        <f>IF(B203="Air Force",'Air Force'!$F$9,IF(B203="Albany",Albany!$F$9,IF(B203="Detroit",Detroit!$F$9,IF(B203="Binghamton",Binghamton!$F$9,IF(B203="Hartford",Hartford!$F$9,IF(B203="Stony Brook",'Stony Brook'!$F$9,IF(B203="UMBC",UMBC!$F$9,IF(B203="Vermont",Vermont!$F$9,IF(B203="Duke",Duke!$F$9,IF(B203="Maryland",Maryland!$F$9,IF(B203="North Carolina",'North Carolina'!$F$9,IF(B203="Virginia",Virginia!$F$9,IF(B203="Georgetown",Georgetown!$F$9,IF(B203="Notre Dame",'Notre Dame'!$F$9,IF(B203="Providence",Providence!$F$9,IF(B203="Rutgers",Rutgers!$F$9,IF(B203="St. Johns",'St. Johns'!$F$9,IF(B203="Syracuse",Syracuse!$F$9,IF(B203="Villanova",Villanova!$F$9,IF(B203="Drexel",Drexel!$F$9,IF(B203="Hofstra",Hofstra!$F$9,IF(B203="Penn State",'Penn State'!$F$9,IF(B203="Delaware",Delaware!$F$9,IF(B203="Massachusetts",Massachusetts!$F$9,IF(B203="Bellarmine",Bellarmine!$F$9,IF(B203="Fairfield",Fairfield!$F$9,IF(B203="Hobart",Hobart!$F$9,IF(B203="Loyola",Loyola!$F$9,IF(B203="Ohio State",'Ohio State'!$F$9,IF(B203="Denver",Denver!$F$9,IF(B203="Johns Hopkins",'Johns Hopkins'!$F$9,IF(B203="Mercer",Mercer!$F$9,IF(B203="Presbyterian",Presbyterian!$F$9,IF(B203="Brown",Brown!$F$9,IF(B203="Cornell",Cornell!$F$9,IF(B203="Dartmouth",Dartmouth!$F$9,IF(B203="Harvard",Harvard!$F$9,IF(B203="Pennsylvania",Pennsylvania!$F$9,IF(B203="Princeton",Princeton!$F$9,IF(B203="Yale",Yale!$F$9,IF(B203="Canisius",Canisius!$F$9,IF(B203="Jacksonville",Jacksonville!$F$9,IF(B203="Manhattan",Manhattan!$F$9,IF(B203="Marist",Marist!$F$9,IF(B203="St. Josephs",'St. Josephs'!$F$9,IF(B203="Siena",Siena!$F$9,IF(B203="VMI",VMI!$F$9,IF(B203="Bryant",Bryant!$F$9,IF(B203="Mt. St. Marys",'Mount St. Marys'!$F$9,IF(B203="Quinnipiac",Quinnipiac!$F$9,IF(B203="Robert Morris",'Robert Morris'!$F$9,IF(B203="Sacred Heart",'Sacred Heart'!$F$9,IF(B203="Wagner",Wagner!$F$9,IF(B203="Army",Army!$F$9,IF(B203="Bucknell",Bucknell!$F$9,IF(B203="Colgate",Colgate!$F$9,IF(B203="Towson",Towson!$F$9,IF(B203="Holy Cross",'Holy Cross'!$F$9,IF(B203="Lafayette",Lafayette!$F$9,IF(B203="Lehigh",Lehigh!$F$9,IF(B203="Navy",Navy!$F$9,0)))))))))))))))))))))))))))))))))))))))))))))))))))))))))))))</f>
        <v>501</v>
      </c>
    </row>
    <row r="204" spans="1:10">
      <c r="A204" t="s">
        <v>382</v>
      </c>
      <c r="B204" t="s">
        <v>20</v>
      </c>
      <c r="C204">
        <v>15</v>
      </c>
      <c r="D204">
        <v>7</v>
      </c>
      <c r="E204">
        <v>22</v>
      </c>
      <c r="F204" s="45">
        <f t="shared" si="12"/>
        <v>2.9940119760479043</v>
      </c>
      <c r="G204" s="45">
        <f t="shared" si="13"/>
        <v>1.3972055888223553</v>
      </c>
      <c r="H204" s="45">
        <f t="shared" si="14"/>
        <v>4.39121756487026</v>
      </c>
      <c r="I204">
        <f t="shared" si="15"/>
        <v>199</v>
      </c>
      <c r="J204">
        <f>IF(B204="Air Force",'Air Force'!$F$9,IF(B204="Albany",Albany!$F$9,IF(B204="Detroit",Detroit!$F$9,IF(B204="Binghamton",Binghamton!$F$9,IF(B204="Hartford",Hartford!$F$9,IF(B204="Stony Brook",'Stony Brook'!$F$9,IF(B204="UMBC",UMBC!$F$9,IF(B204="Vermont",Vermont!$F$9,IF(B204="Duke",Duke!$F$9,IF(B204="Maryland",Maryland!$F$9,IF(B204="North Carolina",'North Carolina'!$F$9,IF(B204="Virginia",Virginia!$F$9,IF(B204="Georgetown",Georgetown!$F$9,IF(B204="Notre Dame",'Notre Dame'!$F$9,IF(B204="Providence",Providence!$F$9,IF(B204="Rutgers",Rutgers!$F$9,IF(B204="St. Johns",'St. Johns'!$F$9,IF(B204="Syracuse",Syracuse!$F$9,IF(B204="Villanova",Villanova!$F$9,IF(B204="Drexel",Drexel!$F$9,IF(B204="Hofstra",Hofstra!$F$9,IF(B204="Penn State",'Penn State'!$F$9,IF(B204="Delaware",Delaware!$F$9,IF(B204="Massachusetts",Massachusetts!$F$9,IF(B204="Bellarmine",Bellarmine!$F$9,IF(B204="Fairfield",Fairfield!$F$9,IF(B204="Hobart",Hobart!$F$9,IF(B204="Loyola",Loyola!$F$9,IF(B204="Ohio State",'Ohio State'!$F$9,IF(B204="Denver",Denver!$F$9,IF(B204="Johns Hopkins",'Johns Hopkins'!$F$9,IF(B204="Mercer",Mercer!$F$9,IF(B204="Presbyterian",Presbyterian!$F$9,IF(B204="Brown",Brown!$F$9,IF(B204="Cornell",Cornell!$F$9,IF(B204="Dartmouth",Dartmouth!$F$9,IF(B204="Harvard",Harvard!$F$9,IF(B204="Pennsylvania",Pennsylvania!$F$9,IF(B204="Princeton",Princeton!$F$9,IF(B204="Yale",Yale!$F$9,IF(B204="Canisius",Canisius!$F$9,IF(B204="Jacksonville",Jacksonville!$F$9,IF(B204="Manhattan",Manhattan!$F$9,IF(B204="Marist",Marist!$F$9,IF(B204="St. Josephs",'St. Josephs'!$F$9,IF(B204="Siena",Siena!$F$9,IF(B204="VMI",VMI!$F$9,IF(B204="Bryant",Bryant!$F$9,IF(B204="Mt. St. Marys",'Mount St. Marys'!$F$9,IF(B204="Quinnipiac",Quinnipiac!$F$9,IF(B204="Robert Morris",'Robert Morris'!$F$9,IF(B204="Sacred Heart",'Sacred Heart'!$F$9,IF(B204="Wagner",Wagner!$F$9,IF(B204="Army",Army!$F$9,IF(B204="Bucknell",Bucknell!$F$9,IF(B204="Colgate",Colgate!$F$9,IF(B204="Towson",Towson!$F$9,IF(B204="Holy Cross",'Holy Cross'!$F$9,IF(B204="Lafayette",Lafayette!$F$9,IF(B204="Lehigh",Lehigh!$F$9,IF(B204="Navy",Navy!$F$9,0)))))))))))))))))))))))))))))))))))))))))))))))))))))))))))))</f>
        <v>501</v>
      </c>
    </row>
    <row r="205" spans="1:10">
      <c r="A205" t="s">
        <v>408</v>
      </c>
      <c r="B205" t="s">
        <v>56</v>
      </c>
      <c r="C205">
        <v>17</v>
      </c>
      <c r="D205">
        <v>5</v>
      </c>
      <c r="E205">
        <v>22</v>
      </c>
      <c r="F205" s="45">
        <f t="shared" si="12"/>
        <v>3.3663366336633667</v>
      </c>
      <c r="G205" s="45">
        <f t="shared" si="13"/>
        <v>0.99009900990099009</v>
      </c>
      <c r="H205" s="45">
        <f t="shared" si="14"/>
        <v>4.3564356435643559</v>
      </c>
      <c r="I205">
        <f t="shared" si="15"/>
        <v>201</v>
      </c>
      <c r="J205">
        <f>IF(B205="Air Force",'Air Force'!$F$9,IF(B205="Albany",Albany!$F$9,IF(B205="Detroit",Detroit!$F$9,IF(B205="Binghamton",Binghamton!$F$9,IF(B205="Hartford",Hartford!$F$9,IF(B205="Stony Brook",'Stony Brook'!$F$9,IF(B205="UMBC",UMBC!$F$9,IF(B205="Vermont",Vermont!$F$9,IF(B205="Duke",Duke!$F$9,IF(B205="Maryland",Maryland!$F$9,IF(B205="North Carolina",'North Carolina'!$F$9,IF(B205="Virginia",Virginia!$F$9,IF(B205="Georgetown",Georgetown!$F$9,IF(B205="Notre Dame",'Notre Dame'!$F$9,IF(B205="Providence",Providence!$F$9,IF(B205="Rutgers",Rutgers!$F$9,IF(B205="St. Johns",'St. Johns'!$F$9,IF(B205="Syracuse",Syracuse!$F$9,IF(B205="Villanova",Villanova!$F$9,IF(B205="Drexel",Drexel!$F$9,IF(B205="Hofstra",Hofstra!$F$9,IF(B205="Penn State",'Penn State'!$F$9,IF(B205="Delaware",Delaware!$F$9,IF(B205="Massachusetts",Massachusetts!$F$9,IF(B205="Bellarmine",Bellarmine!$F$9,IF(B205="Fairfield",Fairfield!$F$9,IF(B205="Hobart",Hobart!$F$9,IF(B205="Loyola",Loyola!$F$9,IF(B205="Ohio State",'Ohio State'!$F$9,IF(B205="Denver",Denver!$F$9,IF(B205="Johns Hopkins",'Johns Hopkins'!$F$9,IF(B205="Mercer",Mercer!$F$9,IF(B205="Presbyterian",Presbyterian!$F$9,IF(B205="Brown",Brown!$F$9,IF(B205="Cornell",Cornell!$F$9,IF(B205="Dartmouth",Dartmouth!$F$9,IF(B205="Harvard",Harvard!$F$9,IF(B205="Pennsylvania",Pennsylvania!$F$9,IF(B205="Princeton",Princeton!$F$9,IF(B205="Yale",Yale!$F$9,IF(B205="Canisius",Canisius!$F$9,IF(B205="Jacksonville",Jacksonville!$F$9,IF(B205="Manhattan",Manhattan!$F$9,IF(B205="Marist",Marist!$F$9,IF(B205="St. Josephs",'St. Josephs'!$F$9,IF(B205="Siena",Siena!$F$9,IF(B205="VMI",VMI!$F$9,IF(B205="Bryant",Bryant!$F$9,IF(B205="Mt. St. Marys",'Mount St. Marys'!$F$9,IF(B205="Quinnipiac",Quinnipiac!$F$9,IF(B205="Robert Morris",'Robert Morris'!$F$9,IF(B205="Sacred Heart",'Sacred Heart'!$F$9,IF(B205="Wagner",Wagner!$F$9,IF(B205="Army",Army!$F$9,IF(B205="Bucknell",Bucknell!$F$9,IF(B205="Colgate",Colgate!$F$9,IF(B205="Towson",Towson!$F$9,IF(B205="Holy Cross",'Holy Cross'!$F$9,IF(B205="Lafayette",Lafayette!$F$9,IF(B205="Lehigh",Lehigh!$F$9,IF(B205="Navy",Navy!$F$9,0)))))))))))))))))))))))))))))))))))))))))))))))))))))))))))))</f>
        <v>505</v>
      </c>
    </row>
    <row r="206" spans="1:10">
      <c r="A206" t="s">
        <v>366</v>
      </c>
      <c r="B206" t="s">
        <v>5</v>
      </c>
      <c r="C206">
        <v>18</v>
      </c>
      <c r="D206">
        <v>2</v>
      </c>
      <c r="E206">
        <v>20</v>
      </c>
      <c r="F206" s="45">
        <f t="shared" si="12"/>
        <v>3.7815126050420167</v>
      </c>
      <c r="G206" s="45">
        <f t="shared" si="13"/>
        <v>0.42016806722689076</v>
      </c>
      <c r="H206" s="45">
        <f t="shared" si="14"/>
        <v>4.2016806722689077</v>
      </c>
      <c r="I206">
        <f t="shared" si="15"/>
        <v>202</v>
      </c>
      <c r="J206">
        <f>IF(B206="Air Force",'Air Force'!$F$9,IF(B206="Albany",Albany!$F$9,IF(B206="Detroit",Detroit!$F$9,IF(B206="Binghamton",Binghamton!$F$9,IF(B206="Hartford",Hartford!$F$9,IF(B206="Stony Brook",'Stony Brook'!$F$9,IF(B206="UMBC",UMBC!$F$9,IF(B206="Vermont",Vermont!$F$9,IF(B206="Duke",Duke!$F$9,IF(B206="Maryland",Maryland!$F$9,IF(B206="North Carolina",'North Carolina'!$F$9,IF(B206="Virginia",Virginia!$F$9,IF(B206="Georgetown",Georgetown!$F$9,IF(B206="Notre Dame",'Notre Dame'!$F$9,IF(B206="Providence",Providence!$F$9,IF(B206="Rutgers",Rutgers!$F$9,IF(B206="St. Johns",'St. Johns'!$F$9,IF(B206="Syracuse",Syracuse!$F$9,IF(B206="Villanova",Villanova!$F$9,IF(B206="Drexel",Drexel!$F$9,IF(B206="Hofstra",Hofstra!$F$9,IF(B206="Penn State",'Penn State'!$F$9,IF(B206="Delaware",Delaware!$F$9,IF(B206="Massachusetts",Massachusetts!$F$9,IF(B206="Bellarmine",Bellarmine!$F$9,IF(B206="Fairfield",Fairfield!$F$9,IF(B206="Hobart",Hobart!$F$9,IF(B206="Loyola",Loyola!$F$9,IF(B206="Ohio State",'Ohio State'!$F$9,IF(B206="Denver",Denver!$F$9,IF(B206="Johns Hopkins",'Johns Hopkins'!$F$9,IF(B206="Mercer",Mercer!$F$9,IF(B206="Presbyterian",Presbyterian!$F$9,IF(B206="Brown",Brown!$F$9,IF(B206="Cornell",Cornell!$F$9,IF(B206="Dartmouth",Dartmouth!$F$9,IF(B206="Harvard",Harvard!$F$9,IF(B206="Pennsylvania",Pennsylvania!$F$9,IF(B206="Princeton",Princeton!$F$9,IF(B206="Yale",Yale!$F$9,IF(B206="Canisius",Canisius!$F$9,IF(B206="Jacksonville",Jacksonville!$F$9,IF(B206="Manhattan",Manhattan!$F$9,IF(B206="Marist",Marist!$F$9,IF(B206="St. Josephs",'St. Josephs'!$F$9,IF(B206="Siena",Siena!$F$9,IF(B206="VMI",VMI!$F$9,IF(B206="Bryant",Bryant!$F$9,IF(B206="Mt. St. Marys",'Mount St. Marys'!$F$9,IF(B206="Quinnipiac",Quinnipiac!$F$9,IF(B206="Robert Morris",'Robert Morris'!$F$9,IF(B206="Sacred Heart",'Sacred Heart'!$F$9,IF(B206="Wagner",Wagner!$F$9,IF(B206="Army",Army!$F$9,IF(B206="Bucknell",Bucknell!$F$9,IF(B206="Colgate",Colgate!$F$9,IF(B206="Towson",Towson!$F$9,IF(B206="Holy Cross",'Holy Cross'!$F$9,IF(B206="Lafayette",Lafayette!$F$9,IF(B206="Lehigh",Lehigh!$F$9,IF(B206="Navy",Navy!$F$9,0)))))))))))))))))))))))))))))))))))))))))))))))))))))))))))))</f>
        <v>476</v>
      </c>
    </row>
    <row r="207" spans="1:10">
      <c r="A207" t="s">
        <v>456</v>
      </c>
      <c r="B207" t="s">
        <v>57</v>
      </c>
      <c r="C207">
        <v>6</v>
      </c>
      <c r="D207">
        <v>14</v>
      </c>
      <c r="E207">
        <v>20</v>
      </c>
      <c r="F207" s="45">
        <f t="shared" si="12"/>
        <v>1.2244897959183674</v>
      </c>
      <c r="G207" s="45">
        <f t="shared" si="13"/>
        <v>2.8571428571428572</v>
      </c>
      <c r="H207" s="45">
        <f t="shared" si="14"/>
        <v>4.0816326530612246</v>
      </c>
      <c r="I207">
        <f t="shared" si="15"/>
        <v>203</v>
      </c>
      <c r="J207">
        <f>IF(B207="Air Force",'Air Force'!$F$9,IF(B207="Albany",Albany!$F$9,IF(B207="Detroit",Detroit!$F$9,IF(B207="Binghamton",Binghamton!$F$9,IF(B207="Hartford",Hartford!$F$9,IF(B207="Stony Brook",'Stony Brook'!$F$9,IF(B207="UMBC",UMBC!$F$9,IF(B207="Vermont",Vermont!$F$9,IF(B207="Duke",Duke!$F$9,IF(B207="Maryland",Maryland!$F$9,IF(B207="North Carolina",'North Carolina'!$F$9,IF(B207="Virginia",Virginia!$F$9,IF(B207="Georgetown",Georgetown!$F$9,IF(B207="Notre Dame",'Notre Dame'!$F$9,IF(B207="Providence",Providence!$F$9,IF(B207="Rutgers",Rutgers!$F$9,IF(B207="St. Johns",'St. Johns'!$F$9,IF(B207="Syracuse",Syracuse!$F$9,IF(B207="Villanova",Villanova!$F$9,IF(B207="Drexel",Drexel!$F$9,IF(B207="Hofstra",Hofstra!$F$9,IF(B207="Penn State",'Penn State'!$F$9,IF(B207="Delaware",Delaware!$F$9,IF(B207="Massachusetts",Massachusetts!$F$9,IF(B207="Bellarmine",Bellarmine!$F$9,IF(B207="Fairfield",Fairfield!$F$9,IF(B207="Hobart",Hobart!$F$9,IF(B207="Loyola",Loyola!$F$9,IF(B207="Ohio State",'Ohio State'!$F$9,IF(B207="Denver",Denver!$F$9,IF(B207="Johns Hopkins",'Johns Hopkins'!$F$9,IF(B207="Mercer",Mercer!$F$9,IF(B207="Presbyterian",Presbyterian!$F$9,IF(B207="Brown",Brown!$F$9,IF(B207="Cornell",Cornell!$F$9,IF(B207="Dartmouth",Dartmouth!$F$9,IF(B207="Harvard",Harvard!$F$9,IF(B207="Pennsylvania",Pennsylvania!$F$9,IF(B207="Princeton",Princeton!$F$9,IF(B207="Yale",Yale!$F$9,IF(B207="Canisius",Canisius!$F$9,IF(B207="Jacksonville",Jacksonville!$F$9,IF(B207="Manhattan",Manhattan!$F$9,IF(B207="Marist",Marist!$F$9,IF(B207="St. Josephs",'St. Josephs'!$F$9,IF(B207="Siena",Siena!$F$9,IF(B207="VMI",VMI!$F$9,IF(B207="Bryant",Bryant!$F$9,IF(B207="Mt. St. Marys",'Mount St. Marys'!$F$9,IF(B207="Quinnipiac",Quinnipiac!$F$9,IF(B207="Robert Morris",'Robert Morris'!$F$9,IF(B207="Sacred Heart",'Sacred Heart'!$F$9,IF(B207="Wagner",Wagner!$F$9,IF(B207="Army",Army!$F$9,IF(B207="Bucknell",Bucknell!$F$9,IF(B207="Colgate",Colgate!$F$9,IF(B207="Towson",Towson!$F$9,IF(B207="Holy Cross",'Holy Cross'!$F$9,IF(B207="Lafayette",Lafayette!$F$9,IF(B207="Lehigh",Lehigh!$F$9,IF(B207="Navy",Navy!$F$9,0)))))))))))))))))))))))))))))))))))))))))))))))))))))))))))))</f>
        <v>490</v>
      </c>
    </row>
    <row r="208" spans="1:10">
      <c r="A208" t="s">
        <v>467</v>
      </c>
      <c r="B208" t="s">
        <v>31</v>
      </c>
      <c r="C208">
        <v>8</v>
      </c>
      <c r="D208">
        <v>8</v>
      </c>
      <c r="E208">
        <v>16</v>
      </c>
      <c r="F208" s="45">
        <f t="shared" si="12"/>
        <v>1.8223234624145785</v>
      </c>
      <c r="G208" s="45">
        <f t="shared" si="13"/>
        <v>1.8223234624145785</v>
      </c>
      <c r="H208" s="45">
        <f t="shared" si="14"/>
        <v>3.6446469248291571</v>
      </c>
      <c r="I208">
        <f t="shared" si="15"/>
        <v>204</v>
      </c>
      <c r="J208">
        <f>IF(B208="Air Force",'Air Force'!$F$9,IF(B208="Albany",Albany!$F$9,IF(B208="Detroit",Detroit!$F$9,IF(B208="Binghamton",Binghamton!$F$9,IF(B208="Hartford",Hartford!$F$9,IF(B208="Stony Brook",'Stony Brook'!$F$9,IF(B208="UMBC",UMBC!$F$9,IF(B208="Vermont",Vermont!$F$9,IF(B208="Duke",Duke!$F$9,IF(B208="Maryland",Maryland!$F$9,IF(B208="North Carolina",'North Carolina'!$F$9,IF(B208="Virginia",Virginia!$F$9,IF(B208="Georgetown",Georgetown!$F$9,IF(B208="Notre Dame",'Notre Dame'!$F$9,IF(B208="Providence",Providence!$F$9,IF(B208="Rutgers",Rutgers!$F$9,IF(B208="St. Johns",'St. Johns'!$F$9,IF(B208="Syracuse",Syracuse!$F$9,IF(B208="Villanova",Villanova!$F$9,IF(B208="Drexel",Drexel!$F$9,IF(B208="Hofstra",Hofstra!$F$9,IF(B208="Penn State",'Penn State'!$F$9,IF(B208="Delaware",Delaware!$F$9,IF(B208="Massachusetts",Massachusetts!$F$9,IF(B208="Bellarmine",Bellarmine!$F$9,IF(B208="Fairfield",Fairfield!$F$9,IF(B208="Hobart",Hobart!$F$9,IF(B208="Loyola",Loyola!$F$9,IF(B208="Ohio State",'Ohio State'!$F$9,IF(B208="Denver",Denver!$F$9,IF(B208="Johns Hopkins",'Johns Hopkins'!$F$9,IF(B208="Mercer",Mercer!$F$9,IF(B208="Presbyterian",Presbyterian!$F$9,IF(B208="Brown",Brown!$F$9,IF(B208="Cornell",Cornell!$F$9,IF(B208="Dartmouth",Dartmouth!$F$9,IF(B208="Harvard",Harvard!$F$9,IF(B208="Pennsylvania",Pennsylvania!$F$9,IF(B208="Princeton",Princeton!$F$9,IF(B208="Yale",Yale!$F$9,IF(B208="Canisius",Canisius!$F$9,IF(B208="Jacksonville",Jacksonville!$F$9,IF(B208="Manhattan",Manhattan!$F$9,IF(B208="Marist",Marist!$F$9,IF(B208="St. Josephs",'St. Josephs'!$F$9,IF(B208="Siena",Siena!$F$9,IF(B208="VMI",VMI!$F$9,IF(B208="Bryant",Bryant!$F$9,IF(B208="Mt. St. Marys",'Mount St. Marys'!$F$9,IF(B208="Quinnipiac",Quinnipiac!$F$9,IF(B208="Robert Morris",'Robert Morris'!$F$9,IF(B208="Sacred Heart",'Sacred Heart'!$F$9,IF(B208="Wagner",Wagner!$F$9,IF(B208="Army",Army!$F$9,IF(B208="Bucknell",Bucknell!$F$9,IF(B208="Colgate",Colgate!$F$9,IF(B208="Towson",Towson!$F$9,IF(B208="Holy Cross",'Holy Cross'!$F$9,IF(B208="Lafayette",Lafayette!$F$9,IF(B208="Lehigh",Lehigh!$F$9,IF(B208="Navy",Navy!$F$9,0)))))))))))))))))))))))))))))))))))))))))))))))))))))))))))))</f>
        <v>439</v>
      </c>
    </row>
    <row r="209" spans="1:10">
      <c r="A209" t="s">
        <v>444</v>
      </c>
      <c r="B209" t="s">
        <v>59</v>
      </c>
      <c r="C209">
        <v>10</v>
      </c>
      <c r="D209">
        <v>6</v>
      </c>
      <c r="E209">
        <v>16</v>
      </c>
      <c r="F209" s="45">
        <f t="shared" si="12"/>
        <v>2.2075055187637971</v>
      </c>
      <c r="G209" s="45">
        <f t="shared" si="13"/>
        <v>1.3245033112582782</v>
      </c>
      <c r="H209" s="45">
        <f t="shared" si="14"/>
        <v>3.5320088300220749</v>
      </c>
      <c r="I209">
        <f t="shared" si="15"/>
        <v>205</v>
      </c>
      <c r="J209">
        <f>IF(B209="Air Force",'Air Force'!$F$9,IF(B209="Albany",Albany!$F$9,IF(B209="Detroit",Detroit!$F$9,IF(B209="Binghamton",Binghamton!$F$9,IF(B209="Hartford",Hartford!$F$9,IF(B209="Stony Brook",'Stony Brook'!$F$9,IF(B209="UMBC",UMBC!$F$9,IF(B209="Vermont",Vermont!$F$9,IF(B209="Duke",Duke!$F$9,IF(B209="Maryland",Maryland!$F$9,IF(B209="North Carolina",'North Carolina'!$F$9,IF(B209="Virginia",Virginia!$F$9,IF(B209="Georgetown",Georgetown!$F$9,IF(B209="Notre Dame",'Notre Dame'!$F$9,IF(B209="Providence",Providence!$F$9,IF(B209="Rutgers",Rutgers!$F$9,IF(B209="St. Johns",'St. Johns'!$F$9,IF(B209="Syracuse",Syracuse!$F$9,IF(B209="Villanova",Villanova!$F$9,IF(B209="Drexel",Drexel!$F$9,IF(B209="Hofstra",Hofstra!$F$9,IF(B209="Penn State",'Penn State'!$F$9,IF(B209="Delaware",Delaware!$F$9,IF(B209="Massachusetts",Massachusetts!$F$9,IF(B209="Bellarmine",Bellarmine!$F$9,IF(B209="Fairfield",Fairfield!$F$9,IF(B209="Hobart",Hobart!$F$9,IF(B209="Loyola",Loyola!$F$9,IF(B209="Ohio State",'Ohio State'!$F$9,IF(B209="Denver",Denver!$F$9,IF(B209="Johns Hopkins",'Johns Hopkins'!$F$9,IF(B209="Mercer",Mercer!$F$9,IF(B209="Presbyterian",Presbyterian!$F$9,IF(B209="Brown",Brown!$F$9,IF(B209="Cornell",Cornell!$F$9,IF(B209="Dartmouth",Dartmouth!$F$9,IF(B209="Harvard",Harvard!$F$9,IF(B209="Pennsylvania",Pennsylvania!$F$9,IF(B209="Princeton",Princeton!$F$9,IF(B209="Yale",Yale!$F$9,IF(B209="Canisius",Canisius!$F$9,IF(B209="Jacksonville",Jacksonville!$F$9,IF(B209="Manhattan",Manhattan!$F$9,IF(B209="Marist",Marist!$F$9,IF(B209="St. Josephs",'St. Josephs'!$F$9,IF(B209="Siena",Siena!$F$9,IF(B209="VMI",VMI!$F$9,IF(B209="Bryant",Bryant!$F$9,IF(B209="Mt. St. Marys",'Mount St. Marys'!$F$9,IF(B209="Quinnipiac",Quinnipiac!$F$9,IF(B209="Robert Morris",'Robert Morris'!$F$9,IF(B209="Sacred Heart",'Sacred Heart'!$F$9,IF(B209="Wagner",Wagner!$F$9,IF(B209="Army",Army!$F$9,IF(B209="Bucknell",Bucknell!$F$9,IF(B209="Colgate",Colgate!$F$9,IF(B209="Towson",Towson!$F$9,IF(B209="Holy Cross",'Holy Cross'!$F$9,IF(B209="Lafayette",Lafayette!$F$9,IF(B209="Lehigh",Lehigh!$F$9,IF(B209="Navy",Navy!$F$9,0)))))))))))))))))))))))))))))))))))))))))))))))))))))))))))))</f>
        <v>453</v>
      </c>
    </row>
    <row r="210" spans="1:10">
      <c r="A210" t="s">
        <v>466</v>
      </c>
      <c r="B210" t="s">
        <v>11</v>
      </c>
      <c r="C210">
        <v>13</v>
      </c>
      <c r="D210">
        <v>3</v>
      </c>
      <c r="E210">
        <v>16</v>
      </c>
      <c r="F210" s="45">
        <f t="shared" si="12"/>
        <v>2.8138528138528138</v>
      </c>
      <c r="G210" s="45">
        <f t="shared" si="13"/>
        <v>0.64935064935064934</v>
      </c>
      <c r="H210" s="45">
        <f t="shared" si="14"/>
        <v>3.4632034632034632</v>
      </c>
      <c r="I210">
        <f t="shared" si="15"/>
        <v>206</v>
      </c>
      <c r="J210">
        <f>IF(B210="Air Force",'Air Force'!$F$9,IF(B210="Albany",Albany!$F$9,IF(B210="Detroit",Detroit!$F$9,IF(B210="Binghamton",Binghamton!$F$9,IF(B210="Hartford",Hartford!$F$9,IF(B210="Stony Brook",'Stony Brook'!$F$9,IF(B210="UMBC",UMBC!$F$9,IF(B210="Vermont",Vermont!$F$9,IF(B210="Duke",Duke!$F$9,IF(B210="Maryland",Maryland!$F$9,IF(B210="North Carolina",'North Carolina'!$F$9,IF(B210="Virginia",Virginia!$F$9,IF(B210="Georgetown",Georgetown!$F$9,IF(B210="Notre Dame",'Notre Dame'!$F$9,IF(B210="Providence",Providence!$F$9,IF(B210="Rutgers",Rutgers!$F$9,IF(B210="St. Johns",'St. Johns'!$F$9,IF(B210="Syracuse",Syracuse!$F$9,IF(B210="Villanova",Villanova!$F$9,IF(B210="Drexel",Drexel!$F$9,IF(B210="Hofstra",Hofstra!$F$9,IF(B210="Penn State",'Penn State'!$F$9,IF(B210="Delaware",Delaware!$F$9,IF(B210="Massachusetts",Massachusetts!$F$9,IF(B210="Bellarmine",Bellarmine!$F$9,IF(B210="Fairfield",Fairfield!$F$9,IF(B210="Hobart",Hobart!$F$9,IF(B210="Loyola",Loyola!$F$9,IF(B210="Ohio State",'Ohio State'!$F$9,IF(B210="Denver",Denver!$F$9,IF(B210="Johns Hopkins",'Johns Hopkins'!$F$9,IF(B210="Mercer",Mercer!$F$9,IF(B210="Presbyterian",Presbyterian!$F$9,IF(B210="Brown",Brown!$F$9,IF(B210="Cornell",Cornell!$F$9,IF(B210="Dartmouth",Dartmouth!$F$9,IF(B210="Harvard",Harvard!$F$9,IF(B210="Pennsylvania",Pennsylvania!$F$9,IF(B210="Princeton",Princeton!$F$9,IF(B210="Yale",Yale!$F$9,IF(B210="Canisius",Canisius!$F$9,IF(B210="Jacksonville",Jacksonville!$F$9,IF(B210="Manhattan",Manhattan!$F$9,IF(B210="Marist",Marist!$F$9,IF(B210="St. Josephs",'St. Josephs'!$F$9,IF(B210="Siena",Siena!$F$9,IF(B210="VMI",VMI!$F$9,IF(B210="Bryant",Bryant!$F$9,IF(B210="Mt. St. Marys",'Mount St. Marys'!$F$9,IF(B210="Quinnipiac",Quinnipiac!$F$9,IF(B210="Robert Morris",'Robert Morris'!$F$9,IF(B210="Sacred Heart",'Sacred Heart'!$F$9,IF(B210="Wagner",Wagner!$F$9,IF(B210="Army",Army!$F$9,IF(B210="Bucknell",Bucknell!$F$9,IF(B210="Colgate",Colgate!$F$9,IF(B210="Towson",Towson!$F$9,IF(B210="Holy Cross",'Holy Cross'!$F$9,IF(B210="Lafayette",Lafayette!$F$9,IF(B210="Lehigh",Lehigh!$F$9,IF(B210="Navy",Navy!$F$9,0)))))))))))))))))))))))))))))))))))))))))))))))))))))))))))))</f>
        <v>462</v>
      </c>
    </row>
  </sheetData>
  <autoFilter ref="A4:J208">
    <sortState ref="A5:J210">
      <sortCondition descending="1" ref="H4:H208"/>
    </sortState>
  </autoFilter>
  <sortState ref="A5:I207">
    <sortCondition ref="B3:B204"/>
  </sortState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115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Binghamton</v>
      </c>
      <c r="C7" s="76" t="s">
        <v>62</v>
      </c>
      <c r="E7" s="7"/>
      <c r="F7" s="76" t="str">
        <f>B1</f>
        <v>Binghamton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28.693181818181817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26.197183098591548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95</v>
      </c>
      <c r="C9" s="4">
        <v>116</v>
      </c>
      <c r="E9" s="4" t="s">
        <v>82</v>
      </c>
      <c r="F9" s="78">
        <f>B19+B23+C26</f>
        <v>373</v>
      </c>
      <c r="G9" s="27"/>
      <c r="H9" s="65"/>
      <c r="I9" s="4" t="s">
        <v>26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27.540106951871657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31.753554502369667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369</v>
      </c>
      <c r="C10" s="4">
        <v>423</v>
      </c>
      <c r="E10" s="4" t="s">
        <v>83</v>
      </c>
      <c r="F10" s="78">
        <f>C19+C23+B26</f>
        <v>431</v>
      </c>
      <c r="G10" s="27"/>
      <c r="H10" s="65"/>
      <c r="I10" s="4" t="s">
        <v>10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37.037037037037038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24.228028503562946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0.25745257452574527</v>
      </c>
      <c r="C11" s="6">
        <f>C9/C10</f>
        <v>0.27423167848699764</v>
      </c>
      <c r="E11" s="4" t="s">
        <v>84</v>
      </c>
      <c r="F11" s="78">
        <f>SUM(F9:F10)</f>
        <v>804</v>
      </c>
      <c r="G11" s="27"/>
      <c r="H11" s="65"/>
      <c r="I11" s="4" t="s">
        <v>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23.428571428571431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32.539682539682538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220</v>
      </c>
      <c r="C12" s="4">
        <v>234</v>
      </c>
      <c r="E12" s="4" t="s">
        <v>85</v>
      </c>
      <c r="F12" s="79">
        <f>F9/(B39/60)</f>
        <v>28.582375478927201</v>
      </c>
      <c r="G12" s="28"/>
      <c r="H12" s="65"/>
      <c r="I12" s="4" t="s">
        <v>21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22.245762711864405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31.235431235431239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0.59620596205962062</v>
      </c>
      <c r="C13" s="6">
        <f>C12/C10</f>
        <v>0.55319148936170215</v>
      </c>
      <c r="E13" s="4" t="s">
        <v>86</v>
      </c>
      <c r="F13" s="79">
        <f>F10/(B39/60)</f>
        <v>33.026819923371647</v>
      </c>
      <c r="G13" s="28"/>
      <c r="H13" s="65"/>
      <c r="I13" s="4" t="s">
        <v>30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27.748691099476442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27.365728900255753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0.43181818181818182</v>
      </c>
      <c r="C14" s="6">
        <f>C9/C12</f>
        <v>0.49572649572649574</v>
      </c>
      <c r="E14" s="4" t="s">
        <v>87</v>
      </c>
      <c r="F14" s="79">
        <f>F11/(B39/60)</f>
        <v>61.609195402298845</v>
      </c>
      <c r="G14" s="28"/>
      <c r="H14" s="65"/>
      <c r="I14" s="4" t="s">
        <v>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28.773584905660378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26.835443037974681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44</v>
      </c>
      <c r="C15" s="4">
        <v>70</v>
      </c>
      <c r="E15" s="7"/>
      <c r="F15" s="7"/>
      <c r="G15" s="7"/>
      <c r="H15" s="65"/>
      <c r="I15" s="4" t="s">
        <v>48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29.268292682926827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27.27272727272727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0.4631578947368421</v>
      </c>
      <c r="C16" s="6">
        <f>C15/C9</f>
        <v>0.60344827586206895</v>
      </c>
      <c r="E16" s="24" t="s">
        <v>88</v>
      </c>
      <c r="F16" s="7"/>
      <c r="G16" s="7"/>
      <c r="H16" s="65"/>
      <c r="I16" s="4" t="s">
        <v>27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31.395348837209301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30.855855855855857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25.469168900804291</v>
      </c>
      <c r="G17" s="29"/>
      <c r="H17" s="65"/>
      <c r="I17" s="4" t="s">
        <v>54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25.102040816326532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26.385809312638582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26.914153132250579</v>
      </c>
      <c r="G18" s="29"/>
      <c r="H18" s="65"/>
      <c r="I18" s="4" t="s">
        <v>53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26.098901098901102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31.842105263157894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110</v>
      </c>
      <c r="C19" s="4">
        <v>146</v>
      </c>
      <c r="E19" s="4" t="s">
        <v>120</v>
      </c>
      <c r="F19" s="10">
        <f>F17-F18</f>
        <v>-1.4449842314462877</v>
      </c>
      <c r="G19" s="29"/>
      <c r="H19" s="65"/>
      <c r="I19" s="4" t="s">
        <v>49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35.9375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28.527607361963192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0.4296875</v>
      </c>
      <c r="C20" s="6">
        <f>C19/(B19+C19)</f>
        <v>0.5703125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19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27.203065134099617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27.171492204899778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235</v>
      </c>
      <c r="C23" s="4">
        <v>238</v>
      </c>
      <c r="E23" s="12" t="s">
        <v>122</v>
      </c>
      <c r="F23" s="10">
        <f>(F17*'Efficiency Adjustment'!B66)/K27</f>
        <v>24.902230671651516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188</v>
      </c>
      <c r="C24" s="4">
        <v>210</v>
      </c>
      <c r="E24" s="12" t="s">
        <v>123</v>
      </c>
      <c r="F24" s="10">
        <f>(F18*'Efficiency Adjustment'!C66)/J27</f>
        <v>26.441755694809338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</v>
      </c>
      <c r="C25" s="6">
        <f>C24/C23</f>
        <v>0.88235294117647056</v>
      </c>
      <c r="E25" s="12" t="s">
        <v>124</v>
      </c>
      <c r="F25" s="10">
        <f>F23-F24</f>
        <v>-1.5395250231578217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47</v>
      </c>
      <c r="C26" s="4">
        <f>C23-C24</f>
        <v>28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28.497852655548197</v>
      </c>
      <c r="K27" s="19">
        <f>AVERAGEIF(K8:K24,"&gt;0")</f>
        <v>28.631588391470075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0.98927613941018766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41</v>
      </c>
      <c r="C29" s="4">
        <v>37</v>
      </c>
      <c r="E29" s="12" t="s">
        <v>148</v>
      </c>
      <c r="F29" s="10">
        <f>C10/F10</f>
        <v>0.9814385150812065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14</v>
      </c>
      <c r="C30" s="4">
        <v>11</v>
      </c>
      <c r="E30" s="12" t="s">
        <v>91</v>
      </c>
      <c r="F30" s="10">
        <f>F28-F29</f>
        <v>7.8376243289811631E-3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0.34146341463414637</v>
      </c>
      <c r="C31" s="23">
        <f>C30/C29</f>
        <v>0.29729729729729731</v>
      </c>
      <c r="E31" s="4" t="s">
        <v>149</v>
      </c>
      <c r="F31" s="10">
        <f>B12/F9</f>
        <v>0.58981233243967823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0.54292343387470998</v>
      </c>
      <c r="G32" s="7"/>
      <c r="H32" s="65"/>
      <c r="I32" s="4" t="s">
        <v>203</v>
      </c>
      <c r="J32" s="9">
        <f>F14</f>
        <v>61.609195402298845</v>
      </c>
      <c r="K32" s="4">
        <f>RANK(J32,'Universal Aggregate Worksheet'!I7:I67,0)</f>
        <v>48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2.4390243902439025E-2</v>
      </c>
      <c r="E33" s="12" t="s">
        <v>92</v>
      </c>
      <c r="F33" s="13">
        <f>F31-F32</f>
        <v>4.6888898564968251E-2</v>
      </c>
      <c r="G33" s="29"/>
      <c r="H33" s="65"/>
      <c r="I33" s="12" t="s">
        <v>160</v>
      </c>
      <c r="J33" s="9">
        <f>F12</f>
        <v>28.582375478927201</v>
      </c>
      <c r="K33" s="4">
        <f>RANK(J33,'Universal Aggregate Worksheet'!F7:F67,0)</f>
        <v>58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0.26378861788617886</v>
      </c>
      <c r="G34" s="31"/>
      <c r="H34" s="65"/>
      <c r="I34" s="12" t="s">
        <v>161</v>
      </c>
      <c r="J34" s="9">
        <f>F13</f>
        <v>33.026819923371647</v>
      </c>
      <c r="K34" s="4">
        <f>RANK(J34,'Universal Aggregate Worksheet'!G7:G67,1)</f>
        <v>30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39</v>
      </c>
      <c r="C35" s="4">
        <v>42</v>
      </c>
      <c r="E35" s="12" t="s">
        <v>152</v>
      </c>
      <c r="F35" s="6">
        <f>((0.167*C30)+(C9)+(0.83*C32))/C10</f>
        <v>0.28053664302600473</v>
      </c>
      <c r="G35" s="7"/>
      <c r="H35" s="65"/>
      <c r="I35" s="12" t="s">
        <v>210</v>
      </c>
      <c r="J35" s="9">
        <f>J33-J34</f>
        <v>-4.4444444444444464</v>
      </c>
      <c r="K35" s="4">
        <f>RANK(J35,'Universal Aggregate Worksheet'!H7:H67,0)</f>
        <v>53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0.44244545454545453</v>
      </c>
      <c r="G36" s="31"/>
      <c r="H36" s="65"/>
      <c r="I36" s="4" t="s">
        <v>133</v>
      </c>
      <c r="J36" s="10">
        <f>F23</f>
        <v>24.902230671651516</v>
      </c>
      <c r="K36" s="4">
        <f>RANK(J36,'Universal Aggregate Worksheet'!X7:X67,0)</f>
        <v>50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0.50712393162393166</v>
      </c>
      <c r="G37" s="31"/>
      <c r="H37" s="65"/>
      <c r="I37" s="4" t="s">
        <v>136</v>
      </c>
      <c r="J37" s="10">
        <f>F24</f>
        <v>26.441755694809338</v>
      </c>
      <c r="K37" s="4">
        <f>RANK(J37,'Universal Aggregate Worksheet'!Z7:Z67,1)</f>
        <v>25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-1.5395250231578217</v>
      </c>
      <c r="K38" s="4">
        <f>RANK(J38,'Universal Aggregate Worksheet'!AB7:AB67,0)</f>
        <v>40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783</v>
      </c>
      <c r="C39" s="4">
        <f>B39</f>
        <v>783</v>
      </c>
      <c r="E39" s="24" t="s">
        <v>155</v>
      </c>
      <c r="F39" s="7"/>
      <c r="G39" s="7"/>
      <c r="H39" s="65"/>
      <c r="I39" s="4" t="s">
        <v>166</v>
      </c>
      <c r="J39" s="10">
        <f>F28</f>
        <v>0.98927613941018766</v>
      </c>
      <c r="K39" s="4">
        <f>RANK(J39,'Universal Aggregate Worksheet'!M7:M67,0)</f>
        <v>38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3.7940379403794036E-2</v>
      </c>
      <c r="G40" s="13">
        <f>C30/C10</f>
        <v>2.6004728132387706E-2</v>
      </c>
      <c r="H40" s="65"/>
      <c r="I40" s="4" t="s">
        <v>170</v>
      </c>
      <c r="J40" s="10">
        <f>F29</f>
        <v>0.9814385150812065</v>
      </c>
      <c r="K40" s="4">
        <f>RANK(J40,'Universal Aggregate Worksheet'!Q7:Q67,1)</f>
        <v>25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8.7470449172576833E-2</v>
      </c>
      <c r="G41" s="10">
        <f>B29/B10</f>
        <v>0.1111111111111111</v>
      </c>
      <c r="H41" s="65"/>
      <c r="I41" s="4" t="s">
        <v>168</v>
      </c>
      <c r="J41" s="6">
        <f>F34</f>
        <v>0.26378861788617886</v>
      </c>
      <c r="K41" s="4">
        <f>RANK(J41,'Universal Aggregate Worksheet'!O7:O67,0)</f>
        <v>45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-4.9530069768782797E-2</v>
      </c>
      <c r="G42" s="10">
        <f>G40-G41</f>
        <v>-8.5106382978723402E-2</v>
      </c>
      <c r="H42" s="65"/>
      <c r="I42" s="4" t="s">
        <v>172</v>
      </c>
      <c r="J42" s="6">
        <f>F35</f>
        <v>0.28053664302600473</v>
      </c>
      <c r="K42" s="4">
        <f>RANK(J42,'Universal Aggregate Worksheet'!S7:S67,1)</f>
        <v>23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0.10991957104557641</v>
      </c>
      <c r="G43" s="86">
        <f>C29/F10</f>
        <v>8.584686774941995E-2</v>
      </c>
      <c r="H43" s="65"/>
      <c r="I43" s="4" t="s">
        <v>182</v>
      </c>
      <c r="J43" s="10">
        <f>F47</f>
        <v>0.11796246648793565</v>
      </c>
      <c r="K43" s="4">
        <f>RANK(J43,'Universal Aggregate Worksheet'!U7:U67,0)</f>
        <v>54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0.14736842105263157</v>
      </c>
      <c r="G44" s="86">
        <f>C30/C9</f>
        <v>9.4827586206896547E-2</v>
      </c>
      <c r="H44" s="65"/>
      <c r="I44" s="4" t="s">
        <v>183</v>
      </c>
      <c r="J44" s="10">
        <f>F48</f>
        <v>0.16241299303944315</v>
      </c>
      <c r="K44" s="4">
        <f>RANK(J44,'Universal Aggregate Worksheet'!V7:V67,1)</f>
        <v>39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0.4296875</v>
      </c>
      <c r="K45" s="4">
        <f>RANK(J45,'Universal Aggregate Worksheet'!J7:J67,0)</f>
        <v>53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</v>
      </c>
      <c r="K46" s="4">
        <f>RANK(J46,'Universal Aggregate Worksheet'!K7:K67,0)</f>
        <v>45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0.11796246648793565</v>
      </c>
      <c r="G47" s="33"/>
      <c r="H47" s="65"/>
      <c r="I47" s="4" t="s">
        <v>181</v>
      </c>
      <c r="J47" s="13">
        <f>C25</f>
        <v>0.88235294117647056</v>
      </c>
      <c r="K47" s="4">
        <f>RANK(J47,'Universal Aggregate Worksheet'!L7:L67,1)</f>
        <v>56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0.16241299303944315</v>
      </c>
      <c r="G48" s="29"/>
      <c r="H48" s="65"/>
      <c r="I48" s="4" t="s">
        <v>205</v>
      </c>
      <c r="J48" s="6">
        <f>B31</f>
        <v>0.34146341463414637</v>
      </c>
      <c r="K48" s="4">
        <f>RANK(J48,'Universal Aggregate Worksheet'!AC7:AC67,0)</f>
        <v>23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0.29729729729729731</v>
      </c>
      <c r="K49" s="4">
        <f>RANK(J49,'Universal Aggregate Worksheet'!AD7:AD67,1)</f>
        <v>25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3.7940379403794036E-2</v>
      </c>
      <c r="K50" s="4">
        <f>RANK(J50,'Universal Aggregate Worksheet'!AI7:AI67,0)</f>
        <v>24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4.8507462686567165E-2</v>
      </c>
      <c r="G51" s="10">
        <f>C35/F11</f>
        <v>5.2238805970149252E-2</v>
      </c>
      <c r="H51" s="65"/>
      <c r="I51" s="12" t="s">
        <v>221</v>
      </c>
      <c r="J51" s="10">
        <f>F41</f>
        <v>8.7470449172576833E-2</v>
      </c>
      <c r="K51" s="4">
        <f>RANK(J51,'Universal Aggregate Worksheet'!AJ7:AJ67,1)</f>
        <v>5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0.27378190255220419</v>
      </c>
      <c r="G52" s="86">
        <f>(B12-B9)/F9</f>
        <v>0.33512064343163539</v>
      </c>
      <c r="H52" s="65"/>
      <c r="I52" s="12" t="s">
        <v>222</v>
      </c>
      <c r="J52" s="87">
        <f>F43</f>
        <v>0.10991957104557641</v>
      </c>
      <c r="K52" s="4">
        <f>RANK(J52,'Universal Aggregate Worksheet'!AE7:AE67,0)</f>
        <v>34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8.584686774941995E-2</v>
      </c>
      <c r="K53" s="4">
        <f>RANK(J53,'Universal Aggregate Worksheet'!AF7:AF67,1)</f>
        <v>6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0.14736842105263157</v>
      </c>
      <c r="K54" s="4">
        <f>RANK(J54,'Universal Aggregate Worksheet'!AG7:AG67,0)</f>
        <v>19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28.497852655548197</v>
      </c>
      <c r="G55" s="7"/>
      <c r="H55" s="65"/>
      <c r="I55" s="12" t="s">
        <v>225</v>
      </c>
      <c r="J55" s="87">
        <f>G44</f>
        <v>9.4827586206896547E-2</v>
      </c>
      <c r="K55" s="4">
        <f>RANK(J55,'Universal Aggregate Worksheet'!AH7:AH67,1)</f>
        <v>13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28.631588391470075</v>
      </c>
      <c r="G56" s="7"/>
      <c r="H56" s="65"/>
      <c r="I56" s="12" t="s">
        <v>227</v>
      </c>
      <c r="J56" s="10">
        <f>F51</f>
        <v>4.8507462686567165E-2</v>
      </c>
      <c r="K56" s="4">
        <f>RANK(J56,'Universal Aggregate Worksheet'!AK7:AK67,1)</f>
        <v>11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-0.13373573592187782</v>
      </c>
      <c r="G57" s="7"/>
      <c r="H57" s="65"/>
      <c r="I57" s="12" t="s">
        <v>226</v>
      </c>
      <c r="J57" s="10">
        <f>G51</f>
        <v>5.2238805970149252E-2</v>
      </c>
      <c r="K57" s="4">
        <f>RANK(J57,'Universal Aggregate Worksheet'!AL7:AL67,0)</f>
        <v>46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0.27378190255220419</v>
      </c>
      <c r="K58" s="4">
        <f>RANK(J58,'Universal Aggregate Worksheet'!AM7:AM67,0)</f>
        <v>49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0.33512064343163539</v>
      </c>
      <c r="K59" s="4">
        <f>RANK(J59,'Universal Aggregate Worksheet'!AN7:AN67,1)</f>
        <v>46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28.497852655548197</v>
      </c>
      <c r="K60" s="4">
        <f>RANK(J60,'Universal Aggregate Worksheet'!AO7:AO67,0)</f>
        <v>22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28.631588391470075</v>
      </c>
      <c r="K61" s="4">
        <f>RANK(J61,'Universal Aggregate Worksheet'!AP7:AP67,1)</f>
        <v>47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-0.13373573592187782</v>
      </c>
      <c r="K62" s="4">
        <f>RANK(J62,'Universal Aggregate Worksheet'!AQ7:AQ67,0)</f>
        <v>33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Brown</v>
      </c>
      <c r="C7" s="76" t="s">
        <v>62</v>
      </c>
      <c r="E7" s="7"/>
      <c r="F7" s="76" t="str">
        <f>B1</f>
        <v>Brown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43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29.599999999999998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28.179551122194514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103</v>
      </c>
      <c r="C9" s="4">
        <v>115</v>
      </c>
      <c r="E9" s="4" t="s">
        <v>82</v>
      </c>
      <c r="F9" s="78">
        <f>B19+B23+C26</f>
        <v>476</v>
      </c>
      <c r="G9" s="27"/>
      <c r="H9" s="65"/>
      <c r="I9" s="4" t="s">
        <v>32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28.672985781990523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26.054590570719604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406</v>
      </c>
      <c r="C10" s="4">
        <v>487</v>
      </c>
      <c r="E10" s="4" t="s">
        <v>83</v>
      </c>
      <c r="F10" s="78">
        <f>C19+C23+B26</f>
        <v>463</v>
      </c>
      <c r="G10" s="27"/>
      <c r="H10" s="65"/>
      <c r="I10" s="4" t="s">
        <v>19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27.203065134099617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27.171492204899778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0.2536945812807882</v>
      </c>
      <c r="C11" s="6">
        <f>C9/C10</f>
        <v>0.23613963039014374</v>
      </c>
      <c r="E11" s="4" t="s">
        <v>84</v>
      </c>
      <c r="F11" s="78">
        <f>SUM(F9:F10)</f>
        <v>939</v>
      </c>
      <c r="G11" s="27"/>
      <c r="H11" s="65"/>
      <c r="I11" s="4" t="s">
        <v>198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18.996415770609318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37.027027027027025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231</v>
      </c>
      <c r="C12" s="4">
        <v>275</v>
      </c>
      <c r="E12" s="4" t="s">
        <v>85</v>
      </c>
      <c r="F12" s="79">
        <f>F9/(B39/60)</f>
        <v>36.015132408575035</v>
      </c>
      <c r="G12" s="28"/>
      <c r="H12" s="65"/>
      <c r="I12" s="4" t="s">
        <v>20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29.341317365269461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26.914660831509845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0.56896551724137934</v>
      </c>
      <c r="C13" s="6">
        <f>C12/C10</f>
        <v>0.56468172484599588</v>
      </c>
      <c r="E13" s="4" t="s">
        <v>86</v>
      </c>
      <c r="F13" s="79">
        <f>F10/(B39/60)</f>
        <v>35.031525851197983</v>
      </c>
      <c r="G13" s="28"/>
      <c r="H13" s="65"/>
      <c r="I13" s="4" t="s">
        <v>54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25.102040816326532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26.385809312638582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0.44588744588744589</v>
      </c>
      <c r="C14" s="6">
        <f>C9/C12</f>
        <v>0.41818181818181815</v>
      </c>
      <c r="E14" s="4" t="s">
        <v>87</v>
      </c>
      <c r="F14" s="79">
        <f>F11/(B39/60)</f>
        <v>71.046658259773011</v>
      </c>
      <c r="G14" s="28"/>
      <c r="H14" s="65"/>
      <c r="I14" s="4" t="s">
        <v>16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35.800344234079176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26.714801444043324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56</v>
      </c>
      <c r="C15" s="4">
        <v>55</v>
      </c>
      <c r="E15" s="7"/>
      <c r="F15" s="7"/>
      <c r="G15" s="7"/>
      <c r="H15" s="65"/>
      <c r="I15" s="4" t="s">
        <v>41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26.896551724137929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24.269005847953213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0.5436893203883495</v>
      </c>
      <c r="C16" s="6">
        <f>C15/C9</f>
        <v>0.47826086956521741</v>
      </c>
      <c r="E16" s="24" t="s">
        <v>88</v>
      </c>
      <c r="F16" s="7"/>
      <c r="G16" s="7"/>
      <c r="H16" s="65"/>
      <c r="I16" s="4" t="s">
        <v>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27.547169811320753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27.292110874200425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21.638655462184875</v>
      </c>
      <c r="G17" s="29"/>
      <c r="H17" s="65"/>
      <c r="I17" s="4" t="s">
        <v>38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29.722222222222221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23.298429319371728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24.838012958963283</v>
      </c>
      <c r="G18" s="29"/>
      <c r="H18" s="65"/>
      <c r="I18" s="4" t="s">
        <v>59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31.125827814569533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23.56164383561644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131</v>
      </c>
      <c r="C19" s="4">
        <v>134</v>
      </c>
      <c r="E19" s="4" t="s">
        <v>120</v>
      </c>
      <c r="F19" s="10">
        <f>F17-F18</f>
        <v>-3.1993574967784078</v>
      </c>
      <c r="G19" s="29"/>
      <c r="H19" s="65"/>
      <c r="I19" s="4" t="s">
        <v>42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19.660194174757279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28.913043478260867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0.49433962264150944</v>
      </c>
      <c r="C20" s="6">
        <f>C19/(B19+C19)</f>
        <v>0.50566037735849056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10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37.037037037037038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24.228028503562946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300</v>
      </c>
      <c r="C23" s="4">
        <v>278</v>
      </c>
      <c r="E23" s="12" t="s">
        <v>122</v>
      </c>
      <c r="F23" s="10">
        <f>(F17*'Efficiency Adjustment'!B66)/K27</f>
        <v>22.498929287823611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249</v>
      </c>
      <c r="C24" s="4">
        <v>233</v>
      </c>
      <c r="E24" s="12" t="s">
        <v>123</v>
      </c>
      <c r="F24" s="10">
        <f>(F18*'Efficiency Adjustment'!C66)/J27</f>
        <v>24.652721662653118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0.83</v>
      </c>
      <c r="C25" s="6">
        <f>C24/C23</f>
        <v>0.83812949640287771</v>
      </c>
      <c r="E25" s="12" t="s">
        <v>124</v>
      </c>
      <c r="F25" s="10">
        <f>F23-F24</f>
        <v>-2.1537923748295071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51</v>
      </c>
      <c r="C26" s="4">
        <f>C23-C24</f>
        <v>45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28.208090145109185</v>
      </c>
      <c r="K27" s="19">
        <f>AVERAGEIF(K8:K24,"&gt;0")</f>
        <v>26.923861105538329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0.8529411764705882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56</v>
      </c>
      <c r="C29" s="4">
        <v>52</v>
      </c>
      <c r="E29" s="12" t="s">
        <v>148</v>
      </c>
      <c r="F29" s="10">
        <f>C10/F10</f>
        <v>1.0518358531317495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8</v>
      </c>
      <c r="E30" s="12" t="s">
        <v>91</v>
      </c>
      <c r="F30" s="10">
        <f>F28-F29</f>
        <v>-0.19889467666116134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0.23214285714285715</v>
      </c>
      <c r="C31" s="23">
        <f>C30/C29</f>
        <v>0.15384615384615385</v>
      </c>
      <c r="E31" s="4" t="s">
        <v>149</v>
      </c>
      <c r="F31" s="10">
        <f>B12/F9</f>
        <v>0.48529411764705882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0.59395248380129595</v>
      </c>
      <c r="G32" s="7"/>
      <c r="H32" s="65"/>
      <c r="I32" s="4" t="s">
        <v>203</v>
      </c>
      <c r="J32" s="9">
        <f>F14</f>
        <v>71.046658259773011</v>
      </c>
      <c r="K32" s="4">
        <f>RANK(J32,'Universal Aggregate Worksheet'!I7:I67,0)</f>
        <v>15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1.7857142857142856E-2</v>
      </c>
      <c r="E33" s="12" t="s">
        <v>92</v>
      </c>
      <c r="F33" s="13">
        <f>F31-F32</f>
        <v>-0.10865836615423713</v>
      </c>
      <c r="G33" s="29"/>
      <c r="H33" s="65"/>
      <c r="I33" s="12" t="s">
        <v>160</v>
      </c>
      <c r="J33" s="9">
        <f>F12</f>
        <v>36.015132408575035</v>
      </c>
      <c r="K33" s="4">
        <f>RANK(J33,'Universal Aggregate Worksheet'!F7:F67,0)</f>
        <v>14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0.25904187192118228</v>
      </c>
      <c r="G34" s="31"/>
      <c r="H34" s="65"/>
      <c r="I34" s="12" t="s">
        <v>161</v>
      </c>
      <c r="J34" s="9">
        <f>F13</f>
        <v>35.031525851197983</v>
      </c>
      <c r="K34" s="4">
        <f>RANK(J34,'Universal Aggregate Worksheet'!G7:G67,1)</f>
        <v>44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55</v>
      </c>
      <c r="C35" s="4">
        <v>58</v>
      </c>
      <c r="E35" s="12" t="s">
        <v>152</v>
      </c>
      <c r="F35" s="6">
        <f>((0.167*C30)+(C9)+(0.83*C32))/C10</f>
        <v>0.24058726899383984</v>
      </c>
      <c r="G35" s="7"/>
      <c r="H35" s="65"/>
      <c r="I35" s="12" t="s">
        <v>210</v>
      </c>
      <c r="J35" s="9">
        <f>J33-J34</f>
        <v>0.98360655737705116</v>
      </c>
      <c r="K35" s="4">
        <f>RANK(J35,'Universal Aggregate Worksheet'!H7:H67,0)</f>
        <v>28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0.45528571428571429</v>
      </c>
      <c r="G36" s="31"/>
      <c r="H36" s="65"/>
      <c r="I36" s="4" t="s">
        <v>133</v>
      </c>
      <c r="J36" s="10">
        <f>F23</f>
        <v>22.498929287823611</v>
      </c>
      <c r="K36" s="4">
        <f>RANK(J36,'Universal Aggregate Worksheet'!X7:X67,0)</f>
        <v>54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0.42605818181818178</v>
      </c>
      <c r="G37" s="31"/>
      <c r="H37" s="65"/>
      <c r="I37" s="4" t="s">
        <v>136</v>
      </c>
      <c r="J37" s="10">
        <f>F24</f>
        <v>24.652721662653118</v>
      </c>
      <c r="K37" s="4">
        <f>RANK(J37,'Universal Aggregate Worksheet'!Z7:Z67,1)</f>
        <v>13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-2.1537923748295071</v>
      </c>
      <c r="K38" s="4">
        <f>RANK(J38,'Universal Aggregate Worksheet'!AB7:AB67,0)</f>
        <v>44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793</v>
      </c>
      <c r="C39" s="4">
        <f>B39</f>
        <v>793</v>
      </c>
      <c r="E39" s="24" t="s">
        <v>155</v>
      </c>
      <c r="F39" s="7"/>
      <c r="G39" s="7"/>
      <c r="H39" s="65"/>
      <c r="I39" s="4" t="s">
        <v>166</v>
      </c>
      <c r="J39" s="10">
        <f>F28</f>
        <v>0.8529411764705882</v>
      </c>
      <c r="K39" s="4">
        <f>RANK(J39,'Universal Aggregate Worksheet'!M7:M67,0)</f>
        <v>55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3.2019704433497539E-2</v>
      </c>
      <c r="G40" s="13">
        <f>C30/C10</f>
        <v>1.6427104722792608E-2</v>
      </c>
      <c r="H40" s="65"/>
      <c r="I40" s="4" t="s">
        <v>170</v>
      </c>
      <c r="J40" s="10">
        <f>F29</f>
        <v>1.0518358531317495</v>
      </c>
      <c r="K40" s="4">
        <f>RANK(J40,'Universal Aggregate Worksheet'!Q7:Q67,1)</f>
        <v>44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0.10677618069815195</v>
      </c>
      <c r="G41" s="10">
        <f>B29/B10</f>
        <v>0.13793103448275862</v>
      </c>
      <c r="H41" s="65"/>
      <c r="I41" s="4" t="s">
        <v>168</v>
      </c>
      <c r="J41" s="6">
        <f>F34</f>
        <v>0.25904187192118228</v>
      </c>
      <c r="K41" s="4">
        <f>RANK(J41,'Universal Aggregate Worksheet'!O7:O67,0)</f>
        <v>46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-7.4756476264654412E-2</v>
      </c>
      <c r="G42" s="10">
        <f>G40-G41</f>
        <v>-0.12150392975996602</v>
      </c>
      <c r="H42" s="65"/>
      <c r="I42" s="4" t="s">
        <v>172</v>
      </c>
      <c r="J42" s="6">
        <f>F35</f>
        <v>0.24058726899383984</v>
      </c>
      <c r="K42" s="4">
        <f>RANK(J42,'Universal Aggregate Worksheet'!S7:S67,1)</f>
        <v>7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0.11764705882352941</v>
      </c>
      <c r="G43" s="86">
        <f>C29/F10</f>
        <v>0.11231101511879049</v>
      </c>
      <c r="H43" s="65"/>
      <c r="I43" s="4" t="s">
        <v>182</v>
      </c>
      <c r="J43" s="10">
        <f>F47</f>
        <v>0.11764705882352941</v>
      </c>
      <c r="K43" s="4">
        <f>RANK(J43,'Universal Aggregate Worksheet'!U7:U67,0)</f>
        <v>56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0.12621359223300971</v>
      </c>
      <c r="G44" s="86">
        <f>C30/C9</f>
        <v>6.9565217391304349E-2</v>
      </c>
      <c r="H44" s="65"/>
      <c r="I44" s="4" t="s">
        <v>183</v>
      </c>
      <c r="J44" s="10">
        <f>F48</f>
        <v>0.11879049676025918</v>
      </c>
      <c r="K44" s="4">
        <f>RANK(J44,'Universal Aggregate Worksheet'!V7:V67,1)</f>
        <v>7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0.49433962264150944</v>
      </c>
      <c r="K45" s="4">
        <f>RANK(J45,'Universal Aggregate Worksheet'!J7:J67,0)</f>
        <v>33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0.83</v>
      </c>
      <c r="K46" s="4">
        <f>RANK(J46,'Universal Aggregate Worksheet'!K7:K67,0)</f>
        <v>31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0.11764705882352941</v>
      </c>
      <c r="G47" s="33"/>
      <c r="H47" s="65"/>
      <c r="I47" s="4" t="s">
        <v>181</v>
      </c>
      <c r="J47" s="13">
        <f>C25</f>
        <v>0.83812949640287771</v>
      </c>
      <c r="K47" s="4">
        <f>RANK(J47,'Universal Aggregate Worksheet'!L7:L67,1)</f>
        <v>39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0.11879049676025918</v>
      </c>
      <c r="G48" s="29"/>
      <c r="H48" s="65"/>
      <c r="I48" s="4" t="s">
        <v>205</v>
      </c>
      <c r="J48" s="6">
        <f>B31</f>
        <v>0.23214285714285715</v>
      </c>
      <c r="K48" s="4">
        <f>RANK(J48,'Universal Aggregate Worksheet'!AC7:AC67,0)</f>
        <v>52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0.15384615384615385</v>
      </c>
      <c r="K49" s="4">
        <f>RANK(J49,'Universal Aggregate Worksheet'!AD7:AD67,1)</f>
        <v>1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3.2019704433497539E-2</v>
      </c>
      <c r="K50" s="4">
        <f>RANK(J50,'Universal Aggregate Worksheet'!AI7:AI67,0)</f>
        <v>39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5.8572949946751864E-2</v>
      </c>
      <c r="G51" s="10">
        <f>C35/F11</f>
        <v>6.1767838125665601E-2</v>
      </c>
      <c r="H51" s="65"/>
      <c r="I51" s="12" t="s">
        <v>221</v>
      </c>
      <c r="J51" s="10">
        <f>F41</f>
        <v>0.10677618069815195</v>
      </c>
      <c r="K51" s="4">
        <f>RANK(J51,'Universal Aggregate Worksheet'!AJ7:AJ67,1)</f>
        <v>24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0.34557235421166305</v>
      </c>
      <c r="G52" s="86">
        <f>(B12-B9)/F9</f>
        <v>0.26890756302521007</v>
      </c>
      <c r="H52" s="65"/>
      <c r="I52" s="12" t="s">
        <v>222</v>
      </c>
      <c r="J52" s="87">
        <f>F43</f>
        <v>0.11764705882352941</v>
      </c>
      <c r="K52" s="4">
        <f>RANK(J52,'Universal Aggregate Worksheet'!AE7:AE67,0)</f>
        <v>22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0.11231101511879049</v>
      </c>
      <c r="K53" s="4">
        <f>RANK(J53,'Universal Aggregate Worksheet'!AF7:AF67,1)</f>
        <v>29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0.12621359223300971</v>
      </c>
      <c r="K54" s="4">
        <f>RANK(J54,'Universal Aggregate Worksheet'!AG7:AG67,0)</f>
        <v>34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28.208090145109185</v>
      </c>
      <c r="G55" s="7"/>
      <c r="H55" s="65"/>
      <c r="I55" s="12" t="s">
        <v>225</v>
      </c>
      <c r="J55" s="87">
        <f>G44</f>
        <v>6.9565217391304349E-2</v>
      </c>
      <c r="K55" s="4">
        <f>RANK(J55,'Universal Aggregate Worksheet'!AH7:AH67,1)</f>
        <v>2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26.923861105538329</v>
      </c>
      <c r="G56" s="7"/>
      <c r="H56" s="65"/>
      <c r="I56" s="12" t="s">
        <v>227</v>
      </c>
      <c r="J56" s="10">
        <f>F51</f>
        <v>5.8572949946751864E-2</v>
      </c>
      <c r="K56" s="4">
        <f>RANK(J56,'Universal Aggregate Worksheet'!AK7:AK67,1)</f>
        <v>27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1.2842290395708567</v>
      </c>
      <c r="G57" s="7"/>
      <c r="H57" s="65"/>
      <c r="I57" s="12" t="s">
        <v>226</v>
      </c>
      <c r="J57" s="10">
        <f>G51</f>
        <v>6.1767838125665601E-2</v>
      </c>
      <c r="K57" s="4">
        <f>RANK(J57,'Universal Aggregate Worksheet'!AL7:AL67,0)</f>
        <v>28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0.34557235421166305</v>
      </c>
      <c r="K58" s="4">
        <f>RANK(J58,'Universal Aggregate Worksheet'!AM7:AM67,0)</f>
        <v>9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0.26890756302521007</v>
      </c>
      <c r="K59" s="4">
        <f>RANK(J59,'Universal Aggregate Worksheet'!AN7:AN67,1)</f>
        <v>12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28.208090145109185</v>
      </c>
      <c r="K60" s="4">
        <f>RANK(J60,'Universal Aggregate Worksheet'!AO7:AO67,0)</f>
        <v>28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26.923861105538329</v>
      </c>
      <c r="K61" s="4">
        <f>RANK(J61,'Universal Aggregate Worksheet'!AP7:AP67,1)</f>
        <v>10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1.2842290395708567</v>
      </c>
      <c r="K62" s="4">
        <f>RANK(J62,'Universal Aggregate Worksheet'!AQ7:AQ67,0)</f>
        <v>18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6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Bryant</v>
      </c>
      <c r="C7" s="76" t="s">
        <v>62</v>
      </c>
      <c r="E7" s="7"/>
      <c r="F7" s="76" t="str">
        <f>B1</f>
        <v>Bryant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198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18.996415770609318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37.027027027027025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146</v>
      </c>
      <c r="C9" s="4">
        <v>128</v>
      </c>
      <c r="E9" s="4" t="s">
        <v>82</v>
      </c>
      <c r="F9" s="78">
        <f>B19+B23+C26</f>
        <v>530</v>
      </c>
      <c r="G9" s="27"/>
      <c r="H9" s="65"/>
      <c r="I9" s="4" t="s">
        <v>17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27.733333333333331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23.333333333333332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530</v>
      </c>
      <c r="C10" s="4">
        <v>423</v>
      </c>
      <c r="E10" s="4" t="s">
        <v>83</v>
      </c>
      <c r="F10" s="78">
        <f>C19+C23+B26</f>
        <v>469</v>
      </c>
      <c r="G10" s="27"/>
      <c r="H10" s="65"/>
      <c r="I10" s="4" t="s">
        <v>54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25.102040816326532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26.385809312638582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0.27547169811320754</v>
      </c>
      <c r="C11" s="6">
        <f>C9/C10</f>
        <v>0.30260047281323876</v>
      </c>
      <c r="E11" s="4" t="s">
        <v>84</v>
      </c>
      <c r="F11" s="78">
        <f>SUM(F9:F10)</f>
        <v>999</v>
      </c>
      <c r="G11" s="27"/>
      <c r="H11" s="65"/>
      <c r="I11" s="4" t="s">
        <v>2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29.629629629629626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22.685185185185187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306</v>
      </c>
      <c r="C12" s="4">
        <v>257</v>
      </c>
      <c r="E12" s="4" t="s">
        <v>85</v>
      </c>
      <c r="F12" s="79">
        <f>F9/(B39/60)</f>
        <v>34.73511742217368</v>
      </c>
      <c r="G12" s="28"/>
      <c r="H12" s="65"/>
      <c r="I12" s="4" t="s">
        <v>15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36.272040302267001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31.45780051150895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0.57735849056603772</v>
      </c>
      <c r="C13" s="6">
        <f>C12/C10</f>
        <v>0.60756501182033096</v>
      </c>
      <c r="E13" s="4" t="s">
        <v>86</v>
      </c>
      <c r="F13" s="79">
        <f>F10/(B39/60)</f>
        <v>30.737302020753688</v>
      </c>
      <c r="G13" s="28"/>
      <c r="H13" s="65"/>
      <c r="I13" s="4" t="s">
        <v>21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22.245762711864405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31.235431235431239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0.47712418300653597</v>
      </c>
      <c r="C14" s="6">
        <f>C9/C12</f>
        <v>0.49805447470817121</v>
      </c>
      <c r="E14" s="4" t="s">
        <v>87</v>
      </c>
      <c r="F14" s="79">
        <f>F11/(B39/60)</f>
        <v>65.472419442927361</v>
      </c>
      <c r="G14" s="28"/>
      <c r="H14" s="65"/>
      <c r="I14" s="4" t="s">
        <v>42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19.660194174757279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28.913043478260867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87</v>
      </c>
      <c r="C15" s="4">
        <v>78</v>
      </c>
      <c r="E15" s="7"/>
      <c r="F15" s="7"/>
      <c r="G15" s="7"/>
      <c r="H15" s="65"/>
      <c r="I15" s="4" t="s">
        <v>49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35.9375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28.527607361963192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0.59589041095890416</v>
      </c>
      <c r="C16" s="6">
        <f>C15/C9</f>
        <v>0.609375</v>
      </c>
      <c r="E16" s="24" t="s">
        <v>88</v>
      </c>
      <c r="F16" s="7"/>
      <c r="G16" s="7"/>
      <c r="H16" s="65"/>
      <c r="I16" s="4" t="s">
        <v>43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29.599999999999998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28.179551122194514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27.547169811320753</v>
      </c>
      <c r="G17" s="29"/>
      <c r="H17" s="65"/>
      <c r="I17" s="4" t="s">
        <v>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21.638655462184875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24.838012958963283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27.292110874200425</v>
      </c>
      <c r="G18" s="29"/>
      <c r="H18" s="65"/>
      <c r="I18" s="4" t="s">
        <v>58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21.779141104294478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40.888888888888893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194</v>
      </c>
      <c r="C19" s="4">
        <v>133</v>
      </c>
      <c r="E19" s="4" t="s">
        <v>120</v>
      </c>
      <c r="F19" s="10">
        <f>F17-F18</f>
        <v>0.25505893712032801</v>
      </c>
      <c r="G19" s="29"/>
      <c r="H19" s="65"/>
      <c r="I19" s="4" t="s">
        <v>23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19.638826185101578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30.632411067193676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0.59327217125382259</v>
      </c>
      <c r="C20" s="6">
        <f>C19/(B19+C19)</f>
        <v>0.40672782874617736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46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24.380165289256198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25.619834710743799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59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31.125827814569533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23.56164383561644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44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36.899563318777297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29.574468085106382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282</v>
      </c>
      <c r="C23" s="4">
        <v>292</v>
      </c>
      <c r="E23" s="12" t="s">
        <v>122</v>
      </c>
      <c r="F23" s="10">
        <f>(F17*'Efficiency Adjustment'!B66)/K27</f>
        <v>26.723273844167593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238</v>
      </c>
      <c r="C24" s="4">
        <v>238</v>
      </c>
      <c r="E24" s="12" t="s">
        <v>123</v>
      </c>
      <c r="F24" s="10">
        <f>(F18*'Efficiency Adjustment'!C66)/J27</f>
        <v>28.608610486813014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0.84397163120567376</v>
      </c>
      <c r="C25" s="6">
        <f>C24/C23</f>
        <v>0.81506849315068497</v>
      </c>
      <c r="E25" s="12" t="s">
        <v>124</v>
      </c>
      <c r="F25" s="10">
        <f>F23-F24</f>
        <v>-1.8853366426454201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44</v>
      </c>
      <c r="C26" s="4">
        <f>C23-C24</f>
        <v>54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26.709273060864763</v>
      </c>
      <c r="K27" s="19">
        <f>AVERAGEIF(K8:K24,"&gt;0")</f>
        <v>28.85733654093703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55</v>
      </c>
      <c r="C29" s="4">
        <v>47</v>
      </c>
      <c r="E29" s="12" t="s">
        <v>148</v>
      </c>
      <c r="F29" s="10">
        <f>C10/F10</f>
        <v>0.90191897654584219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22</v>
      </c>
      <c r="C30" s="4">
        <v>9</v>
      </c>
      <c r="E30" s="12" t="s">
        <v>91</v>
      </c>
      <c r="F30" s="10">
        <f>F28-F29</f>
        <v>9.8081023454157812E-2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</v>
      </c>
      <c r="C31" s="23">
        <f>C30/C29</f>
        <v>0.19148936170212766</v>
      </c>
      <c r="E31" s="4" t="s">
        <v>149</v>
      </c>
      <c r="F31" s="10">
        <f>B12/F9</f>
        <v>0.57735849056603772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0.54797441364605548</v>
      </c>
      <c r="G32" s="7"/>
      <c r="H32" s="65"/>
      <c r="I32" s="4" t="s">
        <v>203</v>
      </c>
      <c r="J32" s="9">
        <f>F14</f>
        <v>65.472419442927361</v>
      </c>
      <c r="K32" s="4">
        <f>RANK(J32,'Universal Aggregate Worksheet'!I7:I67,0)</f>
        <v>39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2.1276595744680851E-2</v>
      </c>
      <c r="C33" s="23">
        <f>C32/B29</f>
        <v>1.8181818181818181E-2</v>
      </c>
      <c r="E33" s="12" t="s">
        <v>92</v>
      </c>
      <c r="F33" s="13">
        <f>F31-F32</f>
        <v>2.9384076919982238E-2</v>
      </c>
      <c r="G33" s="29"/>
      <c r="H33" s="65"/>
      <c r="I33" s="12" t="s">
        <v>160</v>
      </c>
      <c r="J33" s="9">
        <f>F12</f>
        <v>34.73511742217368</v>
      </c>
      <c r="K33" s="4">
        <f>RANK(J33,'Universal Aggregate Worksheet'!F7:F67,0)</f>
        <v>26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0.28396981132075477</v>
      </c>
      <c r="G34" s="31"/>
      <c r="H34" s="65"/>
      <c r="I34" s="12" t="s">
        <v>161</v>
      </c>
      <c r="J34" s="9">
        <f>F13</f>
        <v>30.737302020753688</v>
      </c>
      <c r="K34" s="4">
        <f>RANK(J34,'Universal Aggregate Worksheet'!G7:G67,1)</f>
        <v>17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48</v>
      </c>
      <c r="C35" s="4">
        <v>56</v>
      </c>
      <c r="E35" s="12" t="s">
        <v>152</v>
      </c>
      <c r="F35" s="6">
        <f>((0.167*C30)+(C9)+(0.83*C32))/C10</f>
        <v>0.30811583924349883</v>
      </c>
      <c r="G35" s="7"/>
      <c r="H35" s="65"/>
      <c r="I35" s="12" t="s">
        <v>210</v>
      </c>
      <c r="J35" s="9">
        <f>J33-J34</f>
        <v>3.9978154014199916</v>
      </c>
      <c r="K35" s="4">
        <f>RANK(J35,'Universal Aggregate Worksheet'!H7:H67,0)</f>
        <v>10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0.49184313725490203</v>
      </c>
      <c r="G36" s="31"/>
      <c r="H36" s="65"/>
      <c r="I36" s="4" t="s">
        <v>133</v>
      </c>
      <c r="J36" s="10">
        <f>F23</f>
        <v>26.723273844167593</v>
      </c>
      <c r="K36" s="4">
        <f>RANK(J36,'Universal Aggregate Worksheet'!X7:X67,0)</f>
        <v>39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0.50713229571984431</v>
      </c>
      <c r="G37" s="31"/>
      <c r="H37" s="65"/>
      <c r="I37" s="4" t="s">
        <v>136</v>
      </c>
      <c r="J37" s="10">
        <f>F24</f>
        <v>28.608610486813014</v>
      </c>
      <c r="K37" s="4">
        <f>RANK(J37,'Universal Aggregate Worksheet'!Z7:Z67,1)</f>
        <v>39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-1.8853366426454201</v>
      </c>
      <c r="K38" s="4">
        <f>RANK(J38,'Universal Aggregate Worksheet'!AB7:AB67,0)</f>
        <v>41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915.5</v>
      </c>
      <c r="C39" s="4">
        <f>B39</f>
        <v>915.5</v>
      </c>
      <c r="E39" s="24" t="s">
        <v>155</v>
      </c>
      <c r="F39" s="7"/>
      <c r="G39" s="7"/>
      <c r="H39" s="65"/>
      <c r="I39" s="4" t="s">
        <v>166</v>
      </c>
      <c r="J39" s="10">
        <f>F28</f>
        <v>1</v>
      </c>
      <c r="K39" s="4">
        <f>RANK(J39,'Universal Aggregate Worksheet'!M7:M67,0)</f>
        <v>36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4.1509433962264149E-2</v>
      </c>
      <c r="G40" s="13">
        <f>C30/C10</f>
        <v>2.1276595744680851E-2</v>
      </c>
      <c r="H40" s="65"/>
      <c r="I40" s="4" t="s">
        <v>170</v>
      </c>
      <c r="J40" s="10">
        <f>F29</f>
        <v>0.90191897654584219</v>
      </c>
      <c r="K40" s="4">
        <f>RANK(J40,'Universal Aggregate Worksheet'!Q7:Q67,1)</f>
        <v>9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0.1111111111111111</v>
      </c>
      <c r="G41" s="10">
        <f>B29/B10</f>
        <v>0.10377358490566038</v>
      </c>
      <c r="H41" s="65"/>
      <c r="I41" s="4" t="s">
        <v>168</v>
      </c>
      <c r="J41" s="6">
        <f>F34</f>
        <v>0.28396981132075477</v>
      </c>
      <c r="K41" s="4">
        <f>RANK(J41,'Universal Aggregate Worksheet'!O7:O67,0)</f>
        <v>31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-6.9601677148846963E-2</v>
      </c>
      <c r="G42" s="10">
        <f>G40-G41</f>
        <v>-8.2496989160979528E-2</v>
      </c>
      <c r="H42" s="65"/>
      <c r="I42" s="4" t="s">
        <v>172</v>
      </c>
      <c r="J42" s="6">
        <f>F35</f>
        <v>0.30811583924349883</v>
      </c>
      <c r="K42" s="4">
        <f>RANK(J42,'Universal Aggregate Worksheet'!S7:S67,1)</f>
        <v>49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0.10377358490566038</v>
      </c>
      <c r="G43" s="86">
        <f>C29/F10</f>
        <v>0.10021321961620469</v>
      </c>
      <c r="H43" s="65"/>
      <c r="I43" s="4" t="s">
        <v>182</v>
      </c>
      <c r="J43" s="10">
        <f>F47</f>
        <v>0.16415094339622641</v>
      </c>
      <c r="K43" s="4">
        <f>RANK(J43,'Universal Aggregate Worksheet'!U7:U67,0)</f>
        <v>26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0.15068493150684931</v>
      </c>
      <c r="G44" s="86">
        <f>C30/C9</f>
        <v>7.03125E-2</v>
      </c>
      <c r="H44" s="65"/>
      <c r="I44" s="4" t="s">
        <v>183</v>
      </c>
      <c r="J44" s="10">
        <f>F48</f>
        <v>0.16631130063965885</v>
      </c>
      <c r="K44" s="4">
        <f>RANK(J44,'Universal Aggregate Worksheet'!V7:V67,1)</f>
        <v>42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0.59327217125382259</v>
      </c>
      <c r="K45" s="4">
        <f>RANK(J45,'Universal Aggregate Worksheet'!J7:J67,0)</f>
        <v>10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0.84397163120567376</v>
      </c>
      <c r="K46" s="4">
        <f>RANK(J46,'Universal Aggregate Worksheet'!K7:K67,0)</f>
        <v>25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0.16415094339622641</v>
      </c>
      <c r="G47" s="33"/>
      <c r="H47" s="65"/>
      <c r="I47" s="4" t="s">
        <v>181</v>
      </c>
      <c r="J47" s="13">
        <f>C25</f>
        <v>0.81506849315068497</v>
      </c>
      <c r="K47" s="4">
        <f>RANK(J47,'Universal Aggregate Worksheet'!L7:L67,1)</f>
        <v>25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0.16631130063965885</v>
      </c>
      <c r="G48" s="29"/>
      <c r="H48" s="65"/>
      <c r="I48" s="4" t="s">
        <v>205</v>
      </c>
      <c r="J48" s="6">
        <f>B31</f>
        <v>0.4</v>
      </c>
      <c r="K48" s="4">
        <f>RANK(J48,'Universal Aggregate Worksheet'!AC7:AC67,0)</f>
        <v>10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0.19148936170212766</v>
      </c>
      <c r="K49" s="4">
        <f>RANK(J49,'Universal Aggregate Worksheet'!AD7:AD67,1)</f>
        <v>3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4.1509433962264149E-2</v>
      </c>
      <c r="K50" s="4">
        <f>RANK(J50,'Universal Aggregate Worksheet'!AI7:AI67,0)</f>
        <v>18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4.8048048048048048E-2</v>
      </c>
      <c r="G51" s="10">
        <f>C35/F11</f>
        <v>5.6056056056056056E-2</v>
      </c>
      <c r="H51" s="65"/>
      <c r="I51" s="12" t="s">
        <v>221</v>
      </c>
      <c r="J51" s="10">
        <f>F41</f>
        <v>0.1111111111111111</v>
      </c>
      <c r="K51" s="4">
        <f>RANK(J51,'Universal Aggregate Worksheet'!AJ7:AJ67,1)</f>
        <v>28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0.27505330490405117</v>
      </c>
      <c r="G52" s="86">
        <f>(B12-B9)/F9</f>
        <v>0.30188679245283018</v>
      </c>
      <c r="H52" s="65"/>
      <c r="I52" s="12" t="s">
        <v>222</v>
      </c>
      <c r="J52" s="87">
        <f>F43</f>
        <v>0.10377358490566038</v>
      </c>
      <c r="K52" s="4">
        <f>RANK(J52,'Universal Aggregate Worksheet'!AE7:AE67,0)</f>
        <v>42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0.10021321961620469</v>
      </c>
      <c r="K53" s="4">
        <f>RANK(J53,'Universal Aggregate Worksheet'!AF7:AF67,1)</f>
        <v>19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0.15068493150684931</v>
      </c>
      <c r="K54" s="4">
        <f>RANK(J54,'Universal Aggregate Worksheet'!AG7:AG67,0)</f>
        <v>15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26.709273060864763</v>
      </c>
      <c r="G55" s="7"/>
      <c r="H55" s="65"/>
      <c r="I55" s="12" t="s">
        <v>225</v>
      </c>
      <c r="J55" s="87">
        <f>G44</f>
        <v>7.03125E-2</v>
      </c>
      <c r="K55" s="4">
        <f>RANK(J55,'Universal Aggregate Worksheet'!AH7:AH67,1)</f>
        <v>3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28.85733654093703</v>
      </c>
      <c r="G56" s="7"/>
      <c r="H56" s="65"/>
      <c r="I56" s="12" t="s">
        <v>227</v>
      </c>
      <c r="J56" s="10">
        <f>F51</f>
        <v>4.8048048048048048E-2</v>
      </c>
      <c r="K56" s="4">
        <f>RANK(J56,'Universal Aggregate Worksheet'!AK7:AK67,1)</f>
        <v>9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-2.1480634800722669</v>
      </c>
      <c r="G57" s="7"/>
      <c r="H57" s="65"/>
      <c r="I57" s="12" t="s">
        <v>226</v>
      </c>
      <c r="J57" s="10">
        <f>G51</f>
        <v>5.6056056056056056E-2</v>
      </c>
      <c r="K57" s="4">
        <f>RANK(J57,'Universal Aggregate Worksheet'!AL7:AL67,0)</f>
        <v>40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0.27505330490405117</v>
      </c>
      <c r="K58" s="4">
        <f>RANK(J58,'Universal Aggregate Worksheet'!AM7:AM67,0)</f>
        <v>48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0.30188679245283018</v>
      </c>
      <c r="K59" s="4">
        <f>RANK(J59,'Universal Aggregate Worksheet'!AN7:AN67,1)</f>
        <v>27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26.709273060864763</v>
      </c>
      <c r="K60" s="4">
        <f>RANK(J60,'Universal Aggregate Worksheet'!AO7:AO67,0)</f>
        <v>59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28.85733654093703</v>
      </c>
      <c r="K61" s="4">
        <f>RANK(J61,'Universal Aggregate Worksheet'!AP7:AP67,1)</f>
        <v>51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-2.1480634800722669</v>
      </c>
      <c r="K62" s="4">
        <f>RANK(J62,'Universal Aggregate Worksheet'!AQ7:AQ67,0)</f>
        <v>57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8" max="8" width="9.140625" customWidth="1"/>
    <col min="9" max="9" width="39.7109375" customWidth="1"/>
    <col min="10" max="12" width="12.7109375" customWidth="1"/>
    <col min="13" max="23" width="9.140625" customWidth="1"/>
  </cols>
  <sheetData>
    <row r="1" spans="1:23">
      <c r="A1" t="s">
        <v>101</v>
      </c>
      <c r="B1" s="3" t="s">
        <v>7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Bucknell</v>
      </c>
      <c r="C7" s="76" t="s">
        <v>62</v>
      </c>
      <c r="E7" s="7"/>
      <c r="F7" s="76" t="str">
        <f>B1</f>
        <v>Bucknell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23.428571428571431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32.539682539682538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140</v>
      </c>
      <c r="C9" s="4">
        <v>102</v>
      </c>
      <c r="E9" s="4" t="s">
        <v>82</v>
      </c>
      <c r="F9" s="78">
        <f>B19+B23+C26</f>
        <v>485</v>
      </c>
      <c r="G9" s="27"/>
      <c r="H9" s="65"/>
      <c r="I9" s="4" t="s">
        <v>55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32.608695652173914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28.106508875739642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486</v>
      </c>
      <c r="C10" s="4">
        <v>358</v>
      </c>
      <c r="E10" s="4" t="s">
        <v>83</v>
      </c>
      <c r="F10" s="78">
        <f>C19+C23+B26</f>
        <v>452</v>
      </c>
      <c r="G10" s="27"/>
      <c r="H10" s="65"/>
      <c r="I10" s="4" t="s">
        <v>38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29.722222222222221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23.298429319371728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0.2880658436213992</v>
      </c>
      <c r="C11" s="6">
        <f>C9/C10</f>
        <v>0.28491620111731841</v>
      </c>
      <c r="E11" s="4" t="s">
        <v>84</v>
      </c>
      <c r="F11" s="78">
        <f>SUM(F9:F10)</f>
        <v>937</v>
      </c>
      <c r="G11" s="27"/>
      <c r="H11" s="65"/>
      <c r="I11" s="4" t="s">
        <v>34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28.502415458937197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30.864197530864196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295</v>
      </c>
      <c r="C12" s="4">
        <v>223</v>
      </c>
      <c r="E12" s="4" t="s">
        <v>85</v>
      </c>
      <c r="F12" s="79">
        <f>F9/(B39/60)</f>
        <v>34.427684117125111</v>
      </c>
      <c r="G12" s="28"/>
      <c r="H12" s="65"/>
      <c r="I12" s="4" t="s">
        <v>21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22.245762711864405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31.235431235431239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0.60699588477366251</v>
      </c>
      <c r="C13" s="6">
        <f>C12/C10</f>
        <v>0.62290502793296088</v>
      </c>
      <c r="E13" s="4" t="s">
        <v>86</v>
      </c>
      <c r="F13" s="79">
        <f>F10/(B39/60)</f>
        <v>32.085181898846493</v>
      </c>
      <c r="G13" s="28"/>
      <c r="H13" s="65"/>
      <c r="I13" s="4" t="s">
        <v>19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27.203065134099617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27.171492204899778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0.47457627118644069</v>
      </c>
      <c r="C14" s="6">
        <f>C9/C12</f>
        <v>0.45739910313901344</v>
      </c>
      <c r="E14" s="4" t="s">
        <v>87</v>
      </c>
      <c r="F14" s="79">
        <f>F11/(B39/60)</f>
        <v>66.512866015971611</v>
      </c>
      <c r="G14" s="28"/>
      <c r="H14" s="65"/>
      <c r="I14" s="4" t="s">
        <v>26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27.540106951871657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31.753554502369667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79</v>
      </c>
      <c r="C15" s="4">
        <v>72</v>
      </c>
      <c r="E15" s="7"/>
      <c r="F15" s="7"/>
      <c r="G15" s="7"/>
      <c r="H15" s="65"/>
      <c r="I15" s="4" t="s">
        <v>44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36.899563318777297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29.574468085106382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0.56428571428571428</v>
      </c>
      <c r="C16" s="6">
        <f>C15/C9</f>
        <v>0.70588235294117652</v>
      </c>
      <c r="E16" s="24" t="s">
        <v>88</v>
      </c>
      <c r="F16" s="7"/>
      <c r="G16" s="7"/>
      <c r="H16" s="65"/>
      <c r="I16" s="4" t="s">
        <v>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26.923076923076923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32.648870636550306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28.865979381443296</v>
      </c>
      <c r="G17" s="29"/>
      <c r="H17" s="65"/>
      <c r="I17" s="4" t="s">
        <v>39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28.693181818181817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26.197183098591548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22.566371681415927</v>
      </c>
      <c r="G18" s="29"/>
      <c r="H18" s="65"/>
      <c r="I18" s="4" t="s">
        <v>23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19.638826185101578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30.632411067193676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152</v>
      </c>
      <c r="C19" s="4">
        <v>137</v>
      </c>
      <c r="E19" s="4" t="s">
        <v>120</v>
      </c>
      <c r="F19" s="10">
        <f>F17-F18</f>
        <v>6.2996077000273694</v>
      </c>
      <c r="G19" s="29"/>
      <c r="H19" s="65"/>
      <c r="I19" s="4" t="s">
        <v>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29.629629629629626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22.685185185185187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0.52595155709342556</v>
      </c>
      <c r="C20" s="6">
        <f>C19/(B19+C19)</f>
        <v>0.47404844290657439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31.395348837209301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30.855855855855857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28.773584905660378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26.835443037974681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270</v>
      </c>
      <c r="C23" s="4">
        <v>269</v>
      </c>
      <c r="E23" s="12" t="s">
        <v>122</v>
      </c>
      <c r="F23" s="10">
        <f>(F17*'Efficiency Adjustment'!B66)/K27</f>
        <v>27.975218548688108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224</v>
      </c>
      <c r="C24" s="4">
        <v>206</v>
      </c>
      <c r="E24" s="12" t="s">
        <v>123</v>
      </c>
      <c r="F24" s="10">
        <f>(F18*'Efficiency Adjustment'!C66)/J27</f>
        <v>22.495388339750434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0.82962962962962961</v>
      </c>
      <c r="C25" s="6">
        <f>C24/C23</f>
        <v>0.76579925650557623</v>
      </c>
      <c r="E25" s="12" t="s">
        <v>124</v>
      </c>
      <c r="F25" s="10">
        <f>F23-F24</f>
        <v>5.479830208937674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46</v>
      </c>
      <c r="C26" s="4">
        <f>C23-C24</f>
        <v>63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28.086003655526959</v>
      </c>
      <c r="K27" s="19">
        <f>AVERAGEIF(K8:K24,"&gt;0")</f>
        <v>28.885622369629747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1.0020618556701031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60</v>
      </c>
      <c r="C29" s="4">
        <v>40</v>
      </c>
      <c r="E29" s="12" t="s">
        <v>148</v>
      </c>
      <c r="F29" s="10">
        <f>C10/F10</f>
        <v>0.79203539823008851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23</v>
      </c>
      <c r="C30" s="4">
        <v>12</v>
      </c>
      <c r="E30" s="12" t="s">
        <v>91</v>
      </c>
      <c r="F30" s="10">
        <f>F28-F29</f>
        <v>0.21002645744001458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0.38333333333333336</v>
      </c>
      <c r="C31" s="23">
        <f>C30/C29</f>
        <v>0.3</v>
      </c>
      <c r="E31" s="4" t="s">
        <v>149</v>
      </c>
      <c r="F31" s="10">
        <f>B12/F9</f>
        <v>0.60824742268041232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0.49336283185840707</v>
      </c>
      <c r="G32" s="7"/>
      <c r="H32" s="65"/>
      <c r="I32" s="4" t="s">
        <v>203</v>
      </c>
      <c r="J32" s="9">
        <f>F14</f>
        <v>66.512866015971611</v>
      </c>
      <c r="K32" s="4">
        <f>RANK(J32,'Universal Aggregate Worksheet'!I7:I67,0)</f>
        <v>36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2.5000000000000001E-2</v>
      </c>
      <c r="C33" s="23">
        <f>C32/B29</f>
        <v>3.3333333333333333E-2</v>
      </c>
      <c r="E33" s="12" t="s">
        <v>92</v>
      </c>
      <c r="F33" s="13">
        <f>F31-F32</f>
        <v>0.11488459082200525</v>
      </c>
      <c r="G33" s="29"/>
      <c r="H33" s="65"/>
      <c r="I33" s="12" t="s">
        <v>160</v>
      </c>
      <c r="J33" s="9">
        <f>F12</f>
        <v>34.427684117125111</v>
      </c>
      <c r="K33" s="4">
        <f>RANK(J33,'Universal Aggregate Worksheet'!F7:F67,0)</f>
        <v>29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0.29767695473251032</v>
      </c>
      <c r="G34" s="31"/>
      <c r="H34" s="65"/>
      <c r="I34" s="12" t="s">
        <v>161</v>
      </c>
      <c r="J34" s="9">
        <f>F13</f>
        <v>32.085181898846493</v>
      </c>
      <c r="K34" s="4">
        <f>RANK(J34,'Universal Aggregate Worksheet'!G7:G67,1)</f>
        <v>21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45</v>
      </c>
      <c r="C35" s="4">
        <v>63</v>
      </c>
      <c r="E35" s="12" t="s">
        <v>152</v>
      </c>
      <c r="F35" s="6">
        <f>((0.167*C30)+(C9)+(0.83*C32))/C10</f>
        <v>0.2951508379888268</v>
      </c>
      <c r="G35" s="7"/>
      <c r="H35" s="65"/>
      <c r="I35" s="12" t="s">
        <v>210</v>
      </c>
      <c r="J35" s="9">
        <f>J33-J34</f>
        <v>2.3425022182786179</v>
      </c>
      <c r="K35" s="4">
        <f>RANK(J35,'Universal Aggregate Worksheet'!H7:H67,0)</f>
        <v>20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0.49041016949152549</v>
      </c>
      <c r="G36" s="31"/>
      <c r="H36" s="65"/>
      <c r="I36" s="4" t="s">
        <v>133</v>
      </c>
      <c r="J36" s="10">
        <f>F23</f>
        <v>27.975218548688108</v>
      </c>
      <c r="K36" s="4">
        <f>RANK(J36,'Universal Aggregate Worksheet'!X7:X67,0)</f>
        <v>34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0.47382959641255606</v>
      </c>
      <c r="G37" s="31"/>
      <c r="H37" s="65"/>
      <c r="I37" s="4" t="s">
        <v>136</v>
      </c>
      <c r="J37" s="10">
        <f>F24</f>
        <v>22.495388339750434</v>
      </c>
      <c r="K37" s="4">
        <f>RANK(J37,'Universal Aggregate Worksheet'!Z7:Z67,1)</f>
        <v>5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5.479830208937674</v>
      </c>
      <c r="K38" s="4">
        <f>RANK(J38,'Universal Aggregate Worksheet'!AB7:AB67,0)</f>
        <v>16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845.25</v>
      </c>
      <c r="C39" s="4">
        <f>B39</f>
        <v>845.25</v>
      </c>
      <c r="E39" s="24" t="s">
        <v>155</v>
      </c>
      <c r="F39" s="7"/>
      <c r="G39" s="7"/>
      <c r="H39" s="65"/>
      <c r="I39" s="4" t="s">
        <v>166</v>
      </c>
      <c r="J39" s="10">
        <f>F28</f>
        <v>1.0020618556701031</v>
      </c>
      <c r="K39" s="4">
        <f>RANK(J39,'Universal Aggregate Worksheet'!M7:M67,0)</f>
        <v>35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4.7325102880658436E-2</v>
      </c>
      <c r="G40" s="13">
        <f>C30/C10</f>
        <v>3.3519553072625698E-2</v>
      </c>
      <c r="H40" s="65"/>
      <c r="I40" s="4" t="s">
        <v>170</v>
      </c>
      <c r="J40" s="10">
        <f>F29</f>
        <v>0.79203539823008851</v>
      </c>
      <c r="K40" s="4">
        <f>RANK(J40,'Universal Aggregate Worksheet'!Q7:Q67,1)</f>
        <v>1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0.11173184357541899</v>
      </c>
      <c r="G41" s="10">
        <f>B29/B10</f>
        <v>0.12345679012345678</v>
      </c>
      <c r="H41" s="65"/>
      <c r="I41" s="4" t="s">
        <v>168</v>
      </c>
      <c r="J41" s="6">
        <f>F34</f>
        <v>0.29767695473251032</v>
      </c>
      <c r="K41" s="4">
        <f>RANK(J41,'Universal Aggregate Worksheet'!O7:O67,0)</f>
        <v>25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-6.4406740694760545E-2</v>
      </c>
      <c r="G42" s="10">
        <f>G40-G41</f>
        <v>-8.9937237050831093E-2</v>
      </c>
      <c r="H42" s="65"/>
      <c r="I42" s="4" t="s">
        <v>172</v>
      </c>
      <c r="J42" s="6">
        <f>F35</f>
        <v>0.2951508379888268</v>
      </c>
      <c r="K42" s="4">
        <f>RANK(J42,'Universal Aggregate Worksheet'!S7:S67,1)</f>
        <v>36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0.12371134020618557</v>
      </c>
      <c r="G43" s="86">
        <f>C29/F10</f>
        <v>8.8495575221238937E-2</v>
      </c>
      <c r="H43" s="65"/>
      <c r="I43" s="4" t="s">
        <v>182</v>
      </c>
      <c r="J43" s="10">
        <f>F47</f>
        <v>0.16288659793814433</v>
      </c>
      <c r="K43" s="4">
        <f>RANK(J43,'Universal Aggregate Worksheet'!U7:U67,0)</f>
        <v>27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0.16428571428571428</v>
      </c>
      <c r="G44" s="86">
        <f>C30/C9</f>
        <v>0.11764705882352941</v>
      </c>
      <c r="H44" s="65"/>
      <c r="I44" s="4" t="s">
        <v>183</v>
      </c>
      <c r="J44" s="10">
        <f>F48</f>
        <v>0.15929203539823009</v>
      </c>
      <c r="K44" s="4">
        <f>RANK(J44,'Universal Aggregate Worksheet'!V7:V67,1)</f>
        <v>38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0.52595155709342556</v>
      </c>
      <c r="K45" s="4">
        <f>RANK(J45,'Universal Aggregate Worksheet'!J7:J67,0)</f>
        <v>23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0.82962962962962961</v>
      </c>
      <c r="K46" s="4">
        <f>RANK(J46,'Universal Aggregate Worksheet'!K7:K67,0)</f>
        <v>32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0.16288659793814433</v>
      </c>
      <c r="G47" s="33"/>
      <c r="H47" s="65"/>
      <c r="I47" s="4" t="s">
        <v>181</v>
      </c>
      <c r="J47" s="13">
        <f>C25</f>
        <v>0.76579925650557623</v>
      </c>
      <c r="K47" s="4">
        <f>RANK(J47,'Universal Aggregate Worksheet'!L7:L67,1)</f>
        <v>4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0.15929203539823009</v>
      </c>
      <c r="G48" s="29"/>
      <c r="H48" s="65"/>
      <c r="I48" s="4" t="s">
        <v>205</v>
      </c>
      <c r="J48" s="6">
        <f>B31</f>
        <v>0.38333333333333336</v>
      </c>
      <c r="K48" s="4">
        <f>RANK(J48,'Universal Aggregate Worksheet'!AC7:AC67,0)</f>
        <v>13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</v>
      </c>
      <c r="K49" s="4">
        <f>RANK(J49,'Universal Aggregate Worksheet'!AD7:AD67,1)</f>
        <v>26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4.7325102880658436E-2</v>
      </c>
      <c r="K50" s="4">
        <f>RANK(J50,'Universal Aggregate Worksheet'!AI7:AI67,0)</f>
        <v>11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4.8025613660618999E-2</v>
      </c>
      <c r="G51" s="10">
        <f>C35/F11</f>
        <v>6.7235859124866598E-2</v>
      </c>
      <c r="H51" s="65"/>
      <c r="I51" s="12" t="s">
        <v>221</v>
      </c>
      <c r="J51" s="10">
        <f>F41</f>
        <v>0.11173184357541899</v>
      </c>
      <c r="K51" s="4">
        <f>RANK(J51,'Universal Aggregate Worksheet'!AJ7:AJ67,1)</f>
        <v>30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0.26769911504424782</v>
      </c>
      <c r="G52" s="86">
        <f>(B12-B9)/F9</f>
        <v>0.31958762886597936</v>
      </c>
      <c r="H52" s="65"/>
      <c r="I52" s="12" t="s">
        <v>222</v>
      </c>
      <c r="J52" s="87">
        <f>F43</f>
        <v>0.12371134020618557</v>
      </c>
      <c r="K52" s="4">
        <f>RANK(J52,'Universal Aggregate Worksheet'!AE7:AE67,0)</f>
        <v>20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8.8495575221238937E-2</v>
      </c>
      <c r="K53" s="4">
        <f>RANK(J53,'Universal Aggregate Worksheet'!AF7:AF67,1)</f>
        <v>8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0.16428571428571428</v>
      </c>
      <c r="K54" s="4">
        <f>RANK(J54,'Universal Aggregate Worksheet'!AG7:AG67,0)</f>
        <v>7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28.086003655526959</v>
      </c>
      <c r="G55" s="7"/>
      <c r="H55" s="65"/>
      <c r="I55" s="12" t="s">
        <v>225</v>
      </c>
      <c r="J55" s="87">
        <f>G44</f>
        <v>0.11764705882352941</v>
      </c>
      <c r="K55" s="4">
        <f>RANK(J55,'Universal Aggregate Worksheet'!AH7:AH67,1)</f>
        <v>28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28.885622369629747</v>
      </c>
      <c r="G56" s="7"/>
      <c r="H56" s="65"/>
      <c r="I56" s="12" t="s">
        <v>227</v>
      </c>
      <c r="J56" s="10">
        <f>F51</f>
        <v>4.8025613660618999E-2</v>
      </c>
      <c r="K56" s="4">
        <f>RANK(J56,'Universal Aggregate Worksheet'!AK7:AK67,1)</f>
        <v>8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-0.79961871410278818</v>
      </c>
      <c r="G57" s="7"/>
      <c r="H57" s="65"/>
      <c r="I57" s="12" t="s">
        <v>226</v>
      </c>
      <c r="J57" s="10">
        <f>G51</f>
        <v>6.7235859124866598E-2</v>
      </c>
      <c r="K57" s="4">
        <f>RANK(J57,'Universal Aggregate Worksheet'!AL7:AL67,0)</f>
        <v>17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0.26769911504424782</v>
      </c>
      <c r="K58" s="4">
        <f>RANK(J58,'Universal Aggregate Worksheet'!AM7:AM67,0)</f>
        <v>53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0.31958762886597936</v>
      </c>
      <c r="K59" s="4">
        <f>RANK(J59,'Universal Aggregate Worksheet'!AN7:AN67,1)</f>
        <v>37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28.086003655526959</v>
      </c>
      <c r="K60" s="4">
        <f>RANK(J60,'Universal Aggregate Worksheet'!AO7:AO67,0)</f>
        <v>29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28.885622369629747</v>
      </c>
      <c r="K61" s="4">
        <f>RANK(J61,'Universal Aggregate Worksheet'!AP7:AP67,1)</f>
        <v>52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-0.79961871410278818</v>
      </c>
      <c r="K62" s="4">
        <f>RANK(J62,'Universal Aggregate Worksheet'!AQ7:AQ67,0)</f>
        <v>41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7" zoomScaleNormal="100" workbookViewId="0">
      <selection activeCell="I18" sqref="I8:I18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8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Canisius</v>
      </c>
      <c r="C7" s="76" t="s">
        <v>62</v>
      </c>
      <c r="E7" s="7"/>
      <c r="F7" s="76" t="str">
        <f>B1</f>
        <v>Canisius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28.865979381443296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22.566371681415927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82</v>
      </c>
      <c r="C9" s="4">
        <v>123</v>
      </c>
      <c r="E9" s="4" t="s">
        <v>82</v>
      </c>
      <c r="F9" s="78">
        <f>B19+B23+C26</f>
        <v>350</v>
      </c>
      <c r="G9" s="27"/>
      <c r="H9" s="65"/>
      <c r="I9" s="4" t="s">
        <v>20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29.341317365269461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26.914660831509845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291</v>
      </c>
      <c r="C10" s="4">
        <v>399</v>
      </c>
      <c r="E10" s="4" t="s">
        <v>83</v>
      </c>
      <c r="F10" s="78">
        <f>C19+C23+B26</f>
        <v>378</v>
      </c>
      <c r="G10" s="27"/>
      <c r="H10" s="65"/>
      <c r="I10" s="4" t="s">
        <v>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25.469168900804291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26.914153132250579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0.28178694158075601</v>
      </c>
      <c r="C11" s="6">
        <f>C9/C10</f>
        <v>0.30827067669172931</v>
      </c>
      <c r="E11" s="4" t="s">
        <v>84</v>
      </c>
      <c r="F11" s="78">
        <f>SUM(F9:F10)</f>
        <v>728</v>
      </c>
      <c r="G11" s="27"/>
      <c r="H11" s="65"/>
      <c r="I11" s="4" t="s">
        <v>10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37.037037037037038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24.228028503562946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176</v>
      </c>
      <c r="C12" s="4">
        <v>231</v>
      </c>
      <c r="E12" s="4" t="s">
        <v>85</v>
      </c>
      <c r="F12" s="79">
        <f>F9/(B39/60)</f>
        <v>31.71007927519819</v>
      </c>
      <c r="G12" s="28"/>
      <c r="H12" s="65"/>
      <c r="I12" s="4" t="s">
        <v>24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30.042918454935624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28.915662650602407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0.60481099656357384</v>
      </c>
      <c r="C13" s="6">
        <f>C12/C10</f>
        <v>0.57894736842105265</v>
      </c>
      <c r="E13" s="4" t="s">
        <v>86</v>
      </c>
      <c r="F13" s="79">
        <f>F10/(B39/60)</f>
        <v>34.246885617214048</v>
      </c>
      <c r="G13" s="28"/>
      <c r="H13" s="65"/>
      <c r="I13" s="4" t="s">
        <v>21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22.245762711864405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31.235431235431239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0.46590909090909088</v>
      </c>
      <c r="C14" s="6">
        <f>C9/C12</f>
        <v>0.53246753246753242</v>
      </c>
      <c r="E14" s="4" t="s">
        <v>87</v>
      </c>
      <c r="F14" s="79">
        <f>F11/(B39/60)</f>
        <v>65.95696489241223</v>
      </c>
      <c r="G14" s="28"/>
      <c r="H14" s="65"/>
      <c r="I14" s="4" t="s">
        <v>30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27.748691099476442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27.365728900255753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49</v>
      </c>
      <c r="C15" s="4">
        <v>63</v>
      </c>
      <c r="E15" s="7"/>
      <c r="F15" s="7"/>
      <c r="G15" s="7"/>
      <c r="H15" s="65"/>
      <c r="I15" s="4" t="s">
        <v>57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22.857142857142858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36.936936936936938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0.59756097560975607</v>
      </c>
      <c r="C16" s="6">
        <f>C15/C9</f>
        <v>0.51219512195121952</v>
      </c>
      <c r="E16" s="24" t="s">
        <v>88</v>
      </c>
      <c r="F16" s="7"/>
      <c r="G16" s="7"/>
      <c r="H16" s="65"/>
      <c r="I16" s="4" t="s">
        <v>44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36.899563318777297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29.574468085106382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23.428571428571431</v>
      </c>
      <c r="G17" s="29"/>
      <c r="H17" s="65"/>
      <c r="I17" s="4" t="s">
        <v>14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27.616926503340757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25.590551181102363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32.539682539682538</v>
      </c>
      <c r="G18" s="29"/>
      <c r="H18" s="65"/>
      <c r="I18" s="4" t="s">
        <v>48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29.268292682926827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27.27272727272727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102</v>
      </c>
      <c r="C19" s="4">
        <v>134</v>
      </c>
      <c r="E19" s="4" t="s">
        <v>120</v>
      </c>
      <c r="F19" s="10">
        <f>F17-F18</f>
        <v>-9.1111111111111072</v>
      </c>
      <c r="G19" s="29"/>
      <c r="H19" s="65"/>
      <c r="I19" s="4" t="s">
        <v>200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0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0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0.43220338983050849</v>
      </c>
      <c r="C20" s="6">
        <f>C19/(B19+C19)</f>
        <v>0.56779661016949157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208</v>
      </c>
      <c r="C23" s="4">
        <v>203</v>
      </c>
      <c r="E23" s="12" t="s">
        <v>122</v>
      </c>
      <c r="F23" s="10">
        <f>(F17*'Efficiency Adjustment'!B66)/K27</f>
        <v>23.460729036574804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167</v>
      </c>
      <c r="C24" s="4">
        <v>163</v>
      </c>
      <c r="E24" s="12" t="s">
        <v>123</v>
      </c>
      <c r="F24" s="10">
        <f>(F18*'Efficiency Adjustment'!C66)/J27</f>
        <v>31.574074663254265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0.80288461538461542</v>
      </c>
      <c r="C25" s="6">
        <f>C24/C23</f>
        <v>0.80295566502463056</v>
      </c>
      <c r="E25" s="12" t="s">
        <v>124</v>
      </c>
      <c r="F25" s="10">
        <f>F23-F24</f>
        <v>-8.113345626679461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41</v>
      </c>
      <c r="C26" s="4">
        <f>C23-C24</f>
        <v>40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28.853890937547121</v>
      </c>
      <c r="K27" s="19">
        <f>AVERAGEIF(K8:K24,"&gt;0")</f>
        <v>27.955883673718333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0.83142857142857141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35</v>
      </c>
      <c r="C29" s="4">
        <v>45</v>
      </c>
      <c r="E29" s="12" t="s">
        <v>148</v>
      </c>
      <c r="F29" s="10">
        <f>C10/F10</f>
        <v>1.0555555555555556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10</v>
      </c>
      <c r="C30" s="4">
        <v>14</v>
      </c>
      <c r="E30" s="12" t="s">
        <v>91</v>
      </c>
      <c r="F30" s="10">
        <f>F28-F29</f>
        <v>-0.22412698412698417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0.2857142857142857</v>
      </c>
      <c r="C31" s="23">
        <f>C30/C29</f>
        <v>0.31111111111111112</v>
      </c>
      <c r="E31" s="4" t="s">
        <v>149</v>
      </c>
      <c r="F31" s="10">
        <f>B12/F9</f>
        <v>0.50285714285714289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0.61111111111111116</v>
      </c>
      <c r="G32" s="7"/>
      <c r="H32" s="65"/>
      <c r="I32" s="4" t="s">
        <v>203</v>
      </c>
      <c r="J32" s="9">
        <f>F14</f>
        <v>65.95696489241223</v>
      </c>
      <c r="K32" s="4">
        <f>RANK(J32,'Universal Aggregate Worksheet'!I7:I67,0)</f>
        <v>37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-0.10825396825396827</v>
      </c>
      <c r="G33" s="29"/>
      <c r="H33" s="65"/>
      <c r="I33" s="12" t="s">
        <v>160</v>
      </c>
      <c r="J33" s="9">
        <f>F12</f>
        <v>31.71007927519819</v>
      </c>
      <c r="K33" s="4">
        <f>RANK(J33,'Universal Aggregate Worksheet'!F7:F67,0)</f>
        <v>44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0.2875257731958763</v>
      </c>
      <c r="G34" s="31"/>
      <c r="H34" s="65"/>
      <c r="I34" s="12" t="s">
        <v>161</v>
      </c>
      <c r="J34" s="9">
        <f>F13</f>
        <v>34.246885617214048</v>
      </c>
      <c r="K34" s="4">
        <f>RANK(J34,'Universal Aggregate Worksheet'!G7:G67,1)</f>
        <v>36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50</v>
      </c>
      <c r="C35" s="4">
        <v>45</v>
      </c>
      <c r="E35" s="12" t="s">
        <v>152</v>
      </c>
      <c r="F35" s="6">
        <f>((0.167*C30)+(C9)+(0.83*C32))/C10</f>
        <v>0.31413032581453632</v>
      </c>
      <c r="G35" s="7"/>
      <c r="H35" s="65"/>
      <c r="I35" s="12" t="s">
        <v>210</v>
      </c>
      <c r="J35" s="9">
        <f>J33-J34</f>
        <v>-2.5368063420158578</v>
      </c>
      <c r="K35" s="4">
        <f>RANK(J35,'Universal Aggregate Worksheet'!H7:H67,0)</f>
        <v>45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0.47539772727272728</v>
      </c>
      <c r="G36" s="31"/>
      <c r="H36" s="65"/>
      <c r="I36" s="4" t="s">
        <v>133</v>
      </c>
      <c r="J36" s="10">
        <f>F23</f>
        <v>23.460729036574804</v>
      </c>
      <c r="K36" s="4">
        <f>RANK(J36,'Universal Aggregate Worksheet'!X7:X67,0)</f>
        <v>52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11</v>
      </c>
      <c r="C37" s="4">
        <v>11</v>
      </c>
      <c r="E37" s="12" t="s">
        <v>154</v>
      </c>
      <c r="F37" s="6">
        <f>((0.167*C30)+(C9)+(0.83*C32))/C12</f>
        <v>0.54258874458874451</v>
      </c>
      <c r="G37" s="31"/>
      <c r="H37" s="65"/>
      <c r="I37" s="4" t="s">
        <v>136</v>
      </c>
      <c r="J37" s="10">
        <f>F24</f>
        <v>31.574074663254265</v>
      </c>
      <c r="K37" s="4">
        <f>RANK(J37,'Universal Aggregate Worksheet'!Z7:Z67,1)</f>
        <v>53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-8.113345626679461</v>
      </c>
      <c r="K38" s="4">
        <f>RANK(J38,'Universal Aggregate Worksheet'!AB7:AB67,0)</f>
        <v>54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662.25</v>
      </c>
      <c r="C39" s="4">
        <f>B39</f>
        <v>662.25</v>
      </c>
      <c r="E39" s="24" t="s">
        <v>155</v>
      </c>
      <c r="F39" s="7"/>
      <c r="G39" s="7"/>
      <c r="H39" s="65"/>
      <c r="I39" s="4" t="s">
        <v>166</v>
      </c>
      <c r="J39" s="10">
        <f>F28</f>
        <v>0.83142857142857141</v>
      </c>
      <c r="K39" s="4">
        <f>RANK(J39,'Universal Aggregate Worksheet'!M7:M67,0)</f>
        <v>57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3.4364261168384883E-2</v>
      </c>
      <c r="G40" s="13">
        <f>C30/C10</f>
        <v>3.5087719298245612E-2</v>
      </c>
      <c r="H40" s="65"/>
      <c r="I40" s="4" t="s">
        <v>170</v>
      </c>
      <c r="J40" s="10">
        <f>F29</f>
        <v>1.0555555555555556</v>
      </c>
      <c r="K40" s="4">
        <f>RANK(J40,'Universal Aggregate Worksheet'!Q7:Q67,1)</f>
        <v>48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0.11278195488721804</v>
      </c>
      <c r="G41" s="10">
        <f>B29/B10</f>
        <v>0.12027491408934708</v>
      </c>
      <c r="H41" s="65"/>
      <c r="I41" s="4" t="s">
        <v>168</v>
      </c>
      <c r="J41" s="6">
        <f>F34</f>
        <v>0.2875257731958763</v>
      </c>
      <c r="K41" s="4">
        <f>RANK(J41,'Universal Aggregate Worksheet'!O7:O67,0)</f>
        <v>29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-7.8417693718833156E-2</v>
      </c>
      <c r="G42" s="10">
        <f>G40-G41</f>
        <v>-8.518719479110147E-2</v>
      </c>
      <c r="H42" s="65"/>
      <c r="I42" s="4" t="s">
        <v>172</v>
      </c>
      <c r="J42" s="6">
        <f>F35</f>
        <v>0.31413032581453632</v>
      </c>
      <c r="K42" s="4">
        <f>RANK(J42,'Universal Aggregate Worksheet'!S7:S67,1)</f>
        <v>53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</v>
      </c>
      <c r="G43" s="86">
        <f>C29/F10</f>
        <v>0.11904761904761904</v>
      </c>
      <c r="H43" s="65"/>
      <c r="I43" s="4" t="s">
        <v>182</v>
      </c>
      <c r="J43" s="10">
        <f>F47</f>
        <v>0.14000000000000001</v>
      </c>
      <c r="K43" s="4">
        <f>RANK(J43,'Universal Aggregate Worksheet'!U7:U67,0)</f>
        <v>42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0.12195121951219512</v>
      </c>
      <c r="G44" s="86">
        <f>C30/C9</f>
        <v>0.11382113821138211</v>
      </c>
      <c r="H44" s="65"/>
      <c r="I44" s="4" t="s">
        <v>183</v>
      </c>
      <c r="J44" s="10">
        <f>F48</f>
        <v>0.16666666666666666</v>
      </c>
      <c r="K44" s="4">
        <f>RANK(J44,'Universal Aggregate Worksheet'!V7:V67,1)</f>
        <v>43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0.43220338983050849</v>
      </c>
      <c r="K45" s="4">
        <f>RANK(J45,'Universal Aggregate Worksheet'!J7:J67,0)</f>
        <v>51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0.80288461538461542</v>
      </c>
      <c r="K46" s="4">
        <f>RANK(J46,'Universal Aggregate Worksheet'!K7:K67,0)</f>
        <v>43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0.14000000000000001</v>
      </c>
      <c r="G47" s="33"/>
      <c r="H47" s="65"/>
      <c r="I47" s="4" t="s">
        <v>181</v>
      </c>
      <c r="J47" s="13">
        <f>C25</f>
        <v>0.80295566502463056</v>
      </c>
      <c r="K47" s="4">
        <f>RANK(J47,'Universal Aggregate Worksheet'!L7:L67,1)</f>
        <v>15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0.16666666666666666</v>
      </c>
      <c r="G48" s="29"/>
      <c r="H48" s="65"/>
      <c r="I48" s="4" t="s">
        <v>205</v>
      </c>
      <c r="J48" s="6">
        <f>B31</f>
        <v>0.2857142857142857</v>
      </c>
      <c r="K48" s="4">
        <f>RANK(J48,'Universal Aggregate Worksheet'!AC7:AC67,0)</f>
        <v>43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0.31111111111111112</v>
      </c>
      <c r="K49" s="4">
        <f>RANK(J49,'Universal Aggregate Worksheet'!AD7:AD67,1)</f>
        <v>28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3.4364261168384883E-2</v>
      </c>
      <c r="K50" s="4">
        <f>RANK(J50,'Universal Aggregate Worksheet'!AI7:AI67,0)</f>
        <v>34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6.8681318681318687E-2</v>
      </c>
      <c r="G51" s="10">
        <f>C35/F11</f>
        <v>6.1813186813186816E-2</v>
      </c>
      <c r="H51" s="65"/>
      <c r="I51" s="12" t="s">
        <v>221</v>
      </c>
      <c r="J51" s="10">
        <f>F41</f>
        <v>0.11278195488721804</v>
      </c>
      <c r="K51" s="4">
        <f>RANK(J51,'Universal Aggregate Worksheet'!AJ7:AJ67,1)</f>
        <v>33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0.2857142857142857</v>
      </c>
      <c r="G52" s="86">
        <f>(B12-B9)/F9</f>
        <v>0.26857142857142857</v>
      </c>
      <c r="H52" s="65"/>
      <c r="I52" s="12" t="s">
        <v>222</v>
      </c>
      <c r="J52" s="87">
        <f>F43</f>
        <v>0.1</v>
      </c>
      <c r="K52" s="4">
        <f>RANK(J52,'Universal Aggregate Worksheet'!AE7:AE67,0)</f>
        <v>46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0.11904761904761904</v>
      </c>
      <c r="K53" s="4">
        <f>RANK(J53,'Universal Aggregate Worksheet'!AF7:AF67,1)</f>
        <v>39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0.12195121951219512</v>
      </c>
      <c r="K54" s="4">
        <f>RANK(J54,'Universal Aggregate Worksheet'!AG7:AG67,0)</f>
        <v>37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28.853890937547121</v>
      </c>
      <c r="G55" s="7"/>
      <c r="H55" s="65"/>
      <c r="I55" s="12" t="s">
        <v>225</v>
      </c>
      <c r="J55" s="87">
        <f>G44</f>
        <v>0.11382113821138211</v>
      </c>
      <c r="K55" s="4">
        <f>RANK(J55,'Universal Aggregate Worksheet'!AH7:AH67,1)</f>
        <v>26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27.955883673718333</v>
      </c>
      <c r="G56" s="7"/>
      <c r="H56" s="65"/>
      <c r="I56" s="12" t="s">
        <v>227</v>
      </c>
      <c r="J56" s="10">
        <f>F51</f>
        <v>6.8681318681318687E-2</v>
      </c>
      <c r="K56" s="4">
        <f>RANK(J56,'Universal Aggregate Worksheet'!AK7:AK67,1)</f>
        <v>44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0.89800726382878793</v>
      </c>
      <c r="G57" s="7"/>
      <c r="H57" s="65"/>
      <c r="I57" s="12" t="s">
        <v>226</v>
      </c>
      <c r="J57" s="10">
        <f>G51</f>
        <v>6.1813186813186816E-2</v>
      </c>
      <c r="K57" s="4">
        <f>RANK(J57,'Universal Aggregate Worksheet'!AL7:AL67,0)</f>
        <v>27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0.2857142857142857</v>
      </c>
      <c r="K58" s="4">
        <f>RANK(J58,'Universal Aggregate Worksheet'!AM7:AM67,0)</f>
        <v>44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0.26857142857142857</v>
      </c>
      <c r="K59" s="4">
        <f>RANK(J59,'Universal Aggregate Worksheet'!AN7:AN67,1)</f>
        <v>11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28.853890937547121</v>
      </c>
      <c r="K60" s="4">
        <f>RANK(J60,'Universal Aggregate Worksheet'!AO7:AO67,0)</f>
        <v>15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27.955883673718333</v>
      </c>
      <c r="K61" s="4">
        <f>RANK(J61,'Universal Aggregate Worksheet'!AP7:AP67,1)</f>
        <v>32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0.89800726382878793</v>
      </c>
      <c r="K62" s="4">
        <f>RANK(J62,'Universal Aggregate Worksheet'!AQ7:AQ67,0)</f>
        <v>22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9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Colgate</v>
      </c>
      <c r="C7" s="76" t="s">
        <v>62</v>
      </c>
      <c r="E7" s="7"/>
      <c r="F7" s="76" t="str">
        <f>B1</f>
        <v>Colgate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31.627906976744185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22.443181818181817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122</v>
      </c>
      <c r="C9" s="4">
        <v>106</v>
      </c>
      <c r="E9" s="4" t="s">
        <v>82</v>
      </c>
      <c r="F9" s="78">
        <f>B19+B23+C26</f>
        <v>424</v>
      </c>
      <c r="G9" s="27"/>
      <c r="H9" s="65"/>
      <c r="I9" s="4" t="s">
        <v>54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25.102040816326532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26.385809312638582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414</v>
      </c>
      <c r="C10" s="4">
        <v>418</v>
      </c>
      <c r="E10" s="4" t="s">
        <v>83</v>
      </c>
      <c r="F10" s="78">
        <f>C19+C23+B26</f>
        <v>395</v>
      </c>
      <c r="G10" s="27"/>
      <c r="H10" s="65"/>
      <c r="I10" s="4" t="s">
        <v>11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25.757575757575758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27.810650887573964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0.29468599033816423</v>
      </c>
      <c r="C11" s="6">
        <f>C9/C10</f>
        <v>0.25358851674641147</v>
      </c>
      <c r="E11" s="4" t="s">
        <v>84</v>
      </c>
      <c r="F11" s="78">
        <f>SUM(F9:F10)</f>
        <v>819</v>
      </c>
      <c r="G11" s="27"/>
      <c r="H11" s="65"/>
      <c r="I11" s="4" t="s">
        <v>44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36.899563318777297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29.574468085106382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240</v>
      </c>
      <c r="C12" s="4">
        <v>223</v>
      </c>
      <c r="E12" s="4" t="s">
        <v>85</v>
      </c>
      <c r="F12" s="79">
        <f>F9/(B39/60)</f>
        <v>32.615384615384613</v>
      </c>
      <c r="G12" s="28"/>
      <c r="H12" s="65"/>
      <c r="I12" s="4" t="s">
        <v>21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22.245762711864405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31.235431235431239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0.57971014492753625</v>
      </c>
      <c r="C13" s="6">
        <f>C12/C10</f>
        <v>0.53349282296650713</v>
      </c>
      <c r="E13" s="4" t="s">
        <v>86</v>
      </c>
      <c r="F13" s="79">
        <f>F10/(B39/60)</f>
        <v>30.384615384615383</v>
      </c>
      <c r="G13" s="28"/>
      <c r="H13" s="65"/>
      <c r="I13" s="4" t="s">
        <v>23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19.638826185101578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30.632411067193676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0.5083333333333333</v>
      </c>
      <c r="C14" s="6">
        <f>C9/C12</f>
        <v>0.47533632286995514</v>
      </c>
      <c r="E14" s="4" t="s">
        <v>87</v>
      </c>
      <c r="F14" s="79">
        <f>F11/(B39/60)</f>
        <v>63</v>
      </c>
      <c r="G14" s="28"/>
      <c r="H14" s="65"/>
      <c r="I14" s="4" t="s">
        <v>4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25.469168900804291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26.914153132250579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55</v>
      </c>
      <c r="C15" s="4">
        <v>59</v>
      </c>
      <c r="E15" s="7"/>
      <c r="F15" s="7"/>
      <c r="G15" s="7"/>
      <c r="H15" s="65"/>
      <c r="I15" s="4" t="s">
        <v>17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27.733333333333331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23.333333333333332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0.45081967213114754</v>
      </c>
      <c r="C16" s="6">
        <f>C15/C9</f>
        <v>0.55660377358490565</v>
      </c>
      <c r="E16" s="24" t="s">
        <v>88</v>
      </c>
      <c r="F16" s="7"/>
      <c r="G16" s="7"/>
      <c r="H16" s="65"/>
      <c r="I16" s="4" t="s">
        <v>34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28.502415458937197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30.864197530864196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28.773584905660378</v>
      </c>
      <c r="G17" s="29"/>
      <c r="H17" s="65"/>
      <c r="I17" s="4" t="s">
        <v>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29.629629629629626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22.685185185185187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26.835443037974681</v>
      </c>
      <c r="G18" s="29"/>
      <c r="H18" s="65"/>
      <c r="I18" s="4" t="s">
        <v>27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31.395348837209301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30.855855855855857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149</v>
      </c>
      <c r="C19" s="4">
        <v>126</v>
      </c>
      <c r="E19" s="4" t="s">
        <v>120</v>
      </c>
      <c r="F19" s="10">
        <f>F17-F18</f>
        <v>1.9381418676856974</v>
      </c>
      <c r="G19" s="29"/>
      <c r="H19" s="65"/>
      <c r="I19" s="4" t="s">
        <v>26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27.540106951871657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31.753554502369667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0.54181818181818187</v>
      </c>
      <c r="C20" s="6">
        <f>C19/(B19+C19)</f>
        <v>0.45818181818181819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28.865979381443296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22.566371681415927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239</v>
      </c>
      <c r="C23" s="4">
        <v>238</v>
      </c>
      <c r="E23" s="12" t="s">
        <v>122</v>
      </c>
      <c r="F23" s="10">
        <f>(F17*'Efficiency Adjustment'!B66)/K27</f>
        <v>29.32726811984012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208</v>
      </c>
      <c r="C24" s="4">
        <v>202</v>
      </c>
      <c r="E24" s="12" t="s">
        <v>123</v>
      </c>
      <c r="F24" s="10">
        <f>(F18*'Efficiency Adjustment'!C66)/J27</f>
        <v>27.100656850145192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0.87029288702928875</v>
      </c>
      <c r="C25" s="6">
        <f>C24/C23</f>
        <v>0.84873949579831931</v>
      </c>
      <c r="E25" s="12" t="s">
        <v>124</v>
      </c>
      <c r="F25" s="10">
        <f>F23-F24</f>
        <v>2.2266112696949278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31</v>
      </c>
      <c r="C26" s="4">
        <f>C23-C24</f>
        <v>36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27.723666019970658</v>
      </c>
      <c r="K27" s="19">
        <f>AVERAGEIF(K8:K24,"&gt;0")</f>
        <v>27.465738740569261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0.97641509433962259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37</v>
      </c>
      <c r="C29" s="4">
        <v>42</v>
      </c>
      <c r="E29" s="12" t="s">
        <v>148</v>
      </c>
      <c r="F29" s="10">
        <f>C10/F10</f>
        <v>1.0582278481012659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11</v>
      </c>
      <c r="C30" s="4">
        <v>12</v>
      </c>
      <c r="E30" s="12" t="s">
        <v>91</v>
      </c>
      <c r="F30" s="10">
        <f>F28-F29</f>
        <v>-8.181275376164332E-2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0.29729729729729731</v>
      </c>
      <c r="C31" s="23">
        <f>C30/C29</f>
        <v>0.2857142857142857</v>
      </c>
      <c r="E31" s="4" t="s">
        <v>149</v>
      </c>
      <c r="F31" s="10">
        <f>B12/F9</f>
        <v>0.56603773584905659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0.56455696202531647</v>
      </c>
      <c r="G32" s="7"/>
      <c r="H32" s="65"/>
      <c r="I32" s="4" t="s">
        <v>203</v>
      </c>
      <c r="J32" s="9">
        <f>F14</f>
        <v>63</v>
      </c>
      <c r="K32" s="4">
        <f>RANK(J32,'Universal Aggregate Worksheet'!I7:I67,0)</f>
        <v>44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2.3809523809523808E-2</v>
      </c>
      <c r="C33" s="23">
        <f>C32/B29</f>
        <v>0</v>
      </c>
      <c r="E33" s="12" t="s">
        <v>92</v>
      </c>
      <c r="F33" s="13">
        <f>F31-F32</f>
        <v>1.4807738237401225E-3</v>
      </c>
      <c r="G33" s="29"/>
      <c r="H33" s="65"/>
      <c r="I33" s="12" t="s">
        <v>160</v>
      </c>
      <c r="J33" s="9">
        <f>F12</f>
        <v>32.615384615384613</v>
      </c>
      <c r="K33" s="4">
        <f>RANK(J33,'Universal Aggregate Worksheet'!F7:F67,0)</f>
        <v>41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0.3011280193236715</v>
      </c>
      <c r="G34" s="31"/>
      <c r="H34" s="65"/>
      <c r="I34" s="12" t="s">
        <v>161</v>
      </c>
      <c r="J34" s="9">
        <f>F13</f>
        <v>30.384615384615383</v>
      </c>
      <c r="K34" s="4">
        <f>RANK(J34,'Universal Aggregate Worksheet'!G7:G67,1)</f>
        <v>15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40</v>
      </c>
      <c r="C35" s="4">
        <v>37</v>
      </c>
      <c r="E35" s="12" t="s">
        <v>152</v>
      </c>
      <c r="F35" s="6">
        <f>((0.167*C30)+(C9)+(0.83*C32))/C10</f>
        <v>0.25838277511961721</v>
      </c>
      <c r="G35" s="7"/>
      <c r="H35" s="65"/>
      <c r="I35" s="12" t="s">
        <v>210</v>
      </c>
      <c r="J35" s="9">
        <f>J33-J34</f>
        <v>2.2307692307692299</v>
      </c>
      <c r="K35" s="4">
        <f>RANK(J35,'Universal Aggregate Worksheet'!H7:H67,0)</f>
        <v>22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0.51944583333333338</v>
      </c>
      <c r="G36" s="31"/>
      <c r="H36" s="65"/>
      <c r="I36" s="4" t="s">
        <v>133</v>
      </c>
      <c r="J36" s="10">
        <f>F23</f>
        <v>29.32726811984012</v>
      </c>
      <c r="K36" s="4">
        <f>RANK(J36,'Universal Aggregate Worksheet'!X7:X67,0)</f>
        <v>23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0.484322869955157</v>
      </c>
      <c r="G37" s="31"/>
      <c r="H37" s="65"/>
      <c r="I37" s="4" t="s">
        <v>136</v>
      </c>
      <c r="J37" s="10">
        <f>F24</f>
        <v>27.100656850145192</v>
      </c>
      <c r="K37" s="4">
        <f>RANK(J37,'Universal Aggregate Worksheet'!Z7:Z67,1)</f>
        <v>28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2.2266112696949278</v>
      </c>
      <c r="K38" s="4">
        <f>RANK(J38,'Universal Aggregate Worksheet'!AB7:AB67,0)</f>
        <v>25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0.97641509433962259</v>
      </c>
      <c r="K39" s="4">
        <f>RANK(J39,'Universal Aggregate Worksheet'!M7:M67,0)</f>
        <v>42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2.6570048309178744E-2</v>
      </c>
      <c r="G40" s="13">
        <f>C30/C10</f>
        <v>2.8708133971291867E-2</v>
      </c>
      <c r="H40" s="65"/>
      <c r="I40" s="4" t="s">
        <v>170</v>
      </c>
      <c r="J40" s="10">
        <f>F29</f>
        <v>1.0582278481012659</v>
      </c>
      <c r="K40" s="4">
        <f>RANK(J40,'Universal Aggregate Worksheet'!Q7:Q67,1)</f>
        <v>49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0.10047846889952153</v>
      </c>
      <c r="G41" s="10">
        <f>B29/B10</f>
        <v>8.9371980676328497E-2</v>
      </c>
      <c r="H41" s="65"/>
      <c r="I41" s="4" t="s">
        <v>168</v>
      </c>
      <c r="J41" s="6">
        <f>F34</f>
        <v>0.3011280193236715</v>
      </c>
      <c r="K41" s="4">
        <f>RANK(J41,'Universal Aggregate Worksheet'!O7:O67,0)</f>
        <v>22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-7.3908420590342777E-2</v>
      </c>
      <c r="G42" s="10">
        <f>G40-G41</f>
        <v>-6.0663846705036634E-2</v>
      </c>
      <c r="H42" s="65"/>
      <c r="I42" s="4" t="s">
        <v>172</v>
      </c>
      <c r="J42" s="6">
        <f>F35</f>
        <v>0.25838277511961721</v>
      </c>
      <c r="K42" s="4">
        <f>RANK(J42,'Universal Aggregate Worksheet'!S7:S67,1)</f>
        <v>12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8.7264150943396221E-2</v>
      </c>
      <c r="G43" s="86">
        <f>C29/F10</f>
        <v>0.10632911392405063</v>
      </c>
      <c r="H43" s="65"/>
      <c r="I43" s="4" t="s">
        <v>182</v>
      </c>
      <c r="J43" s="10">
        <f>F47</f>
        <v>0.12971698113207547</v>
      </c>
      <c r="K43" s="4">
        <f>RANK(J43,'Universal Aggregate Worksheet'!U7:U67,0)</f>
        <v>46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9.0163934426229511E-2</v>
      </c>
      <c r="G44" s="86">
        <f>C30/C9</f>
        <v>0.11320754716981132</v>
      </c>
      <c r="H44" s="65"/>
      <c r="I44" s="4" t="s">
        <v>183</v>
      </c>
      <c r="J44" s="10">
        <f>F48</f>
        <v>0.14936708860759493</v>
      </c>
      <c r="K44" s="4">
        <f>RANK(J44,'Universal Aggregate Worksheet'!V7:V67,1)</f>
        <v>29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0.54181818181818187</v>
      </c>
      <c r="K45" s="4">
        <f>RANK(J45,'Universal Aggregate Worksheet'!J7:J67,0)</f>
        <v>20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0.87029288702928875</v>
      </c>
      <c r="K46" s="4">
        <f>RANK(J46,'Universal Aggregate Worksheet'!K7:K67,0)</f>
        <v>12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0.12971698113207547</v>
      </c>
      <c r="G47" s="33"/>
      <c r="H47" s="65"/>
      <c r="I47" s="4" t="s">
        <v>181</v>
      </c>
      <c r="J47" s="13">
        <f>C25</f>
        <v>0.84873949579831931</v>
      </c>
      <c r="K47" s="4">
        <f>RANK(J47,'Universal Aggregate Worksheet'!L7:L67,1)</f>
        <v>43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0.14936708860759493</v>
      </c>
      <c r="G48" s="29"/>
      <c r="H48" s="65"/>
      <c r="I48" s="4" t="s">
        <v>205</v>
      </c>
      <c r="J48" s="6">
        <f>B31</f>
        <v>0.29729729729729731</v>
      </c>
      <c r="K48" s="4">
        <f>RANK(J48,'Universal Aggregate Worksheet'!AC7:AC67,0)</f>
        <v>38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0.2857142857142857</v>
      </c>
      <c r="K49" s="4">
        <f>RANK(J49,'Universal Aggregate Worksheet'!AD7:AD67,1)</f>
        <v>23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2.6570048309178744E-2</v>
      </c>
      <c r="K50" s="4">
        <f>RANK(J50,'Universal Aggregate Worksheet'!AI7:AI67,0)</f>
        <v>51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4.884004884004884E-2</v>
      </c>
      <c r="G51" s="10">
        <f>C35/F11</f>
        <v>4.5177045177045176E-2</v>
      </c>
      <c r="H51" s="65"/>
      <c r="I51" s="12" t="s">
        <v>221</v>
      </c>
      <c r="J51" s="10">
        <f>F41</f>
        <v>0.10047846889952153</v>
      </c>
      <c r="K51" s="4">
        <f>RANK(J51,'Universal Aggregate Worksheet'!AJ7:AJ67,1)</f>
        <v>17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0.29620253164556964</v>
      </c>
      <c r="G52" s="86">
        <f>(B12-B9)/F9</f>
        <v>0.27830188679245282</v>
      </c>
      <c r="H52" s="65"/>
      <c r="I52" s="12" t="s">
        <v>222</v>
      </c>
      <c r="J52" s="87">
        <f>F43</f>
        <v>8.7264150943396221E-2</v>
      </c>
      <c r="K52" s="4">
        <f>RANK(J52,'Universal Aggregate Worksheet'!AE7:AE67,0)</f>
        <v>55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0.10632911392405063</v>
      </c>
      <c r="K53" s="4">
        <f>RANK(J53,'Universal Aggregate Worksheet'!AF7:AF67,1)</f>
        <v>23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9.0163934426229511E-2</v>
      </c>
      <c r="K54" s="4">
        <f>RANK(J54,'Universal Aggregate Worksheet'!AG7:AG67,0)</f>
        <v>56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27.723666019970658</v>
      </c>
      <c r="G55" s="7"/>
      <c r="H55" s="65"/>
      <c r="I55" s="12" t="s">
        <v>225</v>
      </c>
      <c r="J55" s="87">
        <f>G44</f>
        <v>0.11320754716981132</v>
      </c>
      <c r="K55" s="4">
        <f>RANK(J55,'Universal Aggregate Worksheet'!AH7:AH67,1)</f>
        <v>24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27.465738740569261</v>
      </c>
      <c r="G56" s="7"/>
      <c r="H56" s="65"/>
      <c r="I56" s="12" t="s">
        <v>227</v>
      </c>
      <c r="J56" s="10">
        <f>F51</f>
        <v>4.884004884004884E-2</v>
      </c>
      <c r="K56" s="4">
        <f>RANK(J56,'Universal Aggregate Worksheet'!AK7:AK67,1)</f>
        <v>13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0.2579272794013967</v>
      </c>
      <c r="G57" s="7"/>
      <c r="H57" s="65"/>
      <c r="I57" s="12" t="s">
        <v>226</v>
      </c>
      <c r="J57" s="10">
        <f>G51</f>
        <v>4.5177045177045176E-2</v>
      </c>
      <c r="K57" s="4">
        <f>RANK(J57,'Universal Aggregate Worksheet'!AL7:AL67,0)</f>
        <v>59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0.29620253164556964</v>
      </c>
      <c r="K58" s="4">
        <f>RANK(J58,'Universal Aggregate Worksheet'!AM7:AM67,0)</f>
        <v>37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0.27830188679245282</v>
      </c>
      <c r="K59" s="4">
        <f>RANK(J59,'Universal Aggregate Worksheet'!AN7:AN67,1)</f>
        <v>16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27.723666019970658</v>
      </c>
      <c r="K60" s="4">
        <f>RANK(J60,'Universal Aggregate Worksheet'!AO7:AO67,0)</f>
        <v>39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27.465738740569261</v>
      </c>
      <c r="K61" s="4">
        <f>RANK(J61,'Universal Aggregate Worksheet'!AP7:AP67,1)</f>
        <v>21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0.2579272794013967</v>
      </c>
      <c r="K62" s="4">
        <f>RANK(J62,'Universal Aggregate Worksheet'!AQ7:AQ67,0)</f>
        <v>30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10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127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Cornell</v>
      </c>
      <c r="C7" s="76" t="s">
        <v>62</v>
      </c>
      <c r="E7" s="7"/>
      <c r="F7" s="76" t="str">
        <f>B1</f>
        <v>Cornell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21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22.245762711864405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31.235431235431239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160</v>
      </c>
      <c r="C9" s="4">
        <v>102</v>
      </c>
      <c r="E9" s="4" t="s">
        <v>82</v>
      </c>
      <c r="F9" s="78">
        <f>B19+B23+C26</f>
        <v>432</v>
      </c>
      <c r="G9" s="27"/>
      <c r="H9" s="65"/>
      <c r="I9" s="4" t="s">
        <v>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25.469168900804291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26.914153132250579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487</v>
      </c>
      <c r="C10" s="4">
        <v>367</v>
      </c>
      <c r="E10" s="4" t="s">
        <v>83</v>
      </c>
      <c r="F10" s="78">
        <f>C19+C23+B26</f>
        <v>421</v>
      </c>
      <c r="G10" s="27"/>
      <c r="H10" s="65"/>
      <c r="I10" s="4" t="s">
        <v>2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29.629629629629626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22.685185185185187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0.32854209445585214</v>
      </c>
      <c r="C11" s="6">
        <f>C9/C10</f>
        <v>0.27792915531335149</v>
      </c>
      <c r="E11" s="4" t="s">
        <v>84</v>
      </c>
      <c r="F11" s="78">
        <f>SUM(F9:F10)</f>
        <v>853</v>
      </c>
      <c r="G11" s="27"/>
      <c r="H11" s="65"/>
      <c r="I11" s="4" t="s">
        <v>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23.428571428571431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32.539682539682538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299</v>
      </c>
      <c r="C12" s="4">
        <v>210</v>
      </c>
      <c r="E12" s="4" t="s">
        <v>85</v>
      </c>
      <c r="F12" s="79">
        <f>F9/(B39/60)</f>
        <v>35.887850467289724</v>
      </c>
      <c r="G12" s="28"/>
      <c r="H12" s="65"/>
      <c r="I12" s="4" t="s">
        <v>56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32.871287128712872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28.421052631578945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0.61396303901437377</v>
      </c>
      <c r="C13" s="6">
        <f>C12/C10</f>
        <v>0.57220708446866486</v>
      </c>
      <c r="E13" s="4" t="s">
        <v>86</v>
      </c>
      <c r="F13" s="79">
        <f>F10/(B39/60)</f>
        <v>34.974039460020769</v>
      </c>
      <c r="G13" s="28"/>
      <c r="H13" s="65"/>
      <c r="I13" s="4" t="s">
        <v>59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31.125827814569533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23.56164383561644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0.53511705685618727</v>
      </c>
      <c r="C14" s="6">
        <f>C9/C12</f>
        <v>0.48571428571428571</v>
      </c>
      <c r="E14" s="4" t="s">
        <v>87</v>
      </c>
      <c r="F14" s="79">
        <f>F11/(B39/60)</f>
        <v>70.861889927310486</v>
      </c>
      <c r="G14" s="28"/>
      <c r="H14" s="65"/>
      <c r="I14" s="4" t="s">
        <v>49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35.9375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28.527607361963192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80</v>
      </c>
      <c r="C15" s="4">
        <v>49</v>
      </c>
      <c r="E15" s="7"/>
      <c r="F15" s="7"/>
      <c r="G15" s="7"/>
      <c r="H15" s="65"/>
      <c r="I15" s="4" t="s">
        <v>38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29.722222222222221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23.298429319371728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0.5</v>
      </c>
      <c r="C16" s="6">
        <f>C15/C9</f>
        <v>0.48039215686274511</v>
      </c>
      <c r="E16" s="24" t="s">
        <v>88</v>
      </c>
      <c r="F16" s="7"/>
      <c r="G16" s="7"/>
      <c r="H16" s="65"/>
      <c r="I16" s="4" t="s">
        <v>11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25.757575757575758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27.810650887573964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37.037037037037038</v>
      </c>
      <c r="G17" s="29"/>
      <c r="H17" s="65"/>
      <c r="I17" s="4" t="s">
        <v>20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29.341317365269461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26.914660831509845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24.228028503562946</v>
      </c>
      <c r="G18" s="29"/>
      <c r="H18" s="65"/>
      <c r="I18" s="4" t="s">
        <v>51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29.025423728813561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22.065727699530516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140</v>
      </c>
      <c r="C19" s="4">
        <v>159</v>
      </c>
      <c r="E19" s="4" t="s">
        <v>120</v>
      </c>
      <c r="F19" s="10">
        <f>F17-F18</f>
        <v>12.809008533474092</v>
      </c>
      <c r="G19" s="29"/>
      <c r="H19" s="65"/>
      <c r="I19" s="4" t="s">
        <v>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21.638655462184875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24.838012958963283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0.4682274247491639</v>
      </c>
      <c r="C20" s="6">
        <f>C19/(B19+C19)</f>
        <v>0.5317725752508361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247</v>
      </c>
      <c r="C23" s="4">
        <v>229</v>
      </c>
      <c r="E23" s="12" t="s">
        <v>122</v>
      </c>
      <c r="F23" s="10">
        <f>(F17*'Efficiency Adjustment'!B66)/K27</f>
        <v>39.025764426692746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214</v>
      </c>
      <c r="C24" s="4">
        <v>184</v>
      </c>
      <c r="E24" s="12" t="s">
        <v>123</v>
      </c>
      <c r="F24" s="10">
        <f>(F18*'Efficiency Adjustment'!C66)/J27</f>
        <v>24.212098721952543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0.8663967611336032</v>
      </c>
      <c r="C25" s="6">
        <f>C24/C23</f>
        <v>0.80349344978165937</v>
      </c>
      <c r="E25" s="12" t="s">
        <v>124</v>
      </c>
      <c r="F25" s="10">
        <f>F23-F24</f>
        <v>14.813665704740203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33</v>
      </c>
      <c r="C26" s="4">
        <f>C23-C24</f>
        <v>45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28.016078512518167</v>
      </c>
      <c r="K27" s="19">
        <f>AVERAGEIF(K8:K24,"&gt;0")</f>
        <v>26.567686468221453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1.1273148148148149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57</v>
      </c>
      <c r="C29" s="4">
        <v>36</v>
      </c>
      <c r="E29" s="12" t="s">
        <v>148</v>
      </c>
      <c r="F29" s="10">
        <f>C10/F10</f>
        <v>0.87173396674584325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20</v>
      </c>
      <c r="C30" s="4">
        <v>14</v>
      </c>
      <c r="E30" s="12" t="s">
        <v>91</v>
      </c>
      <c r="F30" s="10">
        <f>F28-F29</f>
        <v>0.25558084806897163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0.35087719298245612</v>
      </c>
      <c r="C31" s="23">
        <f>C30/C29</f>
        <v>0.3888888888888889</v>
      </c>
      <c r="E31" s="4" t="s">
        <v>149</v>
      </c>
      <c r="F31" s="10">
        <f>B12/F9</f>
        <v>0.69212962962962965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0.49881235154394299</v>
      </c>
      <c r="G32" s="7"/>
      <c r="H32" s="65"/>
      <c r="I32" s="4" t="s">
        <v>203</v>
      </c>
      <c r="J32" s="9">
        <f>F14</f>
        <v>70.861889927310486</v>
      </c>
      <c r="K32" s="4">
        <f>RANK(J32,'Universal Aggregate Worksheet'!I7:I67,0)</f>
        <v>17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1.7543859649122806E-2</v>
      </c>
      <c r="E33" s="12" t="s">
        <v>92</v>
      </c>
      <c r="F33" s="13">
        <f>F31-F32</f>
        <v>0.19331727808568666</v>
      </c>
      <c r="G33" s="29"/>
      <c r="H33" s="65"/>
      <c r="I33" s="12" t="s">
        <v>160</v>
      </c>
      <c r="J33" s="9">
        <f>F12</f>
        <v>35.887850467289724</v>
      </c>
      <c r="K33" s="4">
        <f>RANK(J33,'Universal Aggregate Worksheet'!F7:F67,0)</f>
        <v>15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0.33540041067761805</v>
      </c>
      <c r="G34" s="31"/>
      <c r="H34" s="65"/>
      <c r="I34" s="12" t="s">
        <v>161</v>
      </c>
      <c r="J34" s="9">
        <f>F13</f>
        <v>34.974039460020769</v>
      </c>
      <c r="K34" s="4">
        <f>RANK(J34,'Universal Aggregate Worksheet'!G7:G67,1)</f>
        <v>43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37</v>
      </c>
      <c r="C35" s="4">
        <v>58</v>
      </c>
      <c r="E35" s="12" t="s">
        <v>152</v>
      </c>
      <c r="F35" s="6">
        <f>((0.167*C30)+(C9)+(0.83*C32))/C10</f>
        <v>0.28656130790190731</v>
      </c>
      <c r="G35" s="7"/>
      <c r="H35" s="65"/>
      <c r="I35" s="12" t="s">
        <v>210</v>
      </c>
      <c r="J35" s="9">
        <f>J33-J34</f>
        <v>0.91381100726895426</v>
      </c>
      <c r="K35" s="4">
        <f>RANK(J35,'Universal Aggregate Worksheet'!H7:H67,0)</f>
        <v>29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0.5462876254180602</v>
      </c>
      <c r="G36" s="31"/>
      <c r="H36" s="65"/>
      <c r="I36" s="4" t="s">
        <v>133</v>
      </c>
      <c r="J36" s="10">
        <f>F23</f>
        <v>39.025764426692746</v>
      </c>
      <c r="K36" s="4">
        <f>RANK(J36,'Universal Aggregate Worksheet'!X7:X67,0)</f>
        <v>1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0.50079999999999991</v>
      </c>
      <c r="G37" s="31"/>
      <c r="H37" s="65"/>
      <c r="I37" s="4" t="s">
        <v>136</v>
      </c>
      <c r="J37" s="10">
        <f>F24</f>
        <v>24.212098721952543</v>
      </c>
      <c r="K37" s="4">
        <f>RANK(J37,'Universal Aggregate Worksheet'!Z7:Z67,1)</f>
        <v>12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14.813665704740203</v>
      </c>
      <c r="K38" s="4">
        <f>RANK(J38,'Universal Aggregate Worksheet'!AB7:AB67,0)</f>
        <v>1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722.25</v>
      </c>
      <c r="C39" s="4">
        <f>B39</f>
        <v>722.25</v>
      </c>
      <c r="E39" s="24" t="s">
        <v>155</v>
      </c>
      <c r="F39" s="7"/>
      <c r="G39" s="7"/>
      <c r="H39" s="65"/>
      <c r="I39" s="4" t="s">
        <v>166</v>
      </c>
      <c r="J39" s="10">
        <f>F28</f>
        <v>1.1273148148148149</v>
      </c>
      <c r="K39" s="4">
        <f>RANK(J39,'Universal Aggregate Worksheet'!M7:M67,0)</f>
        <v>6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4.1067761806981518E-2</v>
      </c>
      <c r="G40" s="13">
        <f>C30/C10</f>
        <v>3.8147138964577658E-2</v>
      </c>
      <c r="H40" s="65"/>
      <c r="I40" s="4" t="s">
        <v>170</v>
      </c>
      <c r="J40" s="10">
        <f>F29</f>
        <v>0.87173396674584325</v>
      </c>
      <c r="K40" s="4">
        <f>RANK(J40,'Universal Aggregate Worksheet'!Q7:Q67,1)</f>
        <v>6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9.8092643051771122E-2</v>
      </c>
      <c r="G41" s="10">
        <f>B29/B10</f>
        <v>0.11704312114989733</v>
      </c>
      <c r="H41" s="65"/>
      <c r="I41" s="4" t="s">
        <v>168</v>
      </c>
      <c r="J41" s="6">
        <f>F34</f>
        <v>0.33540041067761805</v>
      </c>
      <c r="K41" s="4">
        <f>RANK(J41,'Universal Aggregate Worksheet'!O7:O67,0)</f>
        <v>9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-5.7024881244789605E-2</v>
      </c>
      <c r="G42" s="10">
        <f>G40-G41</f>
        <v>-7.889598218531968E-2</v>
      </c>
      <c r="H42" s="65"/>
      <c r="I42" s="4" t="s">
        <v>172</v>
      </c>
      <c r="J42" s="6">
        <f>F35</f>
        <v>0.28656130790190731</v>
      </c>
      <c r="K42" s="4">
        <f>RANK(J42,'Universal Aggregate Worksheet'!S7:S67,1)</f>
        <v>26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0.13194444444444445</v>
      </c>
      <c r="G43" s="86">
        <f>C29/F10</f>
        <v>8.5510688836104506E-2</v>
      </c>
      <c r="H43" s="65"/>
      <c r="I43" s="4" t="s">
        <v>182</v>
      </c>
      <c r="J43" s="10">
        <f>F47</f>
        <v>0.18518518518518517</v>
      </c>
      <c r="K43" s="4">
        <f>RANK(J43,'Universal Aggregate Worksheet'!U7:U67,0)</f>
        <v>10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0.125</v>
      </c>
      <c r="G44" s="86">
        <f>C30/C9</f>
        <v>0.13725490196078433</v>
      </c>
      <c r="H44" s="65"/>
      <c r="I44" s="4" t="s">
        <v>183</v>
      </c>
      <c r="J44" s="10">
        <f>F48</f>
        <v>0.1163895486935867</v>
      </c>
      <c r="K44" s="4">
        <f>RANK(J44,'Universal Aggregate Worksheet'!V7:V67,1)</f>
        <v>4</v>
      </c>
      <c r="L44" s="10">
        <f>AVERAGE('Universal Aggregate Worksheet'!V7:V67)</f>
        <v>0.15326303670387184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0.4682274247491639</v>
      </c>
      <c r="K45" s="4">
        <f>RANK(J45,'Universal Aggregate Worksheet'!J7:J67,0)</f>
        <v>39</v>
      </c>
      <c r="L45" s="10">
        <f>AVERAGE('Universal Aggregate Worksheet'!J7:J67)</f>
        <v>0.49945904985462097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0.8663967611336032</v>
      </c>
      <c r="K46" s="4">
        <f>RANK(J46,'Universal Aggregate Worksheet'!K7:K67,0)</f>
        <v>13</v>
      </c>
      <c r="L46" s="10">
        <f>AVERAGE('Universal Aggregate Worksheet'!K7:K67)</f>
        <v>0.82593138353425022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41"/>
      <c r="X46" s="41"/>
      <c r="Y46" s="40"/>
      <c r="Z46" s="41"/>
    </row>
    <row r="47" spans="1:26">
      <c r="A47" s="11"/>
      <c r="B47" s="11"/>
      <c r="C47" s="11"/>
      <c r="E47" s="4" t="s">
        <v>157</v>
      </c>
      <c r="F47" s="10">
        <f>B15/F9</f>
        <v>0.18518518518518517</v>
      </c>
      <c r="G47" s="33"/>
      <c r="H47" s="65"/>
      <c r="I47" s="4" t="s">
        <v>181</v>
      </c>
      <c r="J47" s="13">
        <f>C25</f>
        <v>0.80349344978165937</v>
      </c>
      <c r="K47" s="4">
        <f>RANK(J47,'Universal Aggregate Worksheet'!L7:L67,1)</f>
        <v>18</v>
      </c>
      <c r="L47" s="10">
        <f>AVERAGE('Universal Aggregate Worksheet'!L7:L67)</f>
        <v>0.8260707150266019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0.1163895486935867</v>
      </c>
      <c r="G48" s="29"/>
      <c r="H48" s="65"/>
      <c r="I48" s="4" t="s">
        <v>205</v>
      </c>
      <c r="J48" s="6">
        <f>B31</f>
        <v>0.35087719298245612</v>
      </c>
      <c r="K48" s="4">
        <f>RANK(J48,'Universal Aggregate Worksheet'!AC7:AC67,0)</f>
        <v>19</v>
      </c>
      <c r="L48" s="6">
        <f>AVERAGE('Universal Aggregate Worksheet'!AC7:AC67)</f>
        <v>0.32040878420134578</v>
      </c>
      <c r="M48" s="66" t="s">
        <v>39</v>
      </c>
      <c r="N48" s="11"/>
      <c r="O48" s="39"/>
      <c r="P48" s="39"/>
      <c r="Q48" s="39"/>
      <c r="R48" s="39"/>
      <c r="S48" s="39"/>
      <c r="T48" s="41"/>
      <c r="U48" s="41"/>
      <c r="V48" s="40"/>
      <c r="W48" s="41"/>
      <c r="X48" s="41"/>
      <c r="Y48" s="40"/>
      <c r="Z48" s="41"/>
    </row>
    <row r="49" spans="5:26">
      <c r="E49" s="7"/>
      <c r="F49" s="7"/>
      <c r="G49" s="7"/>
      <c r="H49" s="65"/>
      <c r="I49" s="12" t="s">
        <v>206</v>
      </c>
      <c r="J49" s="6">
        <f>C31</f>
        <v>0.3888888888888889</v>
      </c>
      <c r="K49" s="4">
        <f>RANK(J49,'Universal Aggregate Worksheet'!AD7:AD67,1)</f>
        <v>49</v>
      </c>
      <c r="L49" s="6">
        <f>AVERAGE('Universal Aggregate Worksheet'!AD7:AD67)</f>
        <v>0.31644820293192144</v>
      </c>
      <c r="M49" s="66" t="s">
        <v>38</v>
      </c>
      <c r="N49" s="11"/>
      <c r="O49" s="39"/>
      <c r="P49" s="39"/>
      <c r="Q49" s="39"/>
      <c r="R49" s="39"/>
      <c r="S49" s="39"/>
      <c r="T49" s="41"/>
      <c r="U49" s="41"/>
      <c r="V49" s="40"/>
      <c r="Z49" s="41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4.1067761806981518E-2</v>
      </c>
      <c r="K50" s="4">
        <f>RANK(J50,'Universal Aggregate Worksheet'!AI7:AI67,0)</f>
        <v>21</v>
      </c>
      <c r="L50" s="10">
        <f>AVERAGE('Universal Aggregate Worksheet'!AI7:AI67)</f>
        <v>3.6266627762602838E-2</v>
      </c>
      <c r="M50" s="66" t="s">
        <v>40</v>
      </c>
      <c r="N50" s="11"/>
      <c r="O50" s="39"/>
      <c r="P50" s="39"/>
      <c r="Q50" s="39"/>
      <c r="R50" s="39"/>
      <c r="S50" s="39"/>
      <c r="T50" s="41"/>
      <c r="U50" s="41"/>
      <c r="V50" s="40"/>
      <c r="Z50" s="41"/>
    </row>
    <row r="51" spans="5:26">
      <c r="E51" s="4" t="s">
        <v>90</v>
      </c>
      <c r="F51" s="10">
        <f>B35/F11</f>
        <v>4.3376318874560373E-2</v>
      </c>
      <c r="G51" s="10">
        <f>C35/F11</f>
        <v>6.799531066822978E-2</v>
      </c>
      <c r="H51" s="65"/>
      <c r="I51" s="12" t="s">
        <v>221</v>
      </c>
      <c r="J51" s="10">
        <f>F41</f>
        <v>9.8092643051771122E-2</v>
      </c>
      <c r="K51" s="4">
        <f>RANK(J51,'Universal Aggregate Worksheet'!AJ7:AJ67,1)</f>
        <v>13</v>
      </c>
      <c r="L51" s="10">
        <f>AVERAGE('Universal Aggregate Worksheet'!AJ7:AJ67)</f>
        <v>0.11484201785268069</v>
      </c>
      <c r="M51" s="66" t="s">
        <v>41</v>
      </c>
      <c r="N51" s="11"/>
      <c r="O51" s="39"/>
      <c r="P51" s="39"/>
      <c r="Q51" s="39"/>
      <c r="R51" s="39"/>
      <c r="S51" s="39"/>
      <c r="T51" s="41"/>
      <c r="U51" s="41"/>
      <c r="V51" s="40"/>
      <c r="Z51" s="41"/>
    </row>
    <row r="52" spans="5:26">
      <c r="E52" s="12" t="s">
        <v>219</v>
      </c>
      <c r="F52" s="86">
        <f>(C12-C9)/F10</f>
        <v>0.25653206650831356</v>
      </c>
      <c r="G52" s="86">
        <f>(B12-B9)/F9</f>
        <v>0.32175925925925924</v>
      </c>
      <c r="H52" s="65"/>
      <c r="I52" s="12" t="s">
        <v>222</v>
      </c>
      <c r="J52" s="87">
        <f>F43</f>
        <v>0.13194444444444445</v>
      </c>
      <c r="K52" s="4">
        <f>RANK(J52,'Universal Aggregate Worksheet'!AE7:AE67,0)</f>
        <v>15</v>
      </c>
      <c r="L52" s="10">
        <f>AVERAGE('Universal Aggregate Worksheet'!AE7:AE67)</f>
        <v>0.11494067584306167</v>
      </c>
      <c r="M52" s="66" t="s">
        <v>42</v>
      </c>
      <c r="N52" s="11"/>
      <c r="O52" s="39"/>
      <c r="P52" s="39"/>
      <c r="Q52" s="39"/>
      <c r="R52" s="39"/>
      <c r="S52" s="39"/>
      <c r="T52" s="41"/>
      <c r="U52" s="41"/>
      <c r="V52" s="40"/>
      <c r="Z52" s="41"/>
    </row>
    <row r="53" spans="5:26">
      <c r="E53" s="7"/>
      <c r="F53" s="7"/>
      <c r="G53" s="7"/>
      <c r="H53" s="65"/>
      <c r="I53" s="12" t="s">
        <v>223</v>
      </c>
      <c r="J53" s="87">
        <f>G43</f>
        <v>8.5510688836104506E-2</v>
      </c>
      <c r="K53" s="4">
        <f>RANK(J53,'Universal Aggregate Worksheet'!AF7:AF67,1)</f>
        <v>5</v>
      </c>
      <c r="L53" s="10">
        <f>AVERAGE('Universal Aggregate Worksheet'!AF7:AF67)</f>
        <v>0.11410462628576082</v>
      </c>
      <c r="M53" s="66" t="s">
        <v>43</v>
      </c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0.125</v>
      </c>
      <c r="K54" s="4">
        <f>RANK(J54,'Universal Aggregate Worksheet'!AG7:AG67,0)</f>
        <v>35</v>
      </c>
      <c r="L54" s="10">
        <f>AVERAGE('Universal Aggregate Worksheet'!AG7:AG67)</f>
        <v>0.12982029663452835</v>
      </c>
      <c r="M54" s="66" t="s">
        <v>44</v>
      </c>
    </row>
    <row r="55" spans="5:26">
      <c r="E55" s="12" t="s">
        <v>105</v>
      </c>
      <c r="F55" s="10">
        <f>J27</f>
        <v>28.016078512518167</v>
      </c>
      <c r="G55" s="7"/>
      <c r="H55" s="65"/>
      <c r="I55" s="12" t="s">
        <v>225</v>
      </c>
      <c r="J55" s="87">
        <f>G44</f>
        <v>0.13725490196078433</v>
      </c>
      <c r="K55" s="4">
        <f>RANK(J55,'Universal Aggregate Worksheet'!AH7:AH67,1)</f>
        <v>34</v>
      </c>
      <c r="L55" s="10">
        <f>AVERAGE('Universal Aggregate Worksheet'!AH7:AH67)</f>
        <v>0.12881023565416272</v>
      </c>
      <c r="M55" s="66" t="s">
        <v>45</v>
      </c>
    </row>
    <row r="56" spans="5:26">
      <c r="E56" s="12" t="s">
        <v>106</v>
      </c>
      <c r="F56" s="10">
        <f>K27</f>
        <v>26.567686468221453</v>
      </c>
      <c r="G56" s="7"/>
      <c r="H56" s="65"/>
      <c r="I56" s="12" t="s">
        <v>227</v>
      </c>
      <c r="J56" s="10">
        <f>F51</f>
        <v>4.3376318874560373E-2</v>
      </c>
      <c r="K56" s="4">
        <f>RANK(J56,'Universal Aggregate Worksheet'!AK7:AK67,1)</f>
        <v>4</v>
      </c>
      <c r="L56" s="10">
        <f>AVERAGE('Universal Aggregate Worksheet'!AK7:AK67)</f>
        <v>6.0354802798620363E-2</v>
      </c>
      <c r="M56" s="66" t="s">
        <v>46</v>
      </c>
    </row>
    <row r="57" spans="5:26">
      <c r="E57" s="4" t="s">
        <v>159</v>
      </c>
      <c r="F57" s="10">
        <f>F55-F56</f>
        <v>1.448392044296714</v>
      </c>
      <c r="G57" s="7"/>
      <c r="H57" s="65"/>
      <c r="I57" s="12" t="s">
        <v>226</v>
      </c>
      <c r="J57" s="10">
        <f>G51</f>
        <v>6.799531066822978E-2</v>
      </c>
      <c r="K57" s="4">
        <f>RANK(J57,'Universal Aggregate Worksheet'!AL7:AL67,0)</f>
        <v>15</v>
      </c>
      <c r="L57" s="10">
        <f>AVERAGE('Universal Aggregate Worksheet'!AL7:AL67)</f>
        <v>6.0671892031332338E-2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0.25653206650831356</v>
      </c>
      <c r="K58" s="4">
        <f>RANK(J58,'Universal Aggregate Worksheet'!AM7:AM67,0)</f>
        <v>56</v>
      </c>
      <c r="L58" s="10">
        <f>AVERAGE('Universal Aggregate Worksheet'!AM7:AM67)</f>
        <v>0.30728905836350334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0.32175925925925924</v>
      </c>
      <c r="K59" s="4">
        <f>RANK(J59,'Universal Aggregate Worksheet'!AN7:AN67,1)</f>
        <v>40</v>
      </c>
      <c r="L59" s="10">
        <f>AVERAGE('Universal Aggregate Worksheet'!AN7:AN67)</f>
        <v>0.30751949535267659</v>
      </c>
      <c r="M59" s="66" t="s">
        <v>198</v>
      </c>
    </row>
    <row r="60" spans="5:26">
      <c r="H60" s="65"/>
      <c r="I60" s="12" t="s">
        <v>207</v>
      </c>
      <c r="J60" s="10">
        <f>J27</f>
        <v>28.016078512518167</v>
      </c>
      <c r="K60" s="4">
        <f>RANK(J60,'Universal Aggregate Worksheet'!AO7:AO67,0)</f>
        <v>33</v>
      </c>
      <c r="L60" s="10">
        <f>AVERAGE('Universal Aggregate Worksheet'!AO7:AO67)</f>
        <v>28.146799135875497</v>
      </c>
      <c r="M60" s="66" t="s">
        <v>49</v>
      </c>
    </row>
    <row r="61" spans="5:26">
      <c r="H61" s="65"/>
      <c r="I61" s="12" t="s">
        <v>208</v>
      </c>
      <c r="J61" s="10">
        <f>K27</f>
        <v>26.567686468221453</v>
      </c>
      <c r="K61" s="4">
        <f>RANK(J61,'Universal Aggregate Worksheet'!AP7:AP67,1)</f>
        <v>8</v>
      </c>
      <c r="L61" s="10">
        <f>AVERAGE('Universal Aggregate Worksheet'!AP7:AP67)</f>
        <v>27.963138121850669</v>
      </c>
      <c r="M61" s="66" t="s">
        <v>51</v>
      </c>
    </row>
    <row r="62" spans="5:26">
      <c r="H62" s="65"/>
      <c r="I62" s="12" t="s">
        <v>209</v>
      </c>
      <c r="J62" s="10">
        <f>J60-J61</f>
        <v>1.448392044296714</v>
      </c>
      <c r="K62" s="4">
        <f>RANK(J62,'Universal Aggregate Worksheet'!AQ7:AQ67,0)</f>
        <v>15</v>
      </c>
      <c r="L62" s="10">
        <f>AVERAGE('Universal Aggregate Worksheet'!AQ7:AQ67)</f>
        <v>0.18366101402482529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8">
    <sortCondition ref="N8:N48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11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Dartmouth</v>
      </c>
      <c r="C7" s="76" t="s">
        <v>62</v>
      </c>
      <c r="E7" s="7"/>
      <c r="F7" s="76" t="str">
        <f>B1</f>
        <v>Dartmouth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28.773584905660378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26.835443037974681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119</v>
      </c>
      <c r="C9" s="4">
        <v>141</v>
      </c>
      <c r="E9" s="4" t="s">
        <v>82</v>
      </c>
      <c r="F9" s="78">
        <f>B19+B23+C26</f>
        <v>462</v>
      </c>
      <c r="G9" s="27"/>
      <c r="H9" s="65"/>
      <c r="I9" s="4" t="s">
        <v>46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24.380165289256198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25.619834710743799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459</v>
      </c>
      <c r="C10" s="4">
        <v>498</v>
      </c>
      <c r="E10" s="4" t="s">
        <v>83</v>
      </c>
      <c r="F10" s="78">
        <f>C19+C23+B26</f>
        <v>507</v>
      </c>
      <c r="G10" s="27"/>
      <c r="H10" s="65"/>
      <c r="I10" s="4" t="s">
        <v>194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18.046709129511676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36.031746031746032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0.25925925925925924</v>
      </c>
      <c r="C11" s="6">
        <f>C9/C10</f>
        <v>0.28313253012048195</v>
      </c>
      <c r="E11" s="4" t="s">
        <v>84</v>
      </c>
      <c r="F11" s="78">
        <f>SUM(F9:F10)</f>
        <v>969</v>
      </c>
      <c r="G11" s="27"/>
      <c r="H11" s="65"/>
      <c r="I11" s="4" t="s">
        <v>23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19.638826185101578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30.632411067193676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255</v>
      </c>
      <c r="C12" s="4">
        <v>301</v>
      </c>
      <c r="E12" s="4" t="s">
        <v>85</v>
      </c>
      <c r="F12" s="79">
        <f>F9/(B39/60)</f>
        <v>35.53846153846154</v>
      </c>
      <c r="G12" s="28"/>
      <c r="H12" s="65"/>
      <c r="I12" s="4" t="s">
        <v>16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35.800344234079176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26.714801444043324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0.55555555555555558</v>
      </c>
      <c r="C13" s="6">
        <f>C12/C10</f>
        <v>0.60441767068273089</v>
      </c>
      <c r="E13" s="4" t="s">
        <v>86</v>
      </c>
      <c r="F13" s="79">
        <f>F10/(B39/60)</f>
        <v>39</v>
      </c>
      <c r="G13" s="28"/>
      <c r="H13" s="65"/>
      <c r="I13" s="4" t="s">
        <v>35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32.484076433121018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29.339853300733498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0.46666666666666667</v>
      </c>
      <c r="C14" s="6">
        <f>C9/C12</f>
        <v>0.46843853820598008</v>
      </c>
      <c r="E14" s="4" t="s">
        <v>87</v>
      </c>
      <c r="F14" s="79">
        <f>F11/(B39/60)</f>
        <v>74.538461538461533</v>
      </c>
      <c r="G14" s="28"/>
      <c r="H14" s="65"/>
      <c r="I14" s="4" t="s">
        <v>20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29.341317365269461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26.914660831509845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63</v>
      </c>
      <c r="C15" s="4">
        <v>83</v>
      </c>
      <c r="E15" s="7"/>
      <c r="F15" s="7"/>
      <c r="G15" s="7"/>
      <c r="H15" s="65"/>
      <c r="I15" s="4" t="s">
        <v>10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37.037037037037038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24.228028503562946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0.52941176470588236</v>
      </c>
      <c r="C16" s="6">
        <f>C15/C9</f>
        <v>0.58865248226950351</v>
      </c>
      <c r="E16" s="24" t="s">
        <v>88</v>
      </c>
      <c r="F16" s="7"/>
      <c r="G16" s="7"/>
      <c r="H16" s="65"/>
      <c r="I16" s="4" t="s">
        <v>59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31.125827814569533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23.56164383561644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25.757575757575758</v>
      </c>
      <c r="G17" s="29"/>
      <c r="H17" s="65"/>
      <c r="I17" s="4" t="s">
        <v>12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26.156941649899395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26.530612244897959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27.810650887573964</v>
      </c>
      <c r="G18" s="29"/>
      <c r="H18" s="65"/>
      <c r="I18" s="4" t="s">
        <v>41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26.896551724137929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24.269005847953213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135</v>
      </c>
      <c r="C19" s="4">
        <v>165</v>
      </c>
      <c r="E19" s="4" t="s">
        <v>120</v>
      </c>
      <c r="F19" s="10">
        <f>F17-F18</f>
        <v>-2.0530751299982057</v>
      </c>
      <c r="G19" s="29"/>
      <c r="H19" s="65"/>
      <c r="I19" s="4" t="s">
        <v>54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25.102040816326532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26.385809312638582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0.45</v>
      </c>
      <c r="C20" s="6">
        <f>C19/(B19+C19)</f>
        <v>0.55000000000000004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38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29.722222222222221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23.298429319371728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275</v>
      </c>
      <c r="C23" s="4">
        <v>283</v>
      </c>
      <c r="E23" s="12" t="s">
        <v>122</v>
      </c>
      <c r="F23" s="10">
        <f>(F17*'Efficiency Adjustment'!B66)/K27</f>
        <v>26.754689498533768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216</v>
      </c>
      <c r="C24" s="4">
        <v>231</v>
      </c>
      <c r="E24" s="12" t="s">
        <v>123</v>
      </c>
      <c r="F24" s="10">
        <f>(F18*'Efficiency Adjustment'!C66)/J27</f>
        <v>27.769748930839967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0.78545454545454541</v>
      </c>
      <c r="C25" s="6">
        <f>C24/C23</f>
        <v>0.81625441696113077</v>
      </c>
      <c r="E25" s="12" t="s">
        <v>124</v>
      </c>
      <c r="F25" s="10">
        <f>F23-F24</f>
        <v>-1.0150594323061988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59</v>
      </c>
      <c r="C26" s="4">
        <f>C23-C24</f>
        <v>52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28.038895754322468</v>
      </c>
      <c r="K27" s="19">
        <f>AVERAGEIF(K8:K24,"&gt;0")</f>
        <v>26.950944575998903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0.99350649350649356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46</v>
      </c>
      <c r="C29" s="4">
        <v>59</v>
      </c>
      <c r="E29" s="12" t="s">
        <v>148</v>
      </c>
      <c r="F29" s="10">
        <f>C10/F10</f>
        <v>0.98224852071005919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14</v>
      </c>
      <c r="C30" s="4">
        <v>18</v>
      </c>
      <c r="E30" s="12" t="s">
        <v>91</v>
      </c>
      <c r="F30" s="10">
        <f>F28-F29</f>
        <v>1.1257972796434368E-2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0.30434782608695654</v>
      </c>
      <c r="C31" s="23">
        <f>C30/C29</f>
        <v>0.30508474576271188</v>
      </c>
      <c r="E31" s="4" t="s">
        <v>149</v>
      </c>
      <c r="F31" s="10">
        <f>B12/F9</f>
        <v>0.55194805194805197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4</v>
      </c>
      <c r="C32" s="12">
        <v>2</v>
      </c>
      <c r="E32" s="12" t="s">
        <v>150</v>
      </c>
      <c r="F32" s="10">
        <f>C12/F10</f>
        <v>0.59368836291913218</v>
      </c>
      <c r="G32" s="7"/>
      <c r="H32" s="65"/>
      <c r="I32" s="4" t="s">
        <v>203</v>
      </c>
      <c r="J32" s="9">
        <f>F14</f>
        <v>74.538461538461533</v>
      </c>
      <c r="K32" s="4">
        <f>RANK(J32,'Universal Aggregate Worksheet'!I7:I67,0)</f>
        <v>6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6.7796610169491525E-2</v>
      </c>
      <c r="C33" s="23">
        <f>C32/B29</f>
        <v>4.3478260869565216E-2</v>
      </c>
      <c r="E33" s="12" t="s">
        <v>92</v>
      </c>
      <c r="F33" s="13">
        <f>F31-F32</f>
        <v>-4.1740310971080219E-2</v>
      </c>
      <c r="G33" s="29"/>
      <c r="H33" s="65"/>
      <c r="I33" s="12" t="s">
        <v>160</v>
      </c>
      <c r="J33" s="9">
        <f>F12</f>
        <v>35.53846153846154</v>
      </c>
      <c r="K33" s="4">
        <f>RANK(J33,'Universal Aggregate Worksheet'!F7:F67,0)</f>
        <v>17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0.27158605664488017</v>
      </c>
      <c r="G34" s="31"/>
      <c r="H34" s="65"/>
      <c r="I34" s="12" t="s">
        <v>161</v>
      </c>
      <c r="J34" s="9">
        <f>F13</f>
        <v>39</v>
      </c>
      <c r="K34" s="4">
        <f>RANK(J34,'Universal Aggregate Worksheet'!G7:G67,1)</f>
        <v>57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60</v>
      </c>
      <c r="C35" s="4">
        <v>47</v>
      </c>
      <c r="E35" s="12" t="s">
        <v>152</v>
      </c>
      <c r="F35" s="6">
        <f>((0.167*C30)+(C9)+(0.83*C32))/C10</f>
        <v>0.2925020080321285</v>
      </c>
      <c r="G35" s="7"/>
      <c r="H35" s="65"/>
      <c r="I35" s="12" t="s">
        <v>210</v>
      </c>
      <c r="J35" s="9">
        <f>J33-J34</f>
        <v>-3.4615384615384599</v>
      </c>
      <c r="K35" s="4">
        <f>RANK(J35,'Universal Aggregate Worksheet'!H7:H67,0)</f>
        <v>48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0.48885490196078424</v>
      </c>
      <c r="G36" s="31"/>
      <c r="H36" s="65"/>
      <c r="I36" s="4" t="s">
        <v>133</v>
      </c>
      <c r="J36" s="10">
        <f>F23</f>
        <v>26.754689498533768</v>
      </c>
      <c r="K36" s="4">
        <f>RANK(J36,'Universal Aggregate Worksheet'!X7:X67,0)</f>
        <v>38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0.48394019933554816</v>
      </c>
      <c r="G37" s="31"/>
      <c r="H37" s="65"/>
      <c r="I37" s="4" t="s">
        <v>136</v>
      </c>
      <c r="J37" s="10">
        <f>F24</f>
        <v>27.769748930839967</v>
      </c>
      <c r="K37" s="4">
        <f>RANK(J37,'Universal Aggregate Worksheet'!Z7:Z67,1)</f>
        <v>34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-1.0150594323061988</v>
      </c>
      <c r="K38" s="4">
        <f>RANK(J38,'Universal Aggregate Worksheet'!AB7:AB67,0)</f>
        <v>38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0.99350649350649356</v>
      </c>
      <c r="K39" s="4">
        <f>RANK(J39,'Universal Aggregate Worksheet'!M7:M67,0)</f>
        <v>37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3.0501089324618737E-2</v>
      </c>
      <c r="G40" s="13">
        <f>C30/C10</f>
        <v>3.614457831325301E-2</v>
      </c>
      <c r="H40" s="65"/>
      <c r="I40" s="4" t="s">
        <v>170</v>
      </c>
      <c r="J40" s="10">
        <f>F29</f>
        <v>0.98224852071005919</v>
      </c>
      <c r="K40" s="4">
        <f>RANK(J40,'Universal Aggregate Worksheet'!Q7:Q67,1)</f>
        <v>26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0.11847389558232932</v>
      </c>
      <c r="G41" s="10">
        <f>B29/B10</f>
        <v>0.10021786492374728</v>
      </c>
      <c r="H41" s="65"/>
      <c r="I41" s="4" t="s">
        <v>168</v>
      </c>
      <c r="J41" s="6">
        <f>F34</f>
        <v>0.27158605664488017</v>
      </c>
      <c r="K41" s="4">
        <f>RANK(J41,'Universal Aggregate Worksheet'!O7:O67,0)</f>
        <v>42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-8.797280625771059E-2</v>
      </c>
      <c r="G42" s="10">
        <f>G40-G41</f>
        <v>-6.4073286610494273E-2</v>
      </c>
      <c r="H42" s="65"/>
      <c r="I42" s="4" t="s">
        <v>172</v>
      </c>
      <c r="J42" s="6">
        <f>F35</f>
        <v>0.2925020080321285</v>
      </c>
      <c r="K42" s="4">
        <f>RANK(J42,'Universal Aggregate Worksheet'!S7:S67,1)</f>
        <v>31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9.9567099567099568E-2</v>
      </c>
      <c r="G43" s="86">
        <f>C29/F10</f>
        <v>0.11637080867850098</v>
      </c>
      <c r="H43" s="65"/>
      <c r="I43" s="4" t="s">
        <v>182</v>
      </c>
      <c r="J43" s="10">
        <f>F47</f>
        <v>0.13636363636363635</v>
      </c>
      <c r="K43" s="4">
        <f>RANK(J43,'Universal Aggregate Worksheet'!U7:U67,0)</f>
        <v>44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0.11764705882352941</v>
      </c>
      <c r="G44" s="86">
        <f>C30/C9</f>
        <v>0.1276595744680851</v>
      </c>
      <c r="H44" s="65"/>
      <c r="I44" s="4" t="s">
        <v>183</v>
      </c>
      <c r="J44" s="10">
        <f>F48</f>
        <v>0.16370808678500987</v>
      </c>
      <c r="K44" s="4">
        <f>RANK(J44,'Universal Aggregate Worksheet'!V7:V67,1)</f>
        <v>40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0.45</v>
      </c>
      <c r="K45" s="4">
        <f>RANK(J45,'Universal Aggregate Worksheet'!J7:J67,0)</f>
        <v>44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0.78545454545454541</v>
      </c>
      <c r="K46" s="4">
        <f>RANK(J46,'Universal Aggregate Worksheet'!K7:K67,0)</f>
        <v>48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0.13636363636363635</v>
      </c>
      <c r="G47" s="33"/>
      <c r="H47" s="65"/>
      <c r="I47" s="4" t="s">
        <v>181</v>
      </c>
      <c r="J47" s="13">
        <f>C25</f>
        <v>0.81625441696113077</v>
      </c>
      <c r="K47" s="4">
        <f>RANK(J47,'Universal Aggregate Worksheet'!L7:L67,1)</f>
        <v>26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0.16370808678500987</v>
      </c>
      <c r="G48" s="29"/>
      <c r="H48" s="65"/>
      <c r="I48" s="4" t="s">
        <v>205</v>
      </c>
      <c r="J48" s="6">
        <f>B31</f>
        <v>0.30434782608695654</v>
      </c>
      <c r="K48" s="4">
        <f>RANK(J48,'Universal Aggregate Worksheet'!AC7:AC67,0)</f>
        <v>36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0.30508474576271188</v>
      </c>
      <c r="K49" s="4">
        <f>RANK(J49,'Universal Aggregate Worksheet'!AD7:AD67,1)</f>
        <v>27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3.0501089324618737E-2</v>
      </c>
      <c r="K50" s="4">
        <f>RANK(J50,'Universal Aggregate Worksheet'!AI7:AI67,0)</f>
        <v>44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6.1919504643962849E-2</v>
      </c>
      <c r="G51" s="10">
        <f>C35/F11</f>
        <v>4.8503611971104234E-2</v>
      </c>
      <c r="H51" s="65"/>
      <c r="I51" s="12" t="s">
        <v>221</v>
      </c>
      <c r="J51" s="10">
        <f>F41</f>
        <v>0.11847389558232932</v>
      </c>
      <c r="K51" s="4">
        <f>RANK(J51,'Universal Aggregate Worksheet'!AJ7:AJ67,1)</f>
        <v>38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0.31558185404339251</v>
      </c>
      <c r="G52" s="86">
        <f>(B12-B9)/F9</f>
        <v>0.2943722943722944</v>
      </c>
      <c r="H52" s="65"/>
      <c r="I52" s="12" t="s">
        <v>222</v>
      </c>
      <c r="J52" s="87">
        <f>F43</f>
        <v>9.9567099567099568E-2</v>
      </c>
      <c r="K52" s="4">
        <f>RANK(J52,'Universal Aggregate Worksheet'!AE7:AE67,0)</f>
        <v>49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0.11637080867850098</v>
      </c>
      <c r="K53" s="4">
        <f>RANK(J53,'Universal Aggregate Worksheet'!AF7:AF67,1)</f>
        <v>33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0.11764705882352941</v>
      </c>
      <c r="K54" s="4">
        <f>RANK(J54,'Universal Aggregate Worksheet'!AG7:AG67,0)</f>
        <v>41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28.038895754322468</v>
      </c>
      <c r="G55" s="7"/>
      <c r="H55" s="65"/>
      <c r="I55" s="12" t="s">
        <v>225</v>
      </c>
      <c r="J55" s="87">
        <f>G44</f>
        <v>0.1276595744680851</v>
      </c>
      <c r="K55" s="4">
        <f>RANK(J55,'Universal Aggregate Worksheet'!AH7:AH67,1)</f>
        <v>32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26.950944575998903</v>
      </c>
      <c r="G56" s="7"/>
      <c r="H56" s="65"/>
      <c r="I56" s="12" t="s">
        <v>227</v>
      </c>
      <c r="J56" s="10">
        <f>F51</f>
        <v>6.1919504643962849E-2</v>
      </c>
      <c r="K56" s="4">
        <f>RANK(J56,'Universal Aggregate Worksheet'!AK7:AK67,1)</f>
        <v>32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1.0879511783235642</v>
      </c>
      <c r="G57" s="7"/>
      <c r="H57" s="65"/>
      <c r="I57" s="12" t="s">
        <v>226</v>
      </c>
      <c r="J57" s="10">
        <f>G51</f>
        <v>4.8503611971104234E-2</v>
      </c>
      <c r="K57" s="4">
        <f>RANK(J57,'Universal Aggregate Worksheet'!AL7:AL67,0)</f>
        <v>52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0.31558185404339251</v>
      </c>
      <c r="K58" s="4">
        <f>RANK(J58,'Universal Aggregate Worksheet'!AM7:AM67,0)</f>
        <v>22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0.2943722943722944</v>
      </c>
      <c r="K59" s="4">
        <f>RANK(J59,'Universal Aggregate Worksheet'!AN7:AN67,1)</f>
        <v>26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28.038895754322468</v>
      </c>
      <c r="K60" s="4">
        <f>RANK(J60,'Universal Aggregate Worksheet'!AO7:AO67,0)</f>
        <v>32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26.950944575998903</v>
      </c>
      <c r="K61" s="4">
        <f>RANK(J61,'Universal Aggregate Worksheet'!AP7:AP67,1)</f>
        <v>12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1.0879511783235642</v>
      </c>
      <c r="K62" s="4">
        <f>RANK(J62,'Universal Aggregate Worksheet'!AQ7:AQ67,0)</f>
        <v>19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8" max="8" width="5.4257812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12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Delaware</v>
      </c>
      <c r="C7" s="76" t="s">
        <v>62</v>
      </c>
      <c r="E7" s="7"/>
      <c r="F7" s="76" t="str">
        <f>B1</f>
        <v>Delaware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27.616926503340757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25.590551181102363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130</v>
      </c>
      <c r="C9" s="4">
        <v>130</v>
      </c>
      <c r="E9" s="4" t="s">
        <v>82</v>
      </c>
      <c r="F9" s="78">
        <f>B19+B23+C26</f>
        <v>497</v>
      </c>
      <c r="G9" s="27"/>
      <c r="H9" s="65"/>
      <c r="I9" s="4" t="s">
        <v>40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21.052631578947366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33.395872420262663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514</v>
      </c>
      <c r="C10" s="4">
        <v>435</v>
      </c>
      <c r="E10" s="4" t="s">
        <v>83</v>
      </c>
      <c r="F10" s="78">
        <f>C19+C23+B26</f>
        <v>490</v>
      </c>
      <c r="G10" s="27"/>
      <c r="H10" s="65"/>
      <c r="I10" s="4" t="s">
        <v>30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27.748691099476442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27.365728900255753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0.25291828793774318</v>
      </c>
      <c r="C11" s="6">
        <f>C9/C10</f>
        <v>0.2988505747126437</v>
      </c>
      <c r="E11" s="4" t="s">
        <v>84</v>
      </c>
      <c r="F11" s="78">
        <f>SUM(F9:F10)</f>
        <v>987</v>
      </c>
      <c r="G11" s="27"/>
      <c r="H11" s="65"/>
      <c r="I11" s="4" t="s">
        <v>25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31.850117096018739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22.03856749311295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293</v>
      </c>
      <c r="C12" s="4">
        <v>276</v>
      </c>
      <c r="E12" s="4" t="s">
        <v>85</v>
      </c>
      <c r="F12" s="79">
        <f>F9/(B39/60)</f>
        <v>35.384159003263129</v>
      </c>
      <c r="G12" s="28"/>
      <c r="H12" s="65"/>
      <c r="I12" s="4" t="s">
        <v>3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29.435483870967744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30.127041742286753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0.57003891050583655</v>
      </c>
      <c r="C13" s="6">
        <f>C12/C10</f>
        <v>0.6344827586206897</v>
      </c>
      <c r="E13" s="4" t="s">
        <v>86</v>
      </c>
      <c r="F13" s="79">
        <f>F10/(B39/60)</f>
        <v>34.88579056659745</v>
      </c>
      <c r="G13" s="28"/>
      <c r="H13" s="65"/>
      <c r="I13" s="4" t="s">
        <v>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26.923076923076923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32.648870636550306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0.44368600682593856</v>
      </c>
      <c r="C14" s="6">
        <f>C9/C12</f>
        <v>0.47101449275362317</v>
      </c>
      <c r="E14" s="4" t="s">
        <v>87</v>
      </c>
      <c r="F14" s="79">
        <f>F11/(B39/60)</f>
        <v>70.269949569860586</v>
      </c>
      <c r="G14" s="28"/>
      <c r="H14" s="65"/>
      <c r="I14" s="4" t="s">
        <v>49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35.9375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28.527607361963192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79</v>
      </c>
      <c r="C15" s="4">
        <v>67</v>
      </c>
      <c r="E15" s="7"/>
      <c r="F15" s="7"/>
      <c r="G15" s="7"/>
      <c r="H15" s="65"/>
      <c r="I15" s="4" t="s">
        <v>22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31.627906976744185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22.443181818181817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0.60769230769230764</v>
      </c>
      <c r="C16" s="6">
        <f>C15/C9</f>
        <v>0.51538461538461533</v>
      </c>
      <c r="E16" s="24" t="s">
        <v>88</v>
      </c>
      <c r="F16" s="7"/>
      <c r="G16" s="7"/>
      <c r="H16" s="65"/>
      <c r="I16" s="4" t="s">
        <v>52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26.126126126126124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28.846153846153843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26.156941649899395</v>
      </c>
      <c r="G17" s="29"/>
      <c r="H17" s="65"/>
      <c r="I17" s="4" t="s">
        <v>15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36.272040302267001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31.45780051150895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26.530612244897959</v>
      </c>
      <c r="G18" s="29"/>
      <c r="H18" s="65"/>
      <c r="I18" s="4" t="s">
        <v>55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32.608695652173914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28.106508875739642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169</v>
      </c>
      <c r="C19" s="4">
        <v>139</v>
      </c>
      <c r="E19" s="4" t="s">
        <v>120</v>
      </c>
      <c r="F19" s="10">
        <f>F17-F18</f>
        <v>-0.37367059499856481</v>
      </c>
      <c r="G19" s="29"/>
      <c r="H19" s="65"/>
      <c r="I19" s="4" t="s">
        <v>11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25.757575757575758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27.810650887573964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0.54870129870129869</v>
      </c>
      <c r="C20" s="6">
        <f>C19/(B19+C19)</f>
        <v>0.45129870129870131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198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18.996415770609318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37.027027027027025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39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28.693181818181817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26.197183098591548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276</v>
      </c>
      <c r="C23" s="4">
        <v>303</v>
      </c>
      <c r="E23" s="12" t="s">
        <v>122</v>
      </c>
      <c r="F23" s="10">
        <f>(F17*'Efficiency Adjustment'!B66)/K27</f>
        <v>25.527534665440392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228</v>
      </c>
      <c r="C24" s="4">
        <v>251</v>
      </c>
      <c r="E24" s="12" t="s">
        <v>123</v>
      </c>
      <c r="F24" s="10">
        <f>(F18*'Efficiency Adjustment'!C66)/J27</f>
        <v>25.955882663156064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0.82608695652173914</v>
      </c>
      <c r="C25" s="6">
        <f>C24/C23</f>
        <v>0.82838283828382842</v>
      </c>
      <c r="E25" s="12" t="s">
        <v>124</v>
      </c>
      <c r="F25" s="10">
        <f>F23-F24</f>
        <v>-0.42834799771567234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48</v>
      </c>
      <c r="C26" s="4">
        <f>C23-C24</f>
        <v>52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28.617597819679002</v>
      </c>
      <c r="K27" s="19">
        <f>AVERAGEIF(K8:K24,"&gt;0")</f>
        <v>28.68448184287934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1.0342052313883299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47</v>
      </c>
      <c r="C29" s="4">
        <v>69</v>
      </c>
      <c r="E29" s="12" t="s">
        <v>148</v>
      </c>
      <c r="F29" s="10">
        <f>C10/F10</f>
        <v>0.88775510204081631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11</v>
      </c>
      <c r="C30" s="4">
        <v>22</v>
      </c>
      <c r="E30" s="12" t="s">
        <v>91</v>
      </c>
      <c r="F30" s="10">
        <f>F28-F29</f>
        <v>0.14645012934751356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0.23404255319148937</v>
      </c>
      <c r="C31" s="23">
        <f>C30/C29</f>
        <v>0.3188405797101449</v>
      </c>
      <c r="E31" s="4" t="s">
        <v>149</v>
      </c>
      <c r="F31" s="10">
        <f>B12/F9</f>
        <v>0.58953722334004022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0.56326530612244896</v>
      </c>
      <c r="G32" s="7"/>
      <c r="H32" s="65"/>
      <c r="I32" s="4" t="s">
        <v>203</v>
      </c>
      <c r="J32" s="9">
        <f>F14</f>
        <v>70.269949569860586</v>
      </c>
      <c r="K32" s="4">
        <f>RANK(J32,'Universal Aggregate Worksheet'!I7:I67,0)</f>
        <v>19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1.4492753623188406E-2</v>
      </c>
      <c r="C33" s="23">
        <f>C32/B29</f>
        <v>4.2553191489361701E-2</v>
      </c>
      <c r="E33" s="12" t="s">
        <v>92</v>
      </c>
      <c r="F33" s="13">
        <f>F31-F32</f>
        <v>2.6271917217591256E-2</v>
      </c>
      <c r="G33" s="29"/>
      <c r="H33" s="65"/>
      <c r="I33" s="12" t="s">
        <v>160</v>
      </c>
      <c r="J33" s="9">
        <f>F12</f>
        <v>35.384159003263129</v>
      </c>
      <c r="K33" s="4">
        <f>RANK(J33,'Universal Aggregate Worksheet'!F7:F67,0)</f>
        <v>18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0.25810700389105057</v>
      </c>
      <c r="G34" s="31"/>
      <c r="H34" s="65"/>
      <c r="I34" s="12" t="s">
        <v>161</v>
      </c>
      <c r="J34" s="9">
        <f>F13</f>
        <v>34.88579056659745</v>
      </c>
      <c r="K34" s="4">
        <f>RANK(J34,'Universal Aggregate Worksheet'!G7:G67,1)</f>
        <v>42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70</v>
      </c>
      <c r="C35" s="4">
        <v>48</v>
      </c>
      <c r="E35" s="12" t="s">
        <v>152</v>
      </c>
      <c r="F35" s="6">
        <f>((0.167*C30)+(C9)+(0.83*C32))/C10</f>
        <v>0.31111264367816094</v>
      </c>
      <c r="G35" s="7"/>
      <c r="H35" s="65"/>
      <c r="I35" s="12" t="s">
        <v>210</v>
      </c>
      <c r="J35" s="9">
        <f>J33-J34</f>
        <v>0.49836843666567887</v>
      </c>
      <c r="K35" s="4">
        <f>RANK(J35,'Universal Aggregate Worksheet'!H7:H67,0)</f>
        <v>31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0.45278839590443687</v>
      </c>
      <c r="G36" s="31"/>
      <c r="H36" s="65"/>
      <c r="I36" s="4" t="s">
        <v>133</v>
      </c>
      <c r="J36" s="10">
        <f>F23</f>
        <v>25.527534665440392</v>
      </c>
      <c r="K36" s="4">
        <f>RANK(J36,'Universal Aggregate Worksheet'!X7:X67,0)</f>
        <v>47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0.49034057971014494</v>
      </c>
      <c r="G37" s="31"/>
      <c r="H37" s="65"/>
      <c r="I37" s="4" t="s">
        <v>136</v>
      </c>
      <c r="J37" s="10">
        <f>F24</f>
        <v>25.955882663156064</v>
      </c>
      <c r="K37" s="4">
        <f>RANK(J37,'Universal Aggregate Worksheet'!Z7:Z67,1)</f>
        <v>21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-0.42834799771567234</v>
      </c>
      <c r="K38" s="4">
        <f>RANK(J38,'Universal Aggregate Worksheet'!AB7:AB67,0)</f>
        <v>34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842.75</v>
      </c>
      <c r="C39" s="4">
        <f>B39</f>
        <v>842.75</v>
      </c>
      <c r="E39" s="24" t="s">
        <v>155</v>
      </c>
      <c r="F39" s="7"/>
      <c r="G39" s="7"/>
      <c r="H39" s="65"/>
      <c r="I39" s="4" t="s">
        <v>166</v>
      </c>
      <c r="J39" s="10">
        <f>F28</f>
        <v>1.0342052313883299</v>
      </c>
      <c r="K39" s="4">
        <f>RANK(J39,'Universal Aggregate Worksheet'!M7:M67,0)</f>
        <v>28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2.1400778210116732E-2</v>
      </c>
      <c r="G40" s="13">
        <f>C30/C10</f>
        <v>5.057471264367816E-2</v>
      </c>
      <c r="H40" s="65"/>
      <c r="I40" s="4" t="s">
        <v>170</v>
      </c>
      <c r="J40" s="10">
        <f>F29</f>
        <v>0.88775510204081631</v>
      </c>
      <c r="K40" s="4">
        <f>RANK(J40,'Universal Aggregate Worksheet'!Q7:Q67,1)</f>
        <v>7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0.15862068965517243</v>
      </c>
      <c r="G41" s="10">
        <f>B29/B10</f>
        <v>9.1439688715953302E-2</v>
      </c>
      <c r="H41" s="65"/>
      <c r="I41" s="4" t="s">
        <v>168</v>
      </c>
      <c r="J41" s="6">
        <f>F34</f>
        <v>0.25810700389105057</v>
      </c>
      <c r="K41" s="4">
        <f>RANK(J41,'Universal Aggregate Worksheet'!O7:O67,0)</f>
        <v>48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-0.13721991144505569</v>
      </c>
      <c r="G42" s="10">
        <f>G40-G41</f>
        <v>-4.0864976072275142E-2</v>
      </c>
      <c r="H42" s="65"/>
      <c r="I42" s="4" t="s">
        <v>172</v>
      </c>
      <c r="J42" s="6">
        <f>F35</f>
        <v>0.31111264367816094</v>
      </c>
      <c r="K42" s="4">
        <f>RANK(J42,'Universal Aggregate Worksheet'!S7:S67,1)</f>
        <v>51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9.4567404426559351E-2</v>
      </c>
      <c r="G43" s="86">
        <f>C29/F10</f>
        <v>0.14081632653061224</v>
      </c>
      <c r="H43" s="65"/>
      <c r="I43" s="4" t="s">
        <v>182</v>
      </c>
      <c r="J43" s="10">
        <f>F47</f>
        <v>0.15895372233400401</v>
      </c>
      <c r="K43" s="4">
        <f>RANK(J43,'Universal Aggregate Worksheet'!U7:U67,0)</f>
        <v>29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8.461538461538462E-2</v>
      </c>
      <c r="G44" s="86">
        <f>C30/C9</f>
        <v>0.16923076923076924</v>
      </c>
      <c r="H44" s="65"/>
      <c r="I44" s="4" t="s">
        <v>183</v>
      </c>
      <c r="J44" s="10">
        <f>F48</f>
        <v>0.13673469387755102</v>
      </c>
      <c r="K44" s="4">
        <f>RANK(J44,'Universal Aggregate Worksheet'!V7:V67,1)</f>
        <v>22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0.54870129870129869</v>
      </c>
      <c r="K45" s="4">
        <f>RANK(J45,'Universal Aggregate Worksheet'!J7:J67,0)</f>
        <v>18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0.82608695652173914</v>
      </c>
      <c r="K46" s="4">
        <f>RANK(J46,'Universal Aggregate Worksheet'!K7:K67,0)</f>
        <v>34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0.15895372233400401</v>
      </c>
      <c r="G47" s="33"/>
      <c r="H47" s="65"/>
      <c r="I47" s="4" t="s">
        <v>181</v>
      </c>
      <c r="J47" s="13">
        <f>C25</f>
        <v>0.82838283828382842</v>
      </c>
      <c r="K47" s="4">
        <f>RANK(J47,'Universal Aggregate Worksheet'!L7:L67,1)</f>
        <v>35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0.13673469387755102</v>
      </c>
      <c r="G48" s="29"/>
      <c r="H48" s="65"/>
      <c r="I48" s="4" t="s">
        <v>205</v>
      </c>
      <c r="J48" s="6">
        <f>B31</f>
        <v>0.23404255319148937</v>
      </c>
      <c r="K48" s="4">
        <f>RANK(J48,'Universal Aggregate Worksheet'!AC7:AC67,0)</f>
        <v>51</v>
      </c>
      <c r="L48" s="6">
        <f>AVERAGE('Universal Aggregate Worksheet'!AC7:AC67)</f>
        <v>0.32040878420134578</v>
      </c>
      <c r="M48" s="66" t="s">
        <v>39</v>
      </c>
    </row>
    <row r="49" spans="4:13">
      <c r="E49" s="7"/>
      <c r="F49" s="7"/>
      <c r="G49" s="7"/>
      <c r="H49" s="65"/>
      <c r="I49" s="12" t="s">
        <v>206</v>
      </c>
      <c r="J49" s="6">
        <f>C31</f>
        <v>0.3188405797101449</v>
      </c>
      <c r="K49" s="4">
        <f>RANK(J49,'Universal Aggregate Worksheet'!AD7:AD67,1)</f>
        <v>32</v>
      </c>
      <c r="L49" s="6">
        <f>AVERAGE('Universal Aggregate Worksheet'!AD7:AD67)</f>
        <v>0.31644820293192144</v>
      </c>
      <c r="M49" s="66" t="s">
        <v>38</v>
      </c>
    </row>
    <row r="50" spans="4:13">
      <c r="E50" s="24" t="s">
        <v>89</v>
      </c>
      <c r="F50" s="7"/>
      <c r="G50" s="7"/>
      <c r="H50" s="65"/>
      <c r="I50" s="12" t="s">
        <v>220</v>
      </c>
      <c r="J50" s="10">
        <f>F40</f>
        <v>2.1400778210116732E-2</v>
      </c>
      <c r="K50" s="4">
        <f>RANK(J50,'Universal Aggregate Worksheet'!AI7:AI67,0)</f>
        <v>58</v>
      </c>
      <c r="L50" s="10">
        <f>AVERAGE('Universal Aggregate Worksheet'!AI7:AI67)</f>
        <v>3.6266627762602838E-2</v>
      </c>
      <c r="M50" s="66" t="s">
        <v>40</v>
      </c>
    </row>
    <row r="51" spans="4:13">
      <c r="E51" s="4" t="s">
        <v>90</v>
      </c>
      <c r="F51" s="10">
        <f>B35/F11</f>
        <v>7.0921985815602842E-2</v>
      </c>
      <c r="G51" s="10">
        <f>C35/F11</f>
        <v>4.8632218844984802E-2</v>
      </c>
      <c r="H51" s="65"/>
      <c r="I51" s="12" t="s">
        <v>221</v>
      </c>
      <c r="J51" s="10">
        <f>F41</f>
        <v>0.15862068965517243</v>
      </c>
      <c r="K51" s="4">
        <f>RANK(J51,'Universal Aggregate Worksheet'!AJ7:AJ67,1)</f>
        <v>59</v>
      </c>
      <c r="L51" s="10">
        <f>AVERAGE('Universal Aggregate Worksheet'!AJ7:AJ67)</f>
        <v>0.11484201785268069</v>
      </c>
      <c r="M51" s="66" t="s">
        <v>41</v>
      </c>
    </row>
    <row r="52" spans="4:13">
      <c r="E52" s="12" t="s">
        <v>219</v>
      </c>
      <c r="F52" s="86">
        <f>(C12-C9)/F10</f>
        <v>0.29795918367346941</v>
      </c>
      <c r="G52" s="86">
        <f>(B12-B9)/F9</f>
        <v>0.32796780684104626</v>
      </c>
      <c r="H52" s="65"/>
      <c r="I52" s="12" t="s">
        <v>222</v>
      </c>
      <c r="J52" s="87">
        <f>F43</f>
        <v>9.4567404426559351E-2</v>
      </c>
      <c r="K52" s="4">
        <f>RANK(J52,'Universal Aggregate Worksheet'!AE7:AE67,0)</f>
        <v>53</v>
      </c>
      <c r="L52" s="10">
        <f>AVERAGE('Universal Aggregate Worksheet'!AE7:AE67)</f>
        <v>0.11494067584306167</v>
      </c>
      <c r="M52" s="66" t="s">
        <v>42</v>
      </c>
    </row>
    <row r="53" spans="4:13">
      <c r="E53" s="7"/>
      <c r="F53" s="7"/>
      <c r="G53" s="7"/>
      <c r="H53" s="65"/>
      <c r="I53" s="12" t="s">
        <v>223</v>
      </c>
      <c r="J53" s="87">
        <f>G43</f>
        <v>0.14081632653061224</v>
      </c>
      <c r="K53" s="4">
        <f>RANK(J53,'Universal Aggregate Worksheet'!AF7:AF67,1)</f>
        <v>53</v>
      </c>
      <c r="L53" s="10">
        <f>AVERAGE('Universal Aggregate Worksheet'!AF7:AF67)</f>
        <v>0.11410462628576082</v>
      </c>
      <c r="M53" s="66" t="s">
        <v>43</v>
      </c>
    </row>
    <row r="54" spans="4:13">
      <c r="E54" s="25" t="s">
        <v>104</v>
      </c>
      <c r="F54" s="7"/>
      <c r="G54" s="7"/>
      <c r="H54" s="65"/>
      <c r="I54" s="12" t="s">
        <v>224</v>
      </c>
      <c r="J54" s="87">
        <f>F44</f>
        <v>8.461538461538462E-2</v>
      </c>
      <c r="K54" s="4">
        <f>RANK(J54,'Universal Aggregate Worksheet'!AG7:AG67,0)</f>
        <v>58</v>
      </c>
      <c r="L54" s="10">
        <f>AVERAGE('Universal Aggregate Worksheet'!AG7:AG67)</f>
        <v>0.12982029663452835</v>
      </c>
      <c r="M54" s="66" t="s">
        <v>44</v>
      </c>
    </row>
    <row r="55" spans="4:13">
      <c r="E55" s="12" t="s">
        <v>105</v>
      </c>
      <c r="F55" s="10">
        <f>J27</f>
        <v>28.617597819679002</v>
      </c>
      <c r="G55" s="7"/>
      <c r="H55" s="65"/>
      <c r="I55" s="12" t="s">
        <v>225</v>
      </c>
      <c r="J55" s="87">
        <f>G44</f>
        <v>0.16923076923076924</v>
      </c>
      <c r="K55" s="4">
        <f>RANK(J55,'Universal Aggregate Worksheet'!AH7:AH67,1)</f>
        <v>52</v>
      </c>
      <c r="L55" s="10">
        <f>AVERAGE('Universal Aggregate Worksheet'!AH7:AH67)</f>
        <v>0.12881023565416272</v>
      </c>
      <c r="M55" s="66" t="s">
        <v>45</v>
      </c>
    </row>
    <row r="56" spans="4:13">
      <c r="D56" s="11"/>
      <c r="E56" s="12" t="s">
        <v>106</v>
      </c>
      <c r="F56" s="10">
        <f>K27</f>
        <v>28.68448184287934</v>
      </c>
      <c r="G56" s="7"/>
      <c r="H56" s="65"/>
      <c r="I56" s="12" t="s">
        <v>227</v>
      </c>
      <c r="J56" s="10">
        <f>F51</f>
        <v>7.0921985815602842E-2</v>
      </c>
      <c r="K56" s="4">
        <f>RANK(J56,'Universal Aggregate Worksheet'!AK7:AK67,1)</f>
        <v>49</v>
      </c>
      <c r="L56" s="10">
        <f>AVERAGE('Universal Aggregate Worksheet'!AK7:AK67)</f>
        <v>6.0354802798620363E-2</v>
      </c>
      <c r="M56" s="66" t="s">
        <v>46</v>
      </c>
    </row>
    <row r="57" spans="4:13">
      <c r="D57" s="11"/>
      <c r="E57" s="4" t="s">
        <v>159</v>
      </c>
      <c r="F57" s="10">
        <f>F55-F56</f>
        <v>-6.6884023200337595E-2</v>
      </c>
      <c r="G57" s="7"/>
      <c r="H57" s="65"/>
      <c r="I57" s="12" t="s">
        <v>226</v>
      </c>
      <c r="J57" s="10">
        <f>G51</f>
        <v>4.8632218844984802E-2</v>
      </c>
      <c r="K57" s="4">
        <f>RANK(J57,'Universal Aggregate Worksheet'!AL7:AL67,0)</f>
        <v>51</v>
      </c>
      <c r="L57" s="10">
        <f>AVERAGE('Universal Aggregate Worksheet'!AL7:AL67)</f>
        <v>6.0671892031332338E-2</v>
      </c>
      <c r="M57" s="66" t="s">
        <v>48</v>
      </c>
    </row>
    <row r="58" spans="4:13">
      <c r="D58" s="11"/>
      <c r="E58" s="7"/>
      <c r="F58" s="7"/>
      <c r="G58" s="7"/>
      <c r="H58" s="65"/>
      <c r="I58" s="12" t="s">
        <v>228</v>
      </c>
      <c r="J58" s="87">
        <f>F52</f>
        <v>0.29795918367346941</v>
      </c>
      <c r="K58" s="4">
        <f>RANK(J58,'Universal Aggregate Worksheet'!AM7:AM67,0)</f>
        <v>35</v>
      </c>
      <c r="L58" s="10">
        <f>AVERAGE('Universal Aggregate Worksheet'!AM7:AM67)</f>
        <v>0.30728905836350334</v>
      </c>
      <c r="M58" s="66" t="s">
        <v>199</v>
      </c>
    </row>
    <row r="59" spans="4:13">
      <c r="D59" s="11"/>
      <c r="E59" s="11"/>
      <c r="F59" s="11"/>
      <c r="G59" s="11"/>
      <c r="H59" s="65"/>
      <c r="I59" s="12" t="s">
        <v>229</v>
      </c>
      <c r="J59" s="87">
        <f>G52</f>
        <v>0.32796780684104626</v>
      </c>
      <c r="K59" s="4">
        <f>RANK(J59,'Universal Aggregate Worksheet'!AN7:AN67,1)</f>
        <v>42</v>
      </c>
      <c r="L59" s="10">
        <f>AVERAGE('Universal Aggregate Worksheet'!AN7:AN67)</f>
        <v>0.30751949535267659</v>
      </c>
      <c r="M59" s="66" t="s">
        <v>198</v>
      </c>
    </row>
    <row r="60" spans="4:13">
      <c r="H60" s="65"/>
      <c r="I60" s="12" t="s">
        <v>207</v>
      </c>
      <c r="J60" s="10">
        <f>J27</f>
        <v>28.617597819679002</v>
      </c>
      <c r="K60" s="4">
        <f>RANK(J60,'Universal Aggregate Worksheet'!AO7:AO67,0)</f>
        <v>19</v>
      </c>
      <c r="L60" s="10">
        <f>AVERAGE('Universal Aggregate Worksheet'!AO7:AO67)</f>
        <v>28.146799135875497</v>
      </c>
      <c r="M60" s="66" t="s">
        <v>49</v>
      </c>
    </row>
    <row r="61" spans="4:13">
      <c r="H61" s="65"/>
      <c r="I61" s="12" t="s">
        <v>208</v>
      </c>
      <c r="J61" s="10">
        <f>K27</f>
        <v>28.68448184287934</v>
      </c>
      <c r="K61" s="4">
        <f>RANK(J61,'Universal Aggregate Worksheet'!AP7:AP67,1)</f>
        <v>48</v>
      </c>
      <c r="L61" s="10">
        <f>AVERAGE('Universal Aggregate Worksheet'!AP7:AP67)</f>
        <v>27.963138121850669</v>
      </c>
      <c r="M61" s="66" t="s">
        <v>51</v>
      </c>
    </row>
    <row r="62" spans="4:13">
      <c r="H62" s="65"/>
      <c r="I62" s="12" t="s">
        <v>209</v>
      </c>
      <c r="J62" s="10">
        <f>J60-J61</f>
        <v>-6.6884023200337595E-2</v>
      </c>
      <c r="K62" s="4">
        <f>RANK(J62,'Universal Aggregate Worksheet'!AQ7:AQ67,0)</f>
        <v>32</v>
      </c>
      <c r="L62" s="10">
        <f>AVERAGE('Universal Aggregate Worksheet'!AQ7:AQ67)</f>
        <v>0.18366101402482529</v>
      </c>
      <c r="M62" s="66" t="s">
        <v>52</v>
      </c>
    </row>
    <row r="63" spans="4:13">
      <c r="H63" s="65"/>
      <c r="M63" s="66" t="s">
        <v>53</v>
      </c>
    </row>
    <row r="64" spans="4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H8:H69">
    <sortCondition ref="H69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Denver</v>
      </c>
      <c r="C7" s="76" t="s">
        <v>62</v>
      </c>
      <c r="E7" s="7"/>
      <c r="F7" s="76" t="str">
        <f>B1</f>
        <v>Denver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51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29.025423728813561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22.065727699530516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156</v>
      </c>
      <c r="C9" s="4">
        <v>105</v>
      </c>
      <c r="E9" s="4" t="s">
        <v>82</v>
      </c>
      <c r="F9" s="78">
        <f>B19+B23+C26</f>
        <v>447</v>
      </c>
      <c r="G9" s="27"/>
      <c r="H9" s="65"/>
      <c r="I9" s="4" t="s">
        <v>54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25.102040816326532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26.385809312638582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482</v>
      </c>
      <c r="C10" s="4">
        <v>407</v>
      </c>
      <c r="E10" s="4" t="s">
        <v>83</v>
      </c>
      <c r="F10" s="78">
        <f>C19+C23+B26</f>
        <v>403</v>
      </c>
      <c r="G10" s="27"/>
      <c r="H10" s="65"/>
      <c r="I10" s="4" t="s">
        <v>24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30.042918454935624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28.915662650602407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0.32365145228215769</v>
      </c>
      <c r="C11" s="6">
        <f>C9/C10</f>
        <v>0.25798525798525801</v>
      </c>
      <c r="E11" s="4" t="s">
        <v>84</v>
      </c>
      <c r="F11" s="78">
        <f>SUM(F9:F10)</f>
        <v>850</v>
      </c>
      <c r="G11" s="27"/>
      <c r="H11" s="65"/>
      <c r="I11" s="4" t="s">
        <v>29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25.617977528089884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31.412639405204462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303</v>
      </c>
      <c r="C12" s="4">
        <v>237</v>
      </c>
      <c r="E12" s="4" t="s">
        <v>85</v>
      </c>
      <c r="F12" s="79">
        <f>F9/(B39/60)</f>
        <v>36.61433447098976</v>
      </c>
      <c r="G12" s="28"/>
      <c r="H12" s="65"/>
      <c r="I12" s="4" t="s">
        <v>36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31.921824104234524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20.068027210884352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0.62863070539419086</v>
      </c>
      <c r="C13" s="6">
        <f>C12/C10</f>
        <v>0.5823095823095823</v>
      </c>
      <c r="E13" s="4" t="s">
        <v>86</v>
      </c>
      <c r="F13" s="79">
        <f>F10/(B39/60)</f>
        <v>33.010238907849825</v>
      </c>
      <c r="G13" s="28"/>
      <c r="H13" s="65"/>
      <c r="I13" s="4" t="s">
        <v>28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26.038781163434905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26.34730538922156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0.51485148514851486</v>
      </c>
      <c r="C14" s="6">
        <f>C9/C12</f>
        <v>0.44303797468354428</v>
      </c>
      <c r="E14" s="4" t="s">
        <v>87</v>
      </c>
      <c r="F14" s="79">
        <f>F11/(B39/60)</f>
        <v>69.624573378839585</v>
      </c>
      <c r="G14" s="28"/>
      <c r="H14" s="65"/>
      <c r="I14" s="4" t="s">
        <v>46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24.380165289256198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25.619834710743799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87</v>
      </c>
      <c r="C15" s="4">
        <v>55</v>
      </c>
      <c r="E15" s="7"/>
      <c r="F15" s="7"/>
      <c r="G15" s="7"/>
      <c r="H15" s="65"/>
      <c r="I15" s="4" t="s">
        <v>0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26.086956521739129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25.916870415647921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0.55769230769230771</v>
      </c>
      <c r="C16" s="6">
        <f>C15/C9</f>
        <v>0.52380952380952384</v>
      </c>
      <c r="E16" s="24" t="s">
        <v>88</v>
      </c>
      <c r="F16" s="7"/>
      <c r="G16" s="7"/>
      <c r="H16" s="65"/>
      <c r="I16" s="4" t="s">
        <v>21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22.245762711864405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31.235431235431239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34.899328859060404</v>
      </c>
      <c r="G17" s="29"/>
      <c r="H17" s="65"/>
      <c r="I17" s="4" t="s">
        <v>16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35.800344234079176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26.714801444043324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26.054590570719604</v>
      </c>
      <c r="G18" s="29"/>
      <c r="H18" s="65"/>
      <c r="I18" s="4" t="s">
        <v>37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28.118393234672308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23.566878980891719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173</v>
      </c>
      <c r="C19" s="4">
        <v>136</v>
      </c>
      <c r="E19" s="4" t="s">
        <v>120</v>
      </c>
      <c r="F19" s="10">
        <f>F17-F18</f>
        <v>8.8447382883407997</v>
      </c>
      <c r="G19" s="29"/>
      <c r="H19" s="65"/>
      <c r="I19" s="4" t="s">
        <v>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29.435483870967744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30.127041742286753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0.55987055016181231</v>
      </c>
      <c r="C20" s="6">
        <f>C19/(B19+C19)</f>
        <v>0.44012944983818769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228</v>
      </c>
      <c r="C23" s="4">
        <v>234</v>
      </c>
      <c r="E23" s="12" t="s">
        <v>122</v>
      </c>
      <c r="F23" s="10">
        <f>(F17*'Efficiency Adjustment'!B66)/K27</f>
        <v>36.823653747902775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195</v>
      </c>
      <c r="C24" s="4">
        <v>188</v>
      </c>
      <c r="E24" s="12" t="s">
        <v>123</v>
      </c>
      <c r="F24" s="10">
        <f>(F18*'Efficiency Adjustment'!C66)/J27</f>
        <v>26.222854354418487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0.85526315789473684</v>
      </c>
      <c r="C25" s="6">
        <f>C24/C23</f>
        <v>0.80341880341880345</v>
      </c>
      <c r="E25" s="12" t="s">
        <v>124</v>
      </c>
      <c r="F25" s="10">
        <f>F23-F24</f>
        <v>10.600799393484287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33</v>
      </c>
      <c r="C26" s="4">
        <f>C23-C24</f>
        <v>46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27.8180059715345</v>
      </c>
      <c r="K27" s="19">
        <f>AVERAGEIF(K8:K24,"&gt;0")</f>
        <v>26.531335849760548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1.0782997762863535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52</v>
      </c>
      <c r="C29" s="4">
        <v>38</v>
      </c>
      <c r="E29" s="12" t="s">
        <v>148</v>
      </c>
      <c r="F29" s="10">
        <f>C10/F10</f>
        <v>1.0099255583126552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24</v>
      </c>
      <c r="C30" s="4">
        <v>16</v>
      </c>
      <c r="E30" s="12" t="s">
        <v>91</v>
      </c>
      <c r="F30" s="10">
        <f>F28-F29</f>
        <v>6.8374217973698359E-2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0.46153846153846156</v>
      </c>
      <c r="C31" s="23">
        <f>C30/C29</f>
        <v>0.42105263157894735</v>
      </c>
      <c r="E31" s="4" t="s">
        <v>149</v>
      </c>
      <c r="F31" s="10">
        <f>B12/F9</f>
        <v>0.67785234899328861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0.58808933002481389</v>
      </c>
      <c r="G32" s="7"/>
      <c r="H32" s="65"/>
      <c r="I32" s="4" t="s">
        <v>203</v>
      </c>
      <c r="J32" s="9">
        <f>F14</f>
        <v>69.624573378839585</v>
      </c>
      <c r="K32" s="4">
        <f>RANK(J32,'Universal Aggregate Worksheet'!I7:I67,0)</f>
        <v>21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2.6315789473684209E-2</v>
      </c>
      <c r="C33" s="23">
        <f>C32/B29</f>
        <v>0</v>
      </c>
      <c r="E33" s="12" t="s">
        <v>92</v>
      </c>
      <c r="F33" s="13">
        <f>F31-F32</f>
        <v>8.9763018968474717E-2</v>
      </c>
      <c r="G33" s="29"/>
      <c r="H33" s="65"/>
      <c r="I33" s="12" t="s">
        <v>160</v>
      </c>
      <c r="J33" s="9">
        <f>F12</f>
        <v>36.61433447098976</v>
      </c>
      <c r="K33" s="4">
        <f>RANK(J33,'Universal Aggregate Worksheet'!F7:F67,0)</f>
        <v>8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0.33368879668049795</v>
      </c>
      <c r="G34" s="31"/>
      <c r="H34" s="65"/>
      <c r="I34" s="12" t="s">
        <v>161</v>
      </c>
      <c r="J34" s="9">
        <f>F13</f>
        <v>33.010238907849825</v>
      </c>
      <c r="K34" s="4">
        <f>RANK(J34,'Universal Aggregate Worksheet'!G7:G67,1)</f>
        <v>29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42</v>
      </c>
      <c r="C35" s="4">
        <v>61</v>
      </c>
      <c r="E35" s="12" t="s">
        <v>152</v>
      </c>
      <c r="F35" s="6">
        <f>((0.167*C30)+(C9)+(0.83*C32))/C10</f>
        <v>0.26455036855036856</v>
      </c>
      <c r="G35" s="7"/>
      <c r="H35" s="65"/>
      <c r="I35" s="12" t="s">
        <v>210</v>
      </c>
      <c r="J35" s="9">
        <f>J33-J34</f>
        <v>3.6040955631399356</v>
      </c>
      <c r="K35" s="4">
        <f>RANK(J35,'Universal Aggregate Worksheet'!H7:H67,0)</f>
        <v>12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0.53081848184818492</v>
      </c>
      <c r="G36" s="31"/>
      <c r="H36" s="65"/>
      <c r="I36" s="4" t="s">
        <v>133</v>
      </c>
      <c r="J36" s="10">
        <f>F23</f>
        <v>36.823653747902775</v>
      </c>
      <c r="K36" s="4">
        <f>RANK(J36,'Universal Aggregate Worksheet'!X7:X67,0)</f>
        <v>3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0.4543122362869198</v>
      </c>
      <c r="G37" s="31"/>
      <c r="H37" s="65"/>
      <c r="I37" s="4" t="s">
        <v>136</v>
      </c>
      <c r="J37" s="10">
        <f>F24</f>
        <v>26.222854354418487</v>
      </c>
      <c r="K37" s="4">
        <f>RANK(J37,'Universal Aggregate Worksheet'!Z7:Z67,1)</f>
        <v>23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10.600799393484287</v>
      </c>
      <c r="K38" s="4">
        <f>RANK(J38,'Universal Aggregate Worksheet'!AB7:AB67,0)</f>
        <v>4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732.5</v>
      </c>
      <c r="C39" s="4">
        <f>B39</f>
        <v>732.5</v>
      </c>
      <c r="E39" s="24" t="s">
        <v>155</v>
      </c>
      <c r="F39" s="7"/>
      <c r="G39" s="7"/>
      <c r="H39" s="65"/>
      <c r="I39" s="4" t="s">
        <v>166</v>
      </c>
      <c r="J39" s="10">
        <f>F28</f>
        <v>1.0782997762863535</v>
      </c>
      <c r="K39" s="4">
        <f>RANK(J39,'Universal Aggregate Worksheet'!M7:M67,0)</f>
        <v>15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4.9792531120331947E-2</v>
      </c>
      <c r="G40" s="13">
        <f>C30/C10</f>
        <v>3.9312039312039311E-2</v>
      </c>
      <c r="H40" s="65"/>
      <c r="I40" s="4" t="s">
        <v>170</v>
      </c>
      <c r="J40" s="10">
        <f>F29</f>
        <v>1.0099255583126552</v>
      </c>
      <c r="K40" s="4">
        <f>RANK(J40,'Universal Aggregate Worksheet'!Q7:Q67,1)</f>
        <v>36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9.3366093366093361E-2</v>
      </c>
      <c r="G41" s="10">
        <f>B29/B10</f>
        <v>0.1078838174273859</v>
      </c>
      <c r="H41" s="65"/>
      <c r="I41" s="4" t="s">
        <v>168</v>
      </c>
      <c r="J41" s="6">
        <f>F34</f>
        <v>0.33368879668049795</v>
      </c>
      <c r="K41" s="4">
        <f>RANK(J41,'Universal Aggregate Worksheet'!O7:O67,0)</f>
        <v>10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-4.3573562245761414E-2</v>
      </c>
      <c r="G42" s="10">
        <f>G40-G41</f>
        <v>-6.8571778115346593E-2</v>
      </c>
      <c r="H42" s="65"/>
      <c r="I42" s="4" t="s">
        <v>172</v>
      </c>
      <c r="J42" s="6">
        <f>F35</f>
        <v>0.26455036855036856</v>
      </c>
      <c r="K42" s="4">
        <f>RANK(J42,'Universal Aggregate Worksheet'!S7:S67,1)</f>
        <v>14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0.116331096196868</v>
      </c>
      <c r="G43" s="86">
        <f>C29/F10</f>
        <v>9.4292803970223327E-2</v>
      </c>
      <c r="H43" s="65"/>
      <c r="I43" s="4" t="s">
        <v>182</v>
      </c>
      <c r="J43" s="10">
        <f>F47</f>
        <v>0.19463087248322147</v>
      </c>
      <c r="K43" s="4">
        <f>RANK(J43,'Universal Aggregate Worksheet'!U7:U67,0)</f>
        <v>7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0.15384615384615385</v>
      </c>
      <c r="G44" s="86">
        <f>C30/C9</f>
        <v>0.15238095238095239</v>
      </c>
      <c r="H44" s="65"/>
      <c r="I44" s="4" t="s">
        <v>183</v>
      </c>
      <c r="J44" s="10">
        <f>F48</f>
        <v>0.13647642679900746</v>
      </c>
      <c r="K44" s="4">
        <f>RANK(J44,'Universal Aggregate Worksheet'!V7:V67,1)</f>
        <v>21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0.55987055016181231</v>
      </c>
      <c r="K45" s="4">
        <f>RANK(J45,'Universal Aggregate Worksheet'!J7:J67,0)</f>
        <v>15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0.85526315789473684</v>
      </c>
      <c r="K46" s="4">
        <f>RANK(J46,'Universal Aggregate Worksheet'!K7:K67,0)</f>
        <v>19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0.19463087248322147</v>
      </c>
      <c r="G47" s="33"/>
      <c r="H47" s="65"/>
      <c r="I47" s="4" t="s">
        <v>181</v>
      </c>
      <c r="J47" s="13">
        <f>C25</f>
        <v>0.80341880341880345</v>
      </c>
      <c r="K47" s="4">
        <f>RANK(J47,'Universal Aggregate Worksheet'!L7:L67,1)</f>
        <v>17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0.13647642679900746</v>
      </c>
      <c r="G48" s="29"/>
      <c r="H48" s="65"/>
      <c r="I48" s="4" t="s">
        <v>205</v>
      </c>
      <c r="J48" s="6">
        <f>B31</f>
        <v>0.46153846153846156</v>
      </c>
      <c r="K48" s="4">
        <f>RANK(J48,'Universal Aggregate Worksheet'!AC7:AC67,0)</f>
        <v>5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0.42105263157894735</v>
      </c>
      <c r="K49" s="4">
        <f>RANK(J49,'Universal Aggregate Worksheet'!AD7:AD67,1)</f>
        <v>57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4.9792531120331947E-2</v>
      </c>
      <c r="K50" s="4">
        <f>RANK(J50,'Universal Aggregate Worksheet'!AI7:AI67,0)</f>
        <v>7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4.9411764705882349E-2</v>
      </c>
      <c r="G51" s="10">
        <f>C35/F11</f>
        <v>7.1764705882352939E-2</v>
      </c>
      <c r="H51" s="65"/>
      <c r="I51" s="12" t="s">
        <v>221</v>
      </c>
      <c r="J51" s="10">
        <f>F41</f>
        <v>9.3366093366093361E-2</v>
      </c>
      <c r="K51" s="4">
        <f>RANK(J51,'Universal Aggregate Worksheet'!AJ7:AJ67,1)</f>
        <v>9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0.32754342431761785</v>
      </c>
      <c r="G52" s="86">
        <f>(B12-B9)/F9</f>
        <v>0.32885906040268459</v>
      </c>
      <c r="H52" s="65"/>
      <c r="I52" s="12" t="s">
        <v>222</v>
      </c>
      <c r="J52" s="87">
        <f>F43</f>
        <v>0.116331096196868</v>
      </c>
      <c r="K52" s="4">
        <f>RANK(J52,'Universal Aggregate Worksheet'!AE7:AE67,0)</f>
        <v>23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9.4292803970223327E-2</v>
      </c>
      <c r="K53" s="4">
        <f>RANK(J53,'Universal Aggregate Worksheet'!AF7:AF67,1)</f>
        <v>12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0.15384615384615385</v>
      </c>
      <c r="K54" s="4">
        <f>RANK(J54,'Universal Aggregate Worksheet'!AG7:AG67,0)</f>
        <v>13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27.8180059715345</v>
      </c>
      <c r="G55" s="7"/>
      <c r="H55" s="65"/>
      <c r="I55" s="12" t="s">
        <v>225</v>
      </c>
      <c r="J55" s="87">
        <f>G44</f>
        <v>0.15238095238095239</v>
      </c>
      <c r="K55" s="4">
        <f>RANK(J55,'Universal Aggregate Worksheet'!AH7:AH67,1)</f>
        <v>46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26.531335849760548</v>
      </c>
      <c r="G56" s="7"/>
      <c r="H56" s="65"/>
      <c r="I56" s="12" t="s">
        <v>227</v>
      </c>
      <c r="J56" s="10">
        <f>F51</f>
        <v>4.9411764705882349E-2</v>
      </c>
      <c r="K56" s="4">
        <f>RANK(J56,'Universal Aggregate Worksheet'!AK7:AK67,1)</f>
        <v>15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1.2866701217739518</v>
      </c>
      <c r="G57" s="7"/>
      <c r="H57" s="65"/>
      <c r="I57" s="12" t="s">
        <v>226</v>
      </c>
      <c r="J57" s="10">
        <f>G51</f>
        <v>7.1764705882352939E-2</v>
      </c>
      <c r="K57" s="4">
        <f>RANK(J57,'Universal Aggregate Worksheet'!AL7:AL67,0)</f>
        <v>11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0.32754342431761785</v>
      </c>
      <c r="K58" s="4">
        <f>RANK(J58,'Universal Aggregate Worksheet'!AM7:AM67,0)</f>
        <v>16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0.32885906040268459</v>
      </c>
      <c r="K59" s="4">
        <f>RANK(J59,'Universal Aggregate Worksheet'!AN7:AN67,1)</f>
        <v>44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27.8180059715345</v>
      </c>
      <c r="K60" s="4">
        <f>RANK(J60,'Universal Aggregate Worksheet'!AO7:AO67,0)</f>
        <v>38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26.531335849760548</v>
      </c>
      <c r="K61" s="4">
        <f>RANK(J61,'Universal Aggregate Worksheet'!AP7:AP67,1)</f>
        <v>6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1.2866701217739518</v>
      </c>
      <c r="K62" s="4">
        <f>RANK(J62,'Universal Aggregate Worksheet'!AQ7:AQ67,0)</f>
        <v>17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16"/>
  <sheetViews>
    <sheetView workbookViewId="0"/>
  </sheetViews>
  <sheetFormatPr defaultRowHeight="15"/>
  <cols>
    <col min="1" max="1" width="15.85546875" bestFit="1" customWidth="1"/>
    <col min="6" max="6" width="16.7109375" customWidth="1"/>
    <col min="7" max="7" width="20.140625" bestFit="1" customWidth="1"/>
    <col min="8" max="8" width="16.7109375" customWidth="1"/>
    <col min="9" max="9" width="19.7109375" bestFit="1" customWidth="1"/>
    <col min="10" max="10" width="10.140625" bestFit="1" customWidth="1"/>
    <col min="12" max="12" width="15.85546875" bestFit="1" customWidth="1"/>
  </cols>
  <sheetData>
    <row r="1" spans="1:14">
      <c r="A1" s="3" t="s">
        <v>241</v>
      </c>
    </row>
    <row r="2" spans="1:14">
      <c r="A2" t="s">
        <v>242</v>
      </c>
      <c r="B2">
        <v>2011</v>
      </c>
      <c r="F2" t="s">
        <v>252</v>
      </c>
      <c r="N2" s="20"/>
    </row>
    <row r="3" spans="1:14">
      <c r="N3" s="20"/>
    </row>
    <row r="4" spans="1:14">
      <c r="A4" s="5" t="s">
        <v>107</v>
      </c>
      <c r="B4" s="5" t="s">
        <v>240</v>
      </c>
      <c r="C4" s="5" t="s">
        <v>243</v>
      </c>
      <c r="E4" s="97" t="s">
        <v>244</v>
      </c>
      <c r="F4" s="97" t="s">
        <v>246</v>
      </c>
      <c r="G4" s="97" t="s">
        <v>248</v>
      </c>
      <c r="H4" s="97" t="s">
        <v>245</v>
      </c>
      <c r="I4" s="97" t="s">
        <v>249</v>
      </c>
      <c r="J4" s="97" t="s">
        <v>247</v>
      </c>
    </row>
    <row r="5" spans="1:14">
      <c r="A5" s="95" t="s">
        <v>0</v>
      </c>
      <c r="B5" s="96">
        <f>(('Air Force'!F23^6.5)/(('Air Force'!F23^6.5)+('Air Force'!F24^6.5))*('Air Force'!F34^2)*'Air Force'!F14)</f>
        <v>2.004343016546231</v>
      </c>
      <c r="C5" s="4">
        <f>RANK(B5,$B$5:$B$65,0)</f>
        <v>43</v>
      </c>
      <c r="E5" s="98">
        <v>40628</v>
      </c>
      <c r="F5" s="4" t="s">
        <v>26</v>
      </c>
      <c r="G5" s="10">
        <f t="shared" ref="G5:G15" si="0">IF(F5="Air Force",$B$5,IF(F5="Albany",$B$6,IF(F5="Detroit",$B$19,IF(F5="Binghamton",$B$9,IF(F5="Hartford",$B$24,IF(F5="Stony Brook",$B$56,IF(F5="UMBC",$B$59,IF(F5="Vermont",$B$60,IF(F5="Duke",$B$21,IF(F5="Maryland",$B$36,IF(F5="North Carolina",$B$41,IF(F5="Virginia",$B$62,IF(F5="Georgetown",$B$23,IF(F5="Notre Dame",$B$42,IF(F5="Providence",$B$48,IF(F5="Rutgers",$B$51,IF(F5="St. Johns",$B$55,IF(F5="Syracuse",$B$57,IF(F5="Villanova",$B$61,IF(F5="Drexel",$B$20,IF(F5="Hofstra",$B$27,IF(F5="Penn State",$B$44,IF(F5="Delaware",$B$17,IF(F5="Massachusetts",$B$37,IF(F5="Bellarmine",$B$8,IF(F5="Fairfield",$B$22,IF(F5="Hobart",$B$26,IF(F5="Loyola",$B$33,IF(F5="Ohio State",$B$43,IF(F5="Denver",$B$18,IF(F5="Johns Hopkins",$B$30,IF(F5="Mercer",$B$38,IF(F5="Presbyterian",$B$46,IF(F5="Brown",$B$10,IF(F5="Cornell",$B$15,IF(F5="Dartmouth",$B$16,IF(F5="Harvard",$B$25,IF(F5="Pennsylvania",$B$45,IF(F5="Princeton",$B$47,IF(F5="Yale",$B$65,IF(F5="Canisius",$B$13,IF(F5="Jacksonville",$B$29,IF(F5="Manhattan",$B$34,IF(F5="Marist",$B$35,IF(F5="Saint Josephs",$B$53,IF(F5="Siena",$B$54,IF(F5="VMI",$B$63,IF(F5="Bryant",$B$11,IF(F5="Mount St. Marys",$B$39,IF(F5="Quinnipiac",$B$49,IF(F5="Robert Morris",$B$50,IF(F5="Sacred Heart",$B$52,IF(F5="Wagner",$B$64,IF(F5="Army",$B$7,IF(F5="Bucknell",$B$12,IF(F5="Colgate",$B$14,IF(F5="Towson",$B$58,IF(F5="Holy Cross",$B$28,IF(F5="Lafayette",$B$31,IF(F5="Lehigh",$B$32,IF(F5="Navy",$B$40,0)))))))))))))))))))))))))))))))))))))))))))))))))))))))))))))</f>
        <v>0.96773654285051047</v>
      </c>
      <c r="H5" s="4" t="s">
        <v>2</v>
      </c>
      <c r="I5" s="10">
        <f t="shared" ref="I5:I15" si="1">IF(H5="Air Force",$B$5,IF(H5="Albany",$B$6,IF(H5="Detroit",$B$19,IF(H5="Binghamton",$B$9,IF(H5="Hartford",$B$24,IF(H5="Stony Brook",$B$56,IF(H5="UMBC",$B$59,IF(H5="Vermont",$B$60,IF(H5="Duke",$B$21,IF(H5="Maryland",$B$36,IF(H5="North Carolina",$B$41,IF(H5="Virginia",$B$62,IF(H5="Georgetown",$B$23,IF(H5="Notre Dame",$B$42,IF(H5="Providence",$B$48,IF(H5="Rutgers",$B$51,IF(H5="St. Johns",$B$55,IF(H5="Syracuse",$B$57,IF(H5="Villanova",$B$61,IF(H5="Drexel",$B$20,IF(H5="Hofstra",$B$27,IF(H5="Penn State",$B$44,IF(H5="Delaware",$B$17,IF(H5="Massachusetts",$B$37,IF(H5="Bellarmine",$B$8,IF(H5="Fairfield",$B$22,IF(H5="Hobart",$B$26,IF(H5="Loyola",$B$33,IF(H5="Ohio State",$B$43,IF(H5="Denver",$B$18,IF(H5="Johns Hopkins",$B$30,IF(H5="Mercer",$B$38,IF(H5="Presbyterian",$B$46,IF(H5="Brown",$B$10,IF(H5="Cornell",$B$15,IF(H5="Dartmouth",$B$16,IF(H5="Harvard",$B$25,IF(H5="Pennsylvania",$B$45,IF(H5="Princeton",$B$47,IF(H5="Yale",$B$65,IF(H5="Canisius",$B$13,IF(H5="Jacksonville",$B$29,IF(H5="Manhattan",$B$34,IF(H5="Marist",$B$35,IF(H5="Saint Josephs",$B$53,IF(H5="Siena",$B$54,IF(H5="VMI",$B$63,IF(H5="Bryant",$B$11,IF(H5="Mount St. Marys",$B$39,IF(H5="Quinnipiac",$B$49,IF(H5="Robert Morris",$B$50,IF(H5="Sacred Heart",$B$52,IF(H5="Wagner",$B$64,IF(H5="Army",$B$7,IF(H5="Bucknell",$B$12,IF(H5="Colgate",$B$14,IF(H5="Towson",$B$58,IF(H5="Holy Cross",$B$28,IF(H5="Lafayette",$B$31,IF(H5="Lehigh",$B$32,IF(H5="Navy",$B$40,0)))))))))))))))))))))))))))))))))))))))))))))))))))))))))))))</f>
        <v>6.4585772286375009</v>
      </c>
      <c r="J5" s="10">
        <f>(G5+I5)/2</f>
        <v>3.7131568857440058</v>
      </c>
    </row>
    <row r="6" spans="1:14">
      <c r="A6" s="4" t="s">
        <v>1</v>
      </c>
      <c r="B6" s="10">
        <f>((Albany!F23^6.5)/((Albany!F23^6.5)+(Albany!F24^6.5))*(Albany!F34^2)*Albany!F14)</f>
        <v>2.5921168918881712</v>
      </c>
      <c r="C6" s="4">
        <f t="shared" ref="C6:C65" si="2">RANK(B6,$B$5:$B$65,0)</f>
        <v>32</v>
      </c>
      <c r="E6" s="4"/>
      <c r="F6" s="4" t="s">
        <v>27</v>
      </c>
      <c r="G6" s="10">
        <f t="shared" si="0"/>
        <v>2.9289614302619267</v>
      </c>
      <c r="H6" s="4" t="s">
        <v>23</v>
      </c>
      <c r="I6" s="10">
        <f t="shared" si="1"/>
        <v>0.15368871132385969</v>
      </c>
      <c r="J6" s="10">
        <f t="shared" ref="J6:J38" si="3">(G6+I6)/2</f>
        <v>1.5413250707928932</v>
      </c>
    </row>
    <row r="7" spans="1:14">
      <c r="A7" s="4" t="s">
        <v>2</v>
      </c>
      <c r="B7" s="10">
        <f>((Army!F23^6.5)/((Army!F23^6.5)+(Army!F24^6.5))*(Army!F34^2)*Army!F14)</f>
        <v>6.4585772286375009</v>
      </c>
      <c r="C7" s="4">
        <f t="shared" si="2"/>
        <v>6</v>
      </c>
      <c r="E7" s="4"/>
      <c r="F7" s="4" t="s">
        <v>35</v>
      </c>
      <c r="G7" s="10">
        <f t="shared" si="0"/>
        <v>4.4175626602895921</v>
      </c>
      <c r="H7" s="4" t="s">
        <v>31</v>
      </c>
      <c r="I7" s="10">
        <f t="shared" si="1"/>
        <v>5.9933417946436904</v>
      </c>
      <c r="J7" s="10">
        <f t="shared" si="3"/>
        <v>5.2054522274666413</v>
      </c>
    </row>
    <row r="8" spans="1:14">
      <c r="A8" s="4" t="s">
        <v>3</v>
      </c>
      <c r="B8" s="10">
        <f>((Bellarmine!F23^6.5)/((Bellarmine!F23^6.5)+(Bellarmine!F24^6.5))*(Bellarmine!F34^2)*Bellarmine!F14)</f>
        <v>2.6967628523602909</v>
      </c>
      <c r="C8" s="4">
        <f t="shared" si="2"/>
        <v>31</v>
      </c>
      <c r="E8" s="4"/>
      <c r="F8" s="4" t="s">
        <v>9</v>
      </c>
      <c r="G8" s="10">
        <f t="shared" si="0"/>
        <v>3.5736792358151894</v>
      </c>
      <c r="H8" s="4" t="s">
        <v>34</v>
      </c>
      <c r="I8" s="10">
        <f t="shared" si="1"/>
        <v>2.0783438394689999</v>
      </c>
      <c r="J8" s="10">
        <f t="shared" si="3"/>
        <v>2.8260115376420947</v>
      </c>
    </row>
    <row r="9" spans="1:14">
      <c r="A9" s="4" t="s">
        <v>4</v>
      </c>
      <c r="B9" s="10">
        <f>((Binghamton!F23^6.5)/((Binghamton!F23^6.5)+(Binghamton!F24^6.5))*(Binghamton!F34^2)*Binghamton!F14)</f>
        <v>1.7308396376658675</v>
      </c>
      <c r="C9" s="4">
        <f t="shared" si="2"/>
        <v>46</v>
      </c>
      <c r="E9" s="4"/>
      <c r="F9" s="4" t="s">
        <v>17</v>
      </c>
      <c r="G9" s="10">
        <f t="shared" si="0"/>
        <v>2.7801505068013621</v>
      </c>
      <c r="H9" s="4" t="s">
        <v>21</v>
      </c>
      <c r="I9" s="10">
        <f t="shared" si="1"/>
        <v>0.80680497432237819</v>
      </c>
      <c r="J9" s="10">
        <f t="shared" si="3"/>
        <v>1.7934777405618703</v>
      </c>
    </row>
    <row r="10" spans="1:14">
      <c r="A10" s="4" t="s">
        <v>5</v>
      </c>
      <c r="B10" s="10">
        <f>((Brown!F23^6.5)/((Brown!F23^6.5)+(Brown!F24^6.5))*(Brown!F34^2)*Brown!F14)</f>
        <v>1.6956075360449847</v>
      </c>
      <c r="C10" s="4">
        <f t="shared" si="2"/>
        <v>47</v>
      </c>
      <c r="E10" s="4"/>
      <c r="F10" s="4" t="s">
        <v>59</v>
      </c>
      <c r="G10" s="10">
        <f t="shared" si="0"/>
        <v>5.1075230456055811</v>
      </c>
      <c r="H10" s="4" t="s">
        <v>41</v>
      </c>
      <c r="I10" s="10">
        <f t="shared" si="1"/>
        <v>2.4527358820981209</v>
      </c>
      <c r="J10" s="10">
        <f t="shared" si="3"/>
        <v>3.7801294638518508</v>
      </c>
    </row>
    <row r="11" spans="1:14">
      <c r="A11" s="4" t="s">
        <v>6</v>
      </c>
      <c r="B11" s="10">
        <f>((Bryant!F23^6.5)/((Bryant!F23^6.5)+(Bryant!F24^6.5))*(Bryant!F34^2)*Bryant!F14)</f>
        <v>2.0643154512380679</v>
      </c>
      <c r="C11" s="4">
        <f t="shared" si="2"/>
        <v>41</v>
      </c>
      <c r="E11" s="4"/>
      <c r="F11" s="4" t="s">
        <v>52</v>
      </c>
      <c r="G11" s="10">
        <f t="shared" si="0"/>
        <v>1.5869728120918871</v>
      </c>
      <c r="H11" s="4" t="s">
        <v>12</v>
      </c>
      <c r="I11" s="10">
        <f t="shared" si="1"/>
        <v>2.2142002430641328</v>
      </c>
      <c r="J11" s="10">
        <f t="shared" si="3"/>
        <v>1.9005865275780098</v>
      </c>
    </row>
    <row r="12" spans="1:14">
      <c r="A12" s="4" t="s">
        <v>7</v>
      </c>
      <c r="B12" s="10">
        <f>((Bucknell!F23^6.5)/((Bucknell!F23^6.5)+(Bucknell!F24^6.5))*(Bucknell!F34^2)*Bucknell!F14)</f>
        <v>4.7437893240114359</v>
      </c>
      <c r="C12" s="4">
        <f t="shared" si="2"/>
        <v>17</v>
      </c>
      <c r="E12" s="4"/>
      <c r="F12" s="4" t="s">
        <v>0</v>
      </c>
      <c r="G12" s="10">
        <f t="shared" si="0"/>
        <v>2.004343016546231</v>
      </c>
      <c r="H12" s="4" t="s">
        <v>13</v>
      </c>
      <c r="I12" s="10">
        <f t="shared" si="1"/>
        <v>6.9839763747882762</v>
      </c>
      <c r="J12" s="10">
        <f t="shared" si="3"/>
        <v>4.4941596956672534</v>
      </c>
    </row>
    <row r="13" spans="1:14">
      <c r="A13" s="4" t="s">
        <v>8</v>
      </c>
      <c r="B13" s="10">
        <f>((Canisius!F23^6.5)/((Canisius!F23^6.5)+(Canisius!F24^6.5))*(Canisius!F34^2)*Canisius!F14)</f>
        <v>0.69080223435493149</v>
      </c>
      <c r="C13" s="4">
        <f t="shared" si="2"/>
        <v>54</v>
      </c>
      <c r="E13" s="4"/>
      <c r="F13" s="4" t="s">
        <v>3</v>
      </c>
      <c r="G13" s="10">
        <f t="shared" si="0"/>
        <v>2.6967628523602909</v>
      </c>
      <c r="H13" s="4" t="s">
        <v>40</v>
      </c>
      <c r="I13" s="10">
        <f t="shared" si="1"/>
        <v>0.20602003694188226</v>
      </c>
      <c r="J13" s="10">
        <f t="shared" si="3"/>
        <v>1.4513914446510865</v>
      </c>
    </row>
    <row r="14" spans="1:14">
      <c r="A14" s="4" t="s">
        <v>9</v>
      </c>
      <c r="B14" s="10">
        <f>((Colgate!F23^6.5)/((Colgate!F23^6.5)+(Colgate!F24^6.5))*(Colgate!F34^2)*Colgate!F14)</f>
        <v>3.5736792358151894</v>
      </c>
      <c r="C14" s="4">
        <f t="shared" si="2"/>
        <v>24</v>
      </c>
      <c r="E14" s="4"/>
      <c r="F14" s="4" t="s">
        <v>18</v>
      </c>
      <c r="G14" s="10">
        <f t="shared" si="0"/>
        <v>3.9390963152802545</v>
      </c>
      <c r="H14" s="4" t="s">
        <v>16</v>
      </c>
      <c r="I14" s="10">
        <f t="shared" si="1"/>
        <v>8.0552202383208389</v>
      </c>
      <c r="J14" s="10">
        <f t="shared" si="3"/>
        <v>5.9971582768005467</v>
      </c>
    </row>
    <row r="15" spans="1:14">
      <c r="A15" s="4" t="s">
        <v>10</v>
      </c>
      <c r="B15" s="10">
        <f>((Cornell!F23^6.5)/((Cornell!F23^6.5)+(Cornell!F24^6.5))*(Cornell!F34^2)*Cornell!F14)</f>
        <v>7.6288211602146063</v>
      </c>
      <c r="C15" s="4">
        <f t="shared" si="2"/>
        <v>2</v>
      </c>
      <c r="E15" s="4"/>
      <c r="F15" s="4" t="s">
        <v>54</v>
      </c>
      <c r="G15" s="10">
        <f t="shared" si="0"/>
        <v>1.8674807274515424</v>
      </c>
      <c r="H15" s="4" t="s">
        <v>5</v>
      </c>
      <c r="I15" s="10">
        <f t="shared" si="1"/>
        <v>1.6956075360449847</v>
      </c>
      <c r="J15" s="10">
        <f t="shared" si="3"/>
        <v>1.7815441317482636</v>
      </c>
    </row>
    <row r="16" spans="1:14">
      <c r="A16" s="4" t="s">
        <v>11</v>
      </c>
      <c r="B16" s="10">
        <f>((Dartmouth!F23^6.5)/((Dartmouth!F23^6.5)+(Dartmouth!F24^6.5))*(Dartmouth!F34^2)*Dartmouth!F14)</f>
        <v>2.4178735018883484</v>
      </c>
      <c r="C16" s="4">
        <f t="shared" si="2"/>
        <v>36</v>
      </c>
      <c r="E16" s="4"/>
      <c r="F16" s="4" t="s">
        <v>250</v>
      </c>
      <c r="G16" s="10">
        <f>IF(F16="Air Force",$B$5,IF(F16="Albany",$B$6,IF(F16="Detroit",$B$19,IF(F16="Binghamton",$B$9,IF(F16="Hartford",$B$24,IF(F16="Stony Brook",$B$56,IF(F16="UMBC",$B$59,IF(F16="Vermont",$B$60,IF(F16="Duke",$B$21,IF(F16="Maryland",$B$36,IF(F16="North Carolina",$B$41,IF(F16="Virginia",$B$62,IF(F16="Georgetown",$B$23,IF(F16="Notre Dame",$B$42,IF(F16="Providence",$B$48,IF(F16="Rutgers",$B$51,IF(F16="St. Johns",$B$55,IF(F16="Syracuse",$B$57,IF(F16="Villanova",$B$61,IF(F16="Drexel",$B$20,IF(F16="Hofstra",$B$27,IF(F16="Penn State",$B$44,IF(F16="Delaware",$B$17,IF(F16="Massachusetts",$B$37,IF(F16="Bellarmine",$B$8,IF(F16="Fairfield",$B$22,IF(F16="Hobart",$B$26,IF(F16="Loyola",$B$33,IF(F16="Ohio State",$B$43,IF(F16="Denver",$B$18,IF(F16="Johns Hopkins",$B$30,IF(F16="Mercer",$B$38,IF(F16="Presbyterian",$B$46,IF(F16="Brown",$B$10,IF(F16="Cornell",$B$15,IF(F16="Dartmouth",$B$16,IF(F16="Harvard",$B$25,IF(F16="Pennsylvania",$B$45,IF(F16="Princeton",$B$47,IF(F16="Yale",$B$65,IF(F16="Canisius",$B$13,IF(F16="Jacksonville",$B$29,IF(F16="Manhattan",$B$34,IF(F16="Marist",$B$35,IF(F16="Saint Josephs",$B$53,IF(F16="Siena",$B$54,IF(F16="VMI",$B$63,IF(F16="Bryant",$B$11,IF(F16="Mount St. Marys",$B$39,IF(F16="Quinnipiac",$B$49,IF(F16="Robert Morris",$B$50,IF(F16="Sacred Heart",$B$52,IF(F16="Wagner",$B$64,IF(F16="Army",$B$7,IF(F16="Bucknell",$B$12,IF(F16="Colgate",$B$14,IF(F16="Towson",$B$58,IF(F16="Holy Cross",$B$28,IF(F16="Lafayette",$B$31,IF(F16="Lehigh",$B$32,IF(F16="Navy",$B$40,0)))))))))))))))))))))))))))))))))))))))))))))))))))))))))))))</f>
        <v>6.7478824363423895E-2</v>
      </c>
      <c r="H16" s="4" t="s">
        <v>39</v>
      </c>
      <c r="I16" s="10">
        <f>IF(H16="Air Force",$B$5,IF(H16="Albany",$B$6,IF(H16="Detroit",$B$19,IF(H16="Binghamton",$B$9,IF(H16="Hartford",$B$24,IF(H16="Stony Brook",$B$56,IF(H16="UMBC",$B$59,IF(H16="Vermont",$B$60,IF(H16="Duke",$B$21,IF(H16="Maryland",$B$36,IF(H16="North Carolina",$B$41,IF(H16="Virginia",$B$62,IF(H16="Georgetown",$B$23,IF(H16="Notre Dame",$B$42,IF(H16="Providence",$B$48,IF(H16="Rutgers",$B$51,IF(H16="St. Johns",$B$55,IF(H16="Syracuse",$B$57,IF(H16="Villanova",$B$61,IF(H16="Drexel",$B$20,IF(H16="Hofstra",$B$27,IF(H16="Penn State",$B$44,IF(H16="Delaware",$B$17,IF(H16="Massachusetts",$B$37,IF(H16="Bellarmine",$B$8,IF(H16="Fairfield",$B$22,IF(H16="Hobart",$B$26,IF(H16="Loyola",$B$33,IF(H16="Ohio State",$B$43,IF(H16="Denver",$B$18,IF(H16="Johns Hopkins",$B$30,IF(H16="Mercer",$B$38,IF(H16="Presbyterian",$B$46,IF(H16="Brown",$B$10,IF(H16="Cornell",$B$15,IF(H16="Dartmouth",$B$16,IF(H16="Harvard",$B$25,IF(H16="Pennsylvania",$B$45,IF(H16="Princeton",$B$47,IF(H16="Yale",$B$65,IF(H16="Canisius",$B$13,IF(H16="Jacksonville",$B$29,IF(H16="Manhattan",$B$34,IF(H16="Marist",$B$35,IF(H16="Saint Josephs",$B$53,IF(H16="Siena",$B$54,IF(H16="VMI",$B$63,IF(H16="Bryant",$B$11,IF(H16="Mount St. Marys",$B$39,IF(H16="Quinnipiac",$B$49,IF(H16="Robert Morris",$B$50,IF(H16="Sacred Heart",$B$52,IF(H16="Wagner",$B$64,IF(H16="Army",$B$7,IF(H16="Bucknell",$B$12,IF(H16="Colgate",$B$14,IF(H16="Towson",$B$58,IF(H16="Holy Cross",$B$28,IF(H16="Lafayette",$B$31,IF(H16="Lehigh",$B$32,IF(H16="Navy",$B$40,0)))))))))))))))))))))))))))))))))))))))))))))))))))))))))))))</f>
        <v>3.0564730064457222</v>
      </c>
      <c r="J16" s="10">
        <f t="shared" si="3"/>
        <v>1.5619759154045729</v>
      </c>
    </row>
    <row r="17" spans="1:10">
      <c r="A17" s="4" t="s">
        <v>12</v>
      </c>
      <c r="B17" s="10">
        <f>((Delaware!F23^6.5)/((Delaware!F23^6.5)+(Delaware!F24^6.5))*(Delaware!F34^2)*Delaware!F14)</f>
        <v>2.2142002430641328</v>
      </c>
      <c r="C17" s="4">
        <f t="shared" si="2"/>
        <v>39</v>
      </c>
      <c r="E17" s="4"/>
      <c r="F17" s="4" t="s">
        <v>46</v>
      </c>
      <c r="G17" s="10">
        <f t="shared" ref="G17:G38" si="4">IF(F17="Air Force",$B$5,IF(F17="Albany",$B$6,IF(F17="Detroit",$B$19,IF(F17="Binghamton",$B$9,IF(F17="Hartford",$B$24,IF(F17="Stony Brook",$B$56,IF(F17="UMBC",$B$59,IF(F17="Vermont",$B$60,IF(F17="Duke",$B$21,IF(F17="Maryland",$B$36,IF(F17="North Carolina",$B$41,IF(F17="Virginia",$B$62,IF(F17="Georgetown",$B$23,IF(F17="Notre Dame",$B$42,IF(F17="Providence",$B$48,IF(F17="Rutgers",$B$51,IF(F17="St. Johns",$B$55,IF(F17="Syracuse",$B$57,IF(F17="Villanova",$B$61,IF(F17="Drexel",$B$20,IF(F17="Hofstra",$B$27,IF(F17="Penn State",$B$44,IF(F17="Delaware",$B$17,IF(F17="Massachusetts",$B$37,IF(F17="Bellarmine",$B$8,IF(F17="Fairfield",$B$22,IF(F17="Hobart",$B$26,IF(F17="Loyola",$B$33,IF(F17="Ohio State",$B$43,IF(F17="Denver",$B$18,IF(F17="Johns Hopkins",$B$30,IF(F17="Mercer",$B$38,IF(F17="Presbyterian",$B$46,IF(F17="Brown",$B$10,IF(F17="Cornell",$B$15,IF(F17="Dartmouth",$B$16,IF(F17="Harvard",$B$25,IF(F17="Pennsylvania",$B$45,IF(F17="Princeton",$B$47,IF(F17="Yale",$B$65,IF(F17="Canisius",$B$13,IF(F17="Jacksonville",$B$29,IF(F17="Manhattan",$B$34,IF(F17="Marist",$B$35,IF(F17="Saint Josephs",$B$53,IF(F17="Siena",$B$54,IF(F17="VMI",$B$63,IF(F17="Bryant",$B$11,IF(F17="Mount St. Marys",$B$39,IF(F17="Quinnipiac",$B$49,IF(F17="Robert Morris",$B$50,IF(F17="Sacred Heart",$B$52,IF(F17="Wagner",$B$64,IF(F17="Army",$B$7,IF(F17="Bucknell",$B$12,IF(F17="Colgate",$B$14,IF(F17="Towson",$B$58,IF(F17="Holy Cross",$B$28,IF(F17="Lafayette",$B$31,IF(F17="Lehigh",$B$32,IF(F17="Navy",$B$40,0)))))))))))))))))))))))))))))))))))))))))))))))))))))))))))))</f>
        <v>2.0144638694278996</v>
      </c>
      <c r="H17" s="4" t="s">
        <v>199</v>
      </c>
      <c r="I17" s="10">
        <f t="shared" ref="I17:I38" si="5">IF(H17="Air Force",$B$5,IF(H17="Albany",$B$6,IF(H17="Detroit",$B$19,IF(H17="Binghamton",$B$9,IF(H17="Hartford",$B$24,IF(H17="Stony Brook",$B$56,IF(H17="UMBC",$B$59,IF(H17="Vermont",$B$60,IF(H17="Duke",$B$21,IF(H17="Maryland",$B$36,IF(H17="North Carolina",$B$41,IF(H17="Virginia",$B$62,IF(H17="Georgetown",$B$23,IF(H17="Notre Dame",$B$42,IF(H17="Providence",$B$48,IF(H17="Rutgers",$B$51,IF(H17="St. Johns",$B$55,IF(H17="Syracuse",$B$57,IF(H17="Villanova",$B$61,IF(H17="Drexel",$B$20,IF(H17="Hofstra",$B$27,IF(H17="Penn State",$B$44,IF(H17="Delaware",$B$17,IF(H17="Massachusetts",$B$37,IF(H17="Bellarmine",$B$8,IF(H17="Fairfield",$B$22,IF(H17="Hobart",$B$26,IF(H17="Loyola",$B$33,IF(H17="Ohio State",$B$43,IF(H17="Denver",$B$18,IF(H17="Johns Hopkins",$B$30,IF(H17="Mercer",$B$38,IF(H17="Presbyterian",$B$46,IF(H17="Brown",$B$10,IF(H17="Cornell",$B$15,IF(H17="Dartmouth",$B$16,IF(H17="Harvard",$B$25,IF(H17="Pennsylvania",$B$45,IF(H17="Princeton",$B$47,IF(H17="Yale",$B$65,IF(H17="Canisius",$B$13,IF(H17="Jacksonville",$B$29,IF(H17="Manhattan",$B$34,IF(H17="Marist",$B$35,IF(H17="Saint Josephs",$B$53,IF(H17="Siena",$B$54,IF(H17="VMI",$B$63,IF(H17="Bryant",$B$11,IF(H17="Mount St. Marys",$B$39,IF(H17="Quinnipiac",$B$49,IF(H17="Robert Morris",$B$50,IF(H17="Sacred Heart",$B$52,IF(H17="Wagner",$B$64,IF(H17="Army",$B$7,IF(H17="Bucknell",$B$12,IF(H17="Colgate",$B$14,IF(H17="Towson",$B$58,IF(H17="Holy Cross",$B$28,IF(H17="Lafayette",$B$31,IF(H17="Lehigh",$B$32,IF(H17="Navy",$B$40,0)))))))))))))))))))))))))))))))))))))))))))))))))))))))))))))</f>
        <v>2.5582290756115698</v>
      </c>
      <c r="J17" s="10">
        <f t="shared" si="3"/>
        <v>2.2863464725197344</v>
      </c>
    </row>
    <row r="18" spans="1:10">
      <c r="A18" s="4" t="s">
        <v>13</v>
      </c>
      <c r="B18" s="10">
        <f>((Denver!F23^6.5)/((Denver!F23^6.5)+(Denver!F24^6.5))*(Denver!F34^2)*Denver!F14)</f>
        <v>6.9839763747882762</v>
      </c>
      <c r="C18" s="4">
        <f t="shared" si="2"/>
        <v>3</v>
      </c>
      <c r="E18" s="4"/>
      <c r="F18" s="4" t="s">
        <v>1</v>
      </c>
      <c r="G18" s="10">
        <f t="shared" si="4"/>
        <v>2.5921168918881712</v>
      </c>
      <c r="H18" s="4" t="s">
        <v>7</v>
      </c>
      <c r="I18" s="10">
        <f t="shared" si="5"/>
        <v>4.7437893240114359</v>
      </c>
      <c r="J18" s="10">
        <f t="shared" si="3"/>
        <v>3.6679531079498036</v>
      </c>
    </row>
    <row r="19" spans="1:10">
      <c r="A19" s="4" t="s">
        <v>14</v>
      </c>
      <c r="B19" s="10">
        <f>((Detroit!F23^6.5)/((Detroit!F23^6.5)+(Detroit!F24^6.5))*(Detroit!F34^2)*Detroit!F14)</f>
        <v>3.0369430543967892</v>
      </c>
      <c r="C19" s="4">
        <f t="shared" si="2"/>
        <v>27</v>
      </c>
      <c r="E19" s="4"/>
      <c r="F19" s="4" t="s">
        <v>38</v>
      </c>
      <c r="G19" s="10">
        <f t="shared" si="4"/>
        <v>4.058682178455439</v>
      </c>
      <c r="H19" s="4" t="s">
        <v>10</v>
      </c>
      <c r="I19" s="10">
        <f t="shared" si="5"/>
        <v>7.6288211602146063</v>
      </c>
      <c r="J19" s="10">
        <f t="shared" si="3"/>
        <v>5.8437516693350222</v>
      </c>
    </row>
    <row r="20" spans="1:10">
      <c r="A20" s="4" t="s">
        <v>15</v>
      </c>
      <c r="B20" s="10">
        <f>((Drexel!F23^6.5)/((Drexel!F23^6.5)+(Drexel!F24^6.5))*(Drexel!F34^2)*Drexel!F14)</f>
        <v>5.5145858030099735</v>
      </c>
      <c r="C20" s="4">
        <f t="shared" si="2"/>
        <v>12</v>
      </c>
      <c r="E20" s="4"/>
      <c r="F20" s="4" t="s">
        <v>29</v>
      </c>
      <c r="G20" s="10">
        <f t="shared" si="4"/>
        <v>0.83580062215466078</v>
      </c>
      <c r="H20" s="4" t="s">
        <v>57</v>
      </c>
      <c r="I20" s="10">
        <f t="shared" si="5"/>
        <v>0.13363546973188137</v>
      </c>
      <c r="J20" s="10">
        <f t="shared" si="3"/>
        <v>0.48471804594327106</v>
      </c>
    </row>
    <row r="21" spans="1:10">
      <c r="A21" s="4" t="s">
        <v>16</v>
      </c>
      <c r="B21" s="10">
        <f>((Duke!F23^6.5)/((Duke!F23^6.5)+(Duke!F24^6.5))*(Duke!F34^2)*Duke!F14)</f>
        <v>8.0552202383208389</v>
      </c>
      <c r="C21" s="4">
        <f t="shared" si="2"/>
        <v>1</v>
      </c>
      <c r="E21" s="4"/>
      <c r="F21" s="4" t="s">
        <v>28</v>
      </c>
      <c r="G21" s="10">
        <f t="shared" si="4"/>
        <v>2.4124021624602214</v>
      </c>
      <c r="H21" s="4" t="s">
        <v>251</v>
      </c>
      <c r="I21" s="10">
        <f t="shared" si="5"/>
        <v>3.8812346099434012</v>
      </c>
      <c r="J21" s="10">
        <f t="shared" si="3"/>
        <v>3.1468183862018115</v>
      </c>
    </row>
    <row r="22" spans="1:10">
      <c r="A22" s="4" t="s">
        <v>17</v>
      </c>
      <c r="B22" s="10">
        <f>((Fairfield!F23^6.5)/((Fairfield!F23^6.5)+(Fairfield!F24^6.5))*(Fairfield!F34^2)*Fairfield!F14)</f>
        <v>2.7801505068013621</v>
      </c>
      <c r="C22" s="4">
        <f t="shared" si="2"/>
        <v>29</v>
      </c>
      <c r="E22" s="4"/>
      <c r="F22" s="4" t="s">
        <v>14</v>
      </c>
      <c r="G22" s="10">
        <f t="shared" si="4"/>
        <v>3.0369430543967892</v>
      </c>
      <c r="H22" s="4" t="s">
        <v>24</v>
      </c>
      <c r="I22" s="10">
        <f t="shared" si="5"/>
        <v>2.2352495991947028</v>
      </c>
      <c r="J22" s="10">
        <f t="shared" si="3"/>
        <v>2.6360963267957462</v>
      </c>
    </row>
    <row r="23" spans="1:10">
      <c r="A23" s="12" t="s">
        <v>18</v>
      </c>
      <c r="B23" s="10">
        <f>((Georgetown!F23^6.5)/((Georgetown!F23^6.5)+(Georgetown!F24^6.5))*(Georgetown!F34^2)*Georgetown!F14)</f>
        <v>3.9390963152802545</v>
      </c>
      <c r="C23" s="4">
        <f t="shared" si="2"/>
        <v>21</v>
      </c>
      <c r="E23" s="4"/>
      <c r="F23" s="4" t="s">
        <v>15</v>
      </c>
      <c r="G23" s="10">
        <f t="shared" si="4"/>
        <v>5.5145858030099735</v>
      </c>
      <c r="H23" s="4" t="s">
        <v>22</v>
      </c>
      <c r="I23" s="10">
        <f t="shared" si="5"/>
        <v>5.8614722246906732</v>
      </c>
      <c r="J23" s="10">
        <f t="shared" si="3"/>
        <v>5.6880290138503238</v>
      </c>
    </row>
    <row r="24" spans="1:10">
      <c r="A24" s="4" t="s">
        <v>19</v>
      </c>
      <c r="B24" s="10">
        <f>((Hartford!F23^6.5)/((Hartford!F23^6.5)+(Hartford!F24^6.5))*(Hartford!F34^2)*Hartford!F14)</f>
        <v>2.5255395829892464</v>
      </c>
      <c r="C24" s="4">
        <f t="shared" si="2"/>
        <v>34</v>
      </c>
      <c r="E24" s="4"/>
      <c r="F24" s="4" t="s">
        <v>30</v>
      </c>
      <c r="G24" s="10">
        <f t="shared" si="4"/>
        <v>1.8641244374605754</v>
      </c>
      <c r="H24" s="4" t="s">
        <v>8</v>
      </c>
      <c r="I24" s="10">
        <f t="shared" si="5"/>
        <v>0.69080223435493149</v>
      </c>
      <c r="J24" s="10">
        <f t="shared" si="3"/>
        <v>1.2774633359077534</v>
      </c>
    </row>
    <row r="25" spans="1:10">
      <c r="A25" s="4" t="s">
        <v>20</v>
      </c>
      <c r="B25" s="10">
        <f>((Harvard!F23^6.5)/((Harvard!F23^6.5)+(Harvard!F24^6.5))*(Harvard!F34^2)*Harvard!F14)</f>
        <v>3.7327212524856188</v>
      </c>
      <c r="C25" s="4">
        <f t="shared" si="2"/>
        <v>23</v>
      </c>
      <c r="E25" s="4"/>
      <c r="F25" s="4" t="s">
        <v>48</v>
      </c>
      <c r="G25" s="10">
        <f t="shared" si="4"/>
        <v>4.9291737827617395</v>
      </c>
      <c r="H25" s="4" t="s">
        <v>42</v>
      </c>
      <c r="I25" s="10">
        <f t="shared" si="5"/>
        <v>0.28695696250351316</v>
      </c>
      <c r="J25" s="10">
        <f t="shared" si="3"/>
        <v>2.6080653726326264</v>
      </c>
    </row>
    <row r="26" spans="1:10">
      <c r="A26" s="4" t="s">
        <v>21</v>
      </c>
      <c r="B26" s="10">
        <f>((Hobart!F23^6.5)/((Hobart!F23^6.5)+(Hobart!F24^6.5))*(Hobart!F34^2)*Hobart!F14)</f>
        <v>0.80680497432237819</v>
      </c>
      <c r="C26" s="4">
        <f t="shared" si="2"/>
        <v>53</v>
      </c>
      <c r="E26" s="4"/>
      <c r="F26" s="4" t="s">
        <v>19</v>
      </c>
      <c r="G26" s="10">
        <f t="shared" si="4"/>
        <v>2.5255395829892464</v>
      </c>
      <c r="H26" s="4" t="s">
        <v>58</v>
      </c>
      <c r="I26" s="10">
        <f t="shared" si="5"/>
        <v>5.3941104751944628E-2</v>
      </c>
      <c r="J26" s="10">
        <f t="shared" si="3"/>
        <v>1.2897403438705954</v>
      </c>
    </row>
    <row r="27" spans="1:10">
      <c r="A27" s="4" t="s">
        <v>22</v>
      </c>
      <c r="B27" s="10">
        <f>((Hofstra!F23^6.5)/((Hofstra!F23^6.5)+(Hofstra!F24^6.5))*(Hofstra!F34^2)*Hofstra!F14)</f>
        <v>5.8614722246906732</v>
      </c>
      <c r="C27" s="4">
        <f t="shared" si="2"/>
        <v>10</v>
      </c>
      <c r="E27" s="4"/>
      <c r="F27" s="4" t="s">
        <v>20</v>
      </c>
      <c r="G27" s="10">
        <f t="shared" si="4"/>
        <v>3.7327212524856188</v>
      </c>
      <c r="H27" s="4" t="s">
        <v>11</v>
      </c>
      <c r="I27" s="10">
        <f t="shared" si="5"/>
        <v>2.4178735018883484</v>
      </c>
      <c r="J27" s="10">
        <f t="shared" si="3"/>
        <v>3.0752973771869838</v>
      </c>
    </row>
    <row r="28" spans="1:10">
      <c r="A28" s="4" t="s">
        <v>23</v>
      </c>
      <c r="B28" s="10">
        <f>(('Holy Cross'!F23^6.5)/(('Holy Cross'!F23^6.5)+('Holy Cross'!F24^6.5))*('Holy Cross'!F34^2)*'Holy Cross'!F14)</f>
        <v>0.15368871132385969</v>
      </c>
      <c r="C28" s="4">
        <f t="shared" si="2"/>
        <v>57</v>
      </c>
      <c r="E28" s="4"/>
      <c r="F28" s="4" t="s">
        <v>56</v>
      </c>
      <c r="G28" s="10">
        <f t="shared" si="4"/>
        <v>6.7237388452359896</v>
      </c>
      <c r="H28" s="4" t="s">
        <v>25</v>
      </c>
      <c r="I28" s="10">
        <f t="shared" si="5"/>
        <v>5.884059951417318</v>
      </c>
      <c r="J28" s="10">
        <f t="shared" si="3"/>
        <v>6.3038993983266538</v>
      </c>
    </row>
    <row r="29" spans="1:10">
      <c r="A29" s="4" t="s">
        <v>24</v>
      </c>
      <c r="B29" s="10">
        <f>((Jacksonville!F23^6.5)/((Jacksonville!F23^6.5)+(Jacksonville!F24^6.5))*(Jacksonville!F34^2)*Jacksonville!F14)</f>
        <v>2.2352495991947028</v>
      </c>
      <c r="C29" s="4">
        <f t="shared" si="2"/>
        <v>38</v>
      </c>
      <c r="E29" s="4"/>
      <c r="F29" s="4" t="s">
        <v>43</v>
      </c>
      <c r="G29" s="10">
        <f t="shared" si="4"/>
        <v>2.7413354230600793</v>
      </c>
      <c r="H29" s="4" t="s">
        <v>53</v>
      </c>
      <c r="I29" s="10">
        <f t="shared" si="5"/>
        <v>1.6113513902884167</v>
      </c>
      <c r="J29" s="10">
        <f t="shared" si="3"/>
        <v>2.1763434066742482</v>
      </c>
    </row>
    <row r="30" spans="1:10">
      <c r="A30" s="4" t="s">
        <v>25</v>
      </c>
      <c r="B30" s="10">
        <f>(('Johns Hopkins'!F23^6.5)/(('Johns Hopkins'!F23^6.5)+('Johns Hopkins'!F24^6.5))*('Johns Hopkins'!F34^2)*'Johns Hopkins'!F14)</f>
        <v>5.884059951417318</v>
      </c>
      <c r="C30" s="4">
        <f t="shared" si="2"/>
        <v>9</v>
      </c>
      <c r="E30" s="4"/>
      <c r="F30" s="4" t="s">
        <v>6</v>
      </c>
      <c r="G30" s="10">
        <f t="shared" si="4"/>
        <v>2.0643154512380679</v>
      </c>
      <c r="H30" s="4" t="s">
        <v>49</v>
      </c>
      <c r="I30" s="10">
        <f t="shared" si="5"/>
        <v>6.4962027200474353</v>
      </c>
      <c r="J30" s="10">
        <f t="shared" si="3"/>
        <v>4.2802590856427516</v>
      </c>
    </row>
    <row r="31" spans="1:10">
      <c r="A31" s="4" t="s">
        <v>26</v>
      </c>
      <c r="B31" s="10">
        <f>((Lafayette!F23^6.5)/((Lafayette!F23^6.5)+(Lafayette!F24^6.5))*(Lafayette!F34^2)*Lafayette!F14)</f>
        <v>0.96773654285051047</v>
      </c>
      <c r="C31" s="4">
        <f t="shared" si="2"/>
        <v>51</v>
      </c>
      <c r="E31" s="4"/>
      <c r="F31" s="4" t="s">
        <v>51</v>
      </c>
      <c r="G31" s="10">
        <f t="shared" si="4"/>
        <v>5.6904419957008647</v>
      </c>
      <c r="H31" s="4" t="s">
        <v>55</v>
      </c>
      <c r="I31" s="10">
        <f t="shared" si="5"/>
        <v>4.793087179853023</v>
      </c>
      <c r="J31" s="10">
        <f t="shared" si="3"/>
        <v>5.2417645877769434</v>
      </c>
    </row>
    <row r="32" spans="1:10">
      <c r="A32" s="4" t="s">
        <v>27</v>
      </c>
      <c r="B32" s="10">
        <f>((Lehigh!F23^6.5)/((Lehigh!F23^6.5)+(Lehigh!F24^6.5))*(Lehigh!F34^2)*Lehigh!F14)</f>
        <v>2.9289614302619267</v>
      </c>
      <c r="C32" s="4">
        <f t="shared" si="2"/>
        <v>28</v>
      </c>
      <c r="E32" s="98">
        <v>40629</v>
      </c>
      <c r="F32" s="4" t="s">
        <v>36</v>
      </c>
      <c r="G32" s="10">
        <f t="shared" si="4"/>
        <v>4.7363256994087868</v>
      </c>
      <c r="H32" s="4" t="s">
        <v>45</v>
      </c>
      <c r="I32" s="10">
        <f t="shared" si="5"/>
        <v>1.3792325875341851</v>
      </c>
      <c r="J32" s="10">
        <f t="shared" si="3"/>
        <v>3.0577791434714858</v>
      </c>
    </row>
    <row r="33" spans="1:10">
      <c r="A33" s="4" t="s">
        <v>28</v>
      </c>
      <c r="B33" s="10">
        <f>((Loyola!F23^6.5)/((Loyola!F23^6.5)+(Loyola!F24^6.5))*(Loyola!F34^2)*Loyola!F14)</f>
        <v>2.4124021624602214</v>
      </c>
      <c r="C33" s="4">
        <f t="shared" si="2"/>
        <v>37</v>
      </c>
      <c r="E33" s="98">
        <v>40631</v>
      </c>
      <c r="F33" s="4" t="s">
        <v>5</v>
      </c>
      <c r="G33" s="10">
        <f t="shared" si="4"/>
        <v>1.6956075360449847</v>
      </c>
      <c r="H33" s="4" t="s">
        <v>16</v>
      </c>
      <c r="I33" s="10">
        <f t="shared" si="5"/>
        <v>8.0552202383208389</v>
      </c>
      <c r="J33" s="10">
        <f t="shared" si="3"/>
        <v>4.875413887182912</v>
      </c>
    </row>
    <row r="34" spans="1:10">
      <c r="A34" s="4" t="s">
        <v>29</v>
      </c>
      <c r="B34" s="10">
        <f>((Manhattan!F23^6.5)/((Manhattan!F23^6.5)+(Manhattan!F24^6.5))*(Manhattan!F34^2)*Manhattan!F14)</f>
        <v>0.83580062215466078</v>
      </c>
      <c r="C34" s="4">
        <f t="shared" si="2"/>
        <v>52</v>
      </c>
      <c r="E34" s="4"/>
      <c r="F34" s="4" t="s">
        <v>32</v>
      </c>
      <c r="G34" s="10">
        <f t="shared" si="4"/>
        <v>3.0807689226937049</v>
      </c>
      <c r="H34" s="4" t="s">
        <v>20</v>
      </c>
      <c r="I34" s="10">
        <f t="shared" si="5"/>
        <v>3.7327212524856188</v>
      </c>
      <c r="J34" s="10">
        <f t="shared" si="3"/>
        <v>3.4067450875896617</v>
      </c>
    </row>
    <row r="35" spans="1:10">
      <c r="A35" s="4" t="s">
        <v>30</v>
      </c>
      <c r="B35" s="10">
        <f>((Marist!F23^6.5)/((Marist!F23^6.5)+(Marist!F24^6.5))*(Marist!F34^2)*Marist!F14)</f>
        <v>1.8641244374605754</v>
      </c>
      <c r="C35" s="4">
        <f t="shared" si="2"/>
        <v>45</v>
      </c>
      <c r="E35" s="4"/>
      <c r="F35" s="4" t="s">
        <v>4</v>
      </c>
      <c r="G35" s="10">
        <f t="shared" si="4"/>
        <v>1.7308396376658675</v>
      </c>
      <c r="H35" s="4" t="s">
        <v>27</v>
      </c>
      <c r="I35" s="10">
        <f t="shared" si="5"/>
        <v>2.9289614302619267</v>
      </c>
      <c r="J35" s="10">
        <f t="shared" si="3"/>
        <v>2.329900533963897</v>
      </c>
    </row>
    <row r="36" spans="1:10">
      <c r="A36" s="4" t="s">
        <v>31</v>
      </c>
      <c r="B36" s="10">
        <f>((Maryland!F23^6.5)/((Maryland!F23^6.5)+(Maryland!F24^6.5))*(Maryland!F34^2)*Maryland!F14)</f>
        <v>5.9933417946436904</v>
      </c>
      <c r="C36" s="4">
        <f t="shared" si="2"/>
        <v>8</v>
      </c>
      <c r="E36" s="4"/>
      <c r="F36" s="4" t="s">
        <v>39</v>
      </c>
      <c r="G36" s="10">
        <f t="shared" si="4"/>
        <v>3.0564730064457222</v>
      </c>
      <c r="H36" s="4" t="s">
        <v>7</v>
      </c>
      <c r="I36" s="10">
        <f t="shared" si="5"/>
        <v>4.7437893240114359</v>
      </c>
      <c r="J36" s="10">
        <f t="shared" si="3"/>
        <v>3.9001311652285793</v>
      </c>
    </row>
    <row r="37" spans="1:10">
      <c r="A37" s="4" t="s">
        <v>32</v>
      </c>
      <c r="B37" s="10">
        <f>((Massachusetts!F23^6.5)/((Massachusetts!F23^6.5)+(Massachusetts!F24^6.5))*(Massachusetts!F34^2)*Massachusetts!F14)</f>
        <v>3.0807689226937049</v>
      </c>
      <c r="C37" s="4">
        <f t="shared" si="2"/>
        <v>25</v>
      </c>
      <c r="E37" s="98">
        <v>40632</v>
      </c>
      <c r="F37" s="4" t="s">
        <v>19</v>
      </c>
      <c r="G37" s="10">
        <f t="shared" si="4"/>
        <v>2.5255395829892464</v>
      </c>
      <c r="H37" s="4" t="s">
        <v>1</v>
      </c>
      <c r="I37" s="10">
        <f t="shared" si="5"/>
        <v>2.5921168918881712</v>
      </c>
      <c r="J37" s="10">
        <f t="shared" si="3"/>
        <v>2.5588282374387088</v>
      </c>
    </row>
    <row r="38" spans="1:10">
      <c r="A38" s="4" t="s">
        <v>194</v>
      </c>
      <c r="B38" s="10">
        <f>((Mercer!F23^6.5)/((Mercer!F23^6.5)+(Mercer!F24^6.5))*(Mercer!F34^2)*Mercer!F14)</f>
        <v>2.6960915512767147E-2</v>
      </c>
      <c r="C38" s="4">
        <f t="shared" si="2"/>
        <v>61</v>
      </c>
      <c r="E38" s="98">
        <v>40634</v>
      </c>
      <c r="F38" s="4" t="s">
        <v>59</v>
      </c>
      <c r="G38" s="10">
        <f t="shared" si="4"/>
        <v>5.1075230456055811</v>
      </c>
      <c r="H38" s="4" t="s">
        <v>38</v>
      </c>
      <c r="I38" s="10">
        <f t="shared" si="5"/>
        <v>4.058682178455439</v>
      </c>
      <c r="J38" s="10">
        <f t="shared" si="3"/>
        <v>4.5831026120305101</v>
      </c>
    </row>
    <row r="39" spans="1:10">
      <c r="A39" s="4" t="s">
        <v>251</v>
      </c>
      <c r="B39" s="10">
        <f>(('Mount St. Marys'!F23^6.5)/(('Mount St. Marys'!F23^6.5)+('Mount St. Marys'!F24^6.5))*('Mount St. Marys'!F34^2)*'Mount St. Marys'!F14)</f>
        <v>3.8812346099434012</v>
      </c>
      <c r="C39" s="4">
        <f t="shared" si="2"/>
        <v>22</v>
      </c>
      <c r="E39" s="98"/>
      <c r="F39" s="4" t="s">
        <v>43</v>
      </c>
      <c r="G39" s="10">
        <f t="shared" ref="G39:G40" si="6">IF(F39="Air Force",$B$5,IF(F39="Albany",$B$6,IF(F39="Detroit",$B$19,IF(F39="Binghamton",$B$9,IF(F39="Hartford",$B$24,IF(F39="Stony Brook",$B$56,IF(F39="UMBC",$B$59,IF(F39="Vermont",$B$60,IF(F39="Duke",$B$21,IF(F39="Maryland",$B$36,IF(F39="North Carolina",$B$41,IF(F39="Virginia",$B$62,IF(F39="Georgetown",$B$23,IF(F39="Notre Dame",$B$42,IF(F39="Providence",$B$48,IF(F39="Rutgers",$B$51,IF(F39="St. Johns",$B$55,IF(F39="Syracuse",$B$57,IF(F39="Villanova",$B$61,IF(F39="Drexel",$B$20,IF(F39="Hofstra",$B$27,IF(F39="Penn State",$B$44,IF(F39="Delaware",$B$17,IF(F39="Massachusetts",$B$37,IF(F39="Bellarmine",$B$8,IF(F39="Fairfield",$B$22,IF(F39="Hobart",$B$26,IF(F39="Loyola",$B$33,IF(F39="Ohio State",$B$43,IF(F39="Denver",$B$18,IF(F39="Johns Hopkins",$B$30,IF(F39="Mercer",$B$38,IF(F39="Presbyterian",$B$46,IF(F39="Brown",$B$10,IF(F39="Cornell",$B$15,IF(F39="Dartmouth",$B$16,IF(F39="Harvard",$B$25,IF(F39="Pennsylvania",$B$45,IF(F39="Princeton",$B$47,IF(F39="Yale",$B$65,IF(F39="Canisius",$B$13,IF(F39="Jacksonville",$B$29,IF(F39="Manhattan",$B$34,IF(F39="Marist",$B$35,IF(F39="Saint Josephs",$B$53,IF(F39="Siena",$B$54,IF(F39="VMI",$B$63,IF(F39="Bryant",$B$11,IF(F39="Mount St. Marys",$B$39,IF(F39="Quinnipiac",$B$49,IF(F39="Robert Morris",$B$50,IF(F39="Sacred Heart",$B$52,IF(F39="Wagner",$B$64,IF(F39="Army",$B$7,IF(F39="Bucknell",$B$12,IF(F39="Colgate",$B$14,IF(F39="Towson",$B$58,IF(F39="Holy Cross",$B$28,IF(F39="Lafayette",$B$31,IF(F39="Lehigh",$B$32,IF(F39="Navy",$B$40,0)))))))))))))))))))))))))))))))))))))))))))))))))))))))))))))</f>
        <v>2.7413354230600793</v>
      </c>
      <c r="H39" s="4" t="s">
        <v>6</v>
      </c>
      <c r="I39" s="10">
        <f t="shared" ref="I39:I40" si="7">IF(H39="Air Force",$B$5,IF(H39="Albany",$B$6,IF(H39="Detroit",$B$19,IF(H39="Binghamton",$B$9,IF(H39="Hartford",$B$24,IF(H39="Stony Brook",$B$56,IF(H39="UMBC",$B$59,IF(H39="Vermont",$B$60,IF(H39="Duke",$B$21,IF(H39="Maryland",$B$36,IF(H39="North Carolina",$B$41,IF(H39="Virginia",$B$62,IF(H39="Georgetown",$B$23,IF(H39="Notre Dame",$B$42,IF(H39="Providence",$B$48,IF(H39="Rutgers",$B$51,IF(H39="St. Johns",$B$55,IF(H39="Syracuse",$B$57,IF(H39="Villanova",$B$61,IF(H39="Drexel",$B$20,IF(H39="Hofstra",$B$27,IF(H39="Penn State",$B$44,IF(H39="Delaware",$B$17,IF(H39="Massachusetts",$B$37,IF(H39="Bellarmine",$B$8,IF(H39="Fairfield",$B$22,IF(H39="Hobart",$B$26,IF(H39="Loyola",$B$33,IF(H39="Ohio State",$B$43,IF(H39="Denver",$B$18,IF(H39="Johns Hopkins",$B$30,IF(H39="Mercer",$B$38,IF(H39="Presbyterian",$B$46,IF(H39="Brown",$B$10,IF(H39="Cornell",$B$15,IF(H39="Dartmouth",$B$16,IF(H39="Harvard",$B$25,IF(H39="Pennsylvania",$B$45,IF(H39="Princeton",$B$47,IF(H39="Yale",$B$65,IF(H39="Canisius",$B$13,IF(H39="Jacksonville",$B$29,IF(H39="Manhattan",$B$34,IF(H39="Marist",$B$35,IF(H39="Saint Josephs",$B$53,IF(H39="Siena",$B$54,IF(H39="VMI",$B$63,IF(H39="Bryant",$B$11,IF(H39="Mount St. Marys",$B$39,IF(H39="Quinnipiac",$B$49,IF(H39="Robert Morris",$B$50,IF(H39="Sacred Heart",$B$52,IF(H39="Wagner",$B$64,IF(H39="Army",$B$7,IF(H39="Bucknell",$B$12,IF(H39="Colgate",$B$14,IF(H39="Towson",$B$58,IF(H39="Holy Cross",$B$28,IF(H39="Lafayette",$B$31,IF(H39="Lehigh",$B$32,IF(H39="Navy",$B$40,0)))))))))))))))))))))))))))))))))))))))))))))))))))))))))))))</f>
        <v>2.0643154512380679</v>
      </c>
      <c r="J39" s="10">
        <f t="shared" ref="J39:J40" si="8">(G39+I39)/2</f>
        <v>2.4028254371490734</v>
      </c>
    </row>
    <row r="40" spans="1:10">
      <c r="A40" s="4" t="s">
        <v>34</v>
      </c>
      <c r="B40" s="10">
        <f>((Navy!F23^6.5)/((Navy!F23^6.5)+(Navy!F24^6.5))*(Navy!F34^2)*Navy!F14)</f>
        <v>2.0783438394689999</v>
      </c>
      <c r="C40" s="4">
        <f t="shared" si="2"/>
        <v>40</v>
      </c>
      <c r="E40" s="98"/>
      <c r="F40" s="4" t="s">
        <v>34</v>
      </c>
      <c r="G40" s="10">
        <f t="shared" si="6"/>
        <v>2.0783438394689999</v>
      </c>
      <c r="H40" s="4" t="s">
        <v>18</v>
      </c>
      <c r="I40" s="10">
        <f t="shared" si="7"/>
        <v>3.9390963152802545</v>
      </c>
      <c r="J40" s="10">
        <f t="shared" si="8"/>
        <v>3.008720077374627</v>
      </c>
    </row>
    <row r="41" spans="1:10">
      <c r="A41" s="4" t="s">
        <v>35</v>
      </c>
      <c r="B41" s="10">
        <f>(('North Carolina'!F23^6.5)/(('North Carolina'!F23^6.5)+('North Carolina'!F24^6.5))*('North Carolina'!F34^2)*'North Carolina'!F14)</f>
        <v>4.4175626602895921</v>
      </c>
      <c r="C41" s="4">
        <f t="shared" si="2"/>
        <v>19</v>
      </c>
      <c r="E41" s="98">
        <v>40635</v>
      </c>
      <c r="F41" s="4" t="s">
        <v>31</v>
      </c>
      <c r="G41" s="10">
        <f t="shared" ref="G41:G60" si="9">IF(F41="Air Force",$B$5,IF(F41="Albany",$B$6,IF(F41="Detroit",$B$19,IF(F41="Binghamton",$B$9,IF(F41="Hartford",$B$24,IF(F41="Stony Brook",$B$56,IF(F41="UMBC",$B$59,IF(F41="Vermont",$B$60,IF(F41="Duke",$B$21,IF(F41="Maryland",$B$36,IF(F41="North Carolina",$B$41,IF(F41="Virginia",$B$62,IF(F41="Georgetown",$B$23,IF(F41="Notre Dame",$B$42,IF(F41="Providence",$B$48,IF(F41="Rutgers",$B$51,IF(F41="St. Johns",$B$55,IF(F41="Syracuse",$B$57,IF(F41="Villanova",$B$61,IF(F41="Drexel",$B$20,IF(F41="Hofstra",$B$27,IF(F41="Penn State",$B$44,IF(F41="Delaware",$B$17,IF(F41="Massachusetts",$B$37,IF(F41="Bellarmine",$B$8,IF(F41="Fairfield",$B$22,IF(F41="Hobart",$B$26,IF(F41="Loyola",$B$33,IF(F41="Ohio State",$B$43,IF(F41="Denver",$B$18,IF(F41="Johns Hopkins",$B$30,IF(F41="Mercer",$B$38,IF(F41="Presbyterian",$B$46,IF(F41="Brown",$B$10,IF(F41="Cornell",$B$15,IF(F41="Dartmouth",$B$16,IF(F41="Harvard",$B$25,IF(F41="Pennsylvania",$B$45,IF(F41="Princeton",$B$47,IF(F41="Yale",$B$65,IF(F41="Canisius",$B$13,IF(F41="Jacksonville",$B$29,IF(F41="Manhattan",$B$34,IF(F41="Marist",$B$35,IF(F41="Saint Josephs",$B$53,IF(F41="Siena",$B$54,IF(F41="VMI",$B$63,IF(F41="Bryant",$B$11,IF(F41="Mount St. Marys",$B$39,IF(F41="Quinnipiac",$B$49,IF(F41="Robert Morris",$B$50,IF(F41="Sacred Heart",$B$52,IF(F41="Wagner",$B$64,IF(F41="Army",$B$7,IF(F41="Bucknell",$B$12,IF(F41="Colgate",$B$14,IF(F41="Towson",$B$58,IF(F41="Holy Cross",$B$28,IF(F41="Lafayette",$B$31,IF(F41="Lehigh",$B$32,IF(F41="Navy",$B$40,0)))))))))))))))))))))))))))))))))))))))))))))))))))))))))))))</f>
        <v>5.9933417946436904</v>
      </c>
      <c r="H41" s="4" t="s">
        <v>56</v>
      </c>
      <c r="I41" s="10">
        <f t="shared" ref="I41:I60" si="10">IF(H41="Air Force",$B$5,IF(H41="Albany",$B$6,IF(H41="Detroit",$B$19,IF(H41="Binghamton",$B$9,IF(H41="Hartford",$B$24,IF(H41="Stony Brook",$B$56,IF(H41="UMBC",$B$59,IF(H41="Vermont",$B$60,IF(H41="Duke",$B$21,IF(H41="Maryland",$B$36,IF(H41="North Carolina",$B$41,IF(H41="Virginia",$B$62,IF(H41="Georgetown",$B$23,IF(H41="Notre Dame",$B$42,IF(H41="Providence",$B$48,IF(H41="Rutgers",$B$51,IF(H41="St. Johns",$B$55,IF(H41="Syracuse",$B$57,IF(H41="Villanova",$B$61,IF(H41="Drexel",$B$20,IF(H41="Hofstra",$B$27,IF(H41="Penn State",$B$44,IF(H41="Delaware",$B$17,IF(H41="Massachusetts",$B$37,IF(H41="Bellarmine",$B$8,IF(H41="Fairfield",$B$22,IF(H41="Hobart",$B$26,IF(H41="Loyola",$B$33,IF(H41="Ohio State",$B$43,IF(H41="Denver",$B$18,IF(H41="Johns Hopkins",$B$30,IF(H41="Mercer",$B$38,IF(H41="Presbyterian",$B$46,IF(H41="Brown",$B$10,IF(H41="Cornell",$B$15,IF(H41="Dartmouth",$B$16,IF(H41="Harvard",$B$25,IF(H41="Pennsylvania",$B$45,IF(H41="Princeton",$B$47,IF(H41="Yale",$B$65,IF(H41="Canisius",$B$13,IF(H41="Jacksonville",$B$29,IF(H41="Manhattan",$B$34,IF(H41="Marist",$B$35,IF(H41="Saint Josephs",$B$53,IF(H41="Siena",$B$54,IF(H41="VMI",$B$63,IF(H41="Bryant",$B$11,IF(H41="Mount St. Marys",$B$39,IF(H41="Quinnipiac",$B$49,IF(H41="Robert Morris",$B$50,IF(H41="Sacred Heart",$B$52,IF(H41="Wagner",$B$64,IF(H41="Army",$B$7,IF(H41="Bucknell",$B$12,IF(H41="Colgate",$B$14,IF(H41="Towson",$B$58,IF(H41="Holy Cross",$B$28,IF(H41="Lafayette",$B$31,IF(H41="Lehigh",$B$32,IF(H41="Navy",$B$40,0)))))))))))))))))))))))))))))))))))))))))))))))))))))))))))))</f>
        <v>6.7237388452359896</v>
      </c>
      <c r="J41" s="10">
        <f t="shared" ref="J41:J60" si="11">(G41+I41)/2</f>
        <v>6.3585403199398396</v>
      </c>
    </row>
    <row r="42" spans="1:10">
      <c r="A42" s="12" t="s">
        <v>36</v>
      </c>
      <c r="B42" s="10">
        <f>(('Notre Dame'!F23^6.5)/(('Notre Dame'!F23^6.5)+('Notre Dame'!F24^6.5))*('Notre Dame'!F34^2)*'Notre Dame'!F14)</f>
        <v>4.7363256994087868</v>
      </c>
      <c r="C42" s="4">
        <f t="shared" si="2"/>
        <v>18</v>
      </c>
      <c r="E42" s="4"/>
      <c r="F42" s="4" t="s">
        <v>22</v>
      </c>
      <c r="G42" s="10">
        <f t="shared" si="9"/>
        <v>5.8614722246906732</v>
      </c>
      <c r="H42" s="4" t="s">
        <v>52</v>
      </c>
      <c r="I42" s="10">
        <f t="shared" si="10"/>
        <v>1.5869728120918871</v>
      </c>
      <c r="J42" s="10">
        <f t="shared" si="11"/>
        <v>3.7242225183912803</v>
      </c>
    </row>
    <row r="43" spans="1:10">
      <c r="A43" s="4" t="s">
        <v>37</v>
      </c>
      <c r="B43" s="10">
        <f>(('Ohio State'!F23^6.5)/(('Ohio State'!F23^6.5)+('Ohio State'!F24^6.5))*('Ohio State'!F34^2)*'Ohio State'!F14)</f>
        <v>4.9071206901140352</v>
      </c>
      <c r="C43" s="4">
        <f t="shared" si="2"/>
        <v>15</v>
      </c>
      <c r="E43" s="4"/>
      <c r="F43" s="4" t="s">
        <v>13</v>
      </c>
      <c r="G43" s="10">
        <f t="shared" si="9"/>
        <v>6.9839763747882762</v>
      </c>
      <c r="H43" s="4" t="s">
        <v>21</v>
      </c>
      <c r="I43" s="10">
        <f t="shared" si="10"/>
        <v>0.80680497432237819</v>
      </c>
      <c r="J43" s="10">
        <f t="shared" si="11"/>
        <v>3.8953906745553271</v>
      </c>
    </row>
    <row r="44" spans="1:10">
      <c r="A44" s="4" t="s">
        <v>39</v>
      </c>
      <c r="B44" s="10">
        <f>(('Penn State'!F23^6.5)/(('Penn State'!F23^6.5)+('Penn State'!F24^6.5))*('Penn State'!F34^2)*'Penn State'!F14)</f>
        <v>3.0564730064457222</v>
      </c>
      <c r="C44" s="4">
        <f t="shared" si="2"/>
        <v>26</v>
      </c>
      <c r="E44" s="4"/>
      <c r="F44" s="4" t="s">
        <v>0</v>
      </c>
      <c r="G44" s="10">
        <f t="shared" si="9"/>
        <v>2.004343016546231</v>
      </c>
      <c r="H44" s="4" t="s">
        <v>194</v>
      </c>
      <c r="I44" s="10">
        <f t="shared" si="10"/>
        <v>2.6960915512767147E-2</v>
      </c>
      <c r="J44" s="10">
        <f t="shared" si="11"/>
        <v>1.0156519660294991</v>
      </c>
    </row>
    <row r="45" spans="1:10">
      <c r="A45" s="4" t="s">
        <v>38</v>
      </c>
      <c r="B45" s="10">
        <f>((Pennsylvania!F23^6.5)/((Pennsylvania!F23^6.5)+(Pennsylvania!F24^6.5))*(Pennsylvania!F34^2)*Pennsylvania!F14)</f>
        <v>4.058682178455439</v>
      </c>
      <c r="C45" s="4">
        <f t="shared" si="2"/>
        <v>20</v>
      </c>
      <c r="E45" s="4"/>
      <c r="F45" s="4" t="s">
        <v>44</v>
      </c>
      <c r="G45" s="10">
        <f t="shared" si="9"/>
        <v>6.0029926361443726</v>
      </c>
      <c r="H45" s="4" t="s">
        <v>251</v>
      </c>
      <c r="I45" s="10">
        <f t="shared" si="10"/>
        <v>3.8812346099434012</v>
      </c>
      <c r="J45" s="10">
        <f t="shared" si="11"/>
        <v>4.9421136230438867</v>
      </c>
    </row>
    <row r="46" spans="1:10">
      <c r="A46" s="4" t="s">
        <v>40</v>
      </c>
      <c r="B46" s="10">
        <f>((Presbyterian!F23^6.5)/((Presbyterian!F23^6.5)+(Presbyterian!F24^6.5))*(Presbyterian!F34^2)*Presbyterian!F14)</f>
        <v>0.20602003694188226</v>
      </c>
      <c r="C46" s="4">
        <f t="shared" si="2"/>
        <v>56</v>
      </c>
      <c r="E46" s="4"/>
      <c r="F46" s="4" t="s">
        <v>5</v>
      </c>
      <c r="G46" s="10">
        <f t="shared" si="9"/>
        <v>1.6956075360449847</v>
      </c>
      <c r="H46" s="4" t="s">
        <v>41</v>
      </c>
      <c r="I46" s="10">
        <f t="shared" si="10"/>
        <v>2.4527358820981209</v>
      </c>
      <c r="J46" s="10">
        <f t="shared" si="11"/>
        <v>2.0741717090715528</v>
      </c>
    </row>
    <row r="47" spans="1:10">
      <c r="A47" s="4" t="s">
        <v>41</v>
      </c>
      <c r="B47" s="10">
        <f>((Princeton!F23^6.5)/((Princeton!F23^6.5)+(Princeton!F24^6.5))*(Princeton!F34^2)*Princeton!F14)</f>
        <v>2.4527358820981209</v>
      </c>
      <c r="C47" s="4">
        <f t="shared" si="2"/>
        <v>35</v>
      </c>
      <c r="E47" s="4"/>
      <c r="F47" s="4" t="s">
        <v>12</v>
      </c>
      <c r="G47" s="10">
        <f t="shared" si="9"/>
        <v>2.2142002430641328</v>
      </c>
      <c r="H47" s="4" t="s">
        <v>15</v>
      </c>
      <c r="I47" s="10">
        <f t="shared" si="10"/>
        <v>5.5145858030099735</v>
      </c>
      <c r="J47" s="10">
        <f t="shared" si="11"/>
        <v>3.8643930230370529</v>
      </c>
    </row>
    <row r="48" spans="1:10">
      <c r="A48" s="12" t="s">
        <v>42</v>
      </c>
      <c r="B48" s="10">
        <f>((Providence!F23^6.5)/((Providence!F23^6.5)+(Providence!F24^6.5))*(Providence!F34^2)*Providence!F14)</f>
        <v>0.28695696250351316</v>
      </c>
      <c r="C48" s="4">
        <f t="shared" si="2"/>
        <v>55</v>
      </c>
      <c r="E48" s="4"/>
      <c r="F48" s="4" t="s">
        <v>26</v>
      </c>
      <c r="G48" s="10">
        <f t="shared" si="9"/>
        <v>0.96773654285051047</v>
      </c>
      <c r="H48" s="4" t="s">
        <v>42</v>
      </c>
      <c r="I48" s="10">
        <f t="shared" si="10"/>
        <v>0.28695696250351316</v>
      </c>
      <c r="J48" s="10">
        <f t="shared" si="11"/>
        <v>0.62734675267701179</v>
      </c>
    </row>
    <row r="49" spans="1:10">
      <c r="A49" s="4" t="s">
        <v>43</v>
      </c>
      <c r="B49" s="10">
        <f>((Quinnipiac!F23^6.5)/((Quinnipiac!F23^6.5)+(Quinnipiac!F24^6.5))*(Quinnipiac!F34^2)*Quinnipiac!F14)</f>
        <v>2.7413354230600793</v>
      </c>
      <c r="C49" s="4">
        <f t="shared" si="2"/>
        <v>30</v>
      </c>
      <c r="E49" s="4"/>
      <c r="F49" s="4" t="s">
        <v>2</v>
      </c>
      <c r="G49" s="10">
        <f t="shared" si="9"/>
        <v>6.4585772286375009</v>
      </c>
      <c r="H49" s="4" t="s">
        <v>9</v>
      </c>
      <c r="I49" s="10">
        <f t="shared" si="10"/>
        <v>3.5736792358151894</v>
      </c>
      <c r="J49" s="10">
        <f t="shared" si="11"/>
        <v>5.016128232226345</v>
      </c>
    </row>
    <row r="50" spans="1:10">
      <c r="A50" s="4" t="s">
        <v>44</v>
      </c>
      <c r="B50" s="10">
        <f>(('Robert Morris'!F23^6.5)/(('Robert Morris'!F23^6.5)+('Robert Morris'!F24^6.5))*('Robert Morris'!F34^2)*'Robert Morris'!F14)</f>
        <v>6.0029926361443726</v>
      </c>
      <c r="C50" s="4">
        <f t="shared" si="2"/>
        <v>7</v>
      </c>
      <c r="E50" s="4"/>
      <c r="F50" s="4" t="s">
        <v>24</v>
      </c>
      <c r="G50" s="10">
        <f t="shared" si="9"/>
        <v>2.2352495991947028</v>
      </c>
      <c r="H50" s="4" t="s">
        <v>29</v>
      </c>
      <c r="I50" s="10">
        <f t="shared" si="10"/>
        <v>0.83580062215466078</v>
      </c>
      <c r="J50" s="10">
        <f t="shared" si="11"/>
        <v>1.5355251106746817</v>
      </c>
    </row>
    <row r="51" spans="1:10">
      <c r="A51" s="12" t="s">
        <v>45</v>
      </c>
      <c r="B51" s="10">
        <f>((Rutgers!F23^6.5)/((Rutgers!F23^6.5)+(Rutgers!F24^6.5))*(Rutgers!F34^2)*Rutgers!F14)</f>
        <v>1.3792325875341851</v>
      </c>
      <c r="C51" s="4">
        <f t="shared" si="2"/>
        <v>50</v>
      </c>
      <c r="E51" s="4"/>
      <c r="F51" s="4" t="s">
        <v>14</v>
      </c>
      <c r="G51" s="10">
        <f t="shared" si="9"/>
        <v>3.0369430543967892</v>
      </c>
      <c r="H51" s="4" t="s">
        <v>48</v>
      </c>
      <c r="I51" s="10">
        <f t="shared" si="10"/>
        <v>4.9291737827617395</v>
      </c>
      <c r="J51" s="10">
        <f t="shared" si="11"/>
        <v>3.9830584185792643</v>
      </c>
    </row>
    <row r="52" spans="1:10">
      <c r="A52" s="4" t="s">
        <v>46</v>
      </c>
      <c r="B52" s="10">
        <f>(('Sacred Heart'!F23^6.5)/(('Sacred Heart'!F23^6.5)+('Sacred Heart'!F24^6.5))*('Sacred Heart'!F34^2)*'Sacred Heart'!F14)</f>
        <v>2.0144638694278996</v>
      </c>
      <c r="C52" s="4">
        <f t="shared" si="2"/>
        <v>42</v>
      </c>
      <c r="E52" s="4"/>
      <c r="F52" s="4" t="s">
        <v>39</v>
      </c>
      <c r="G52" s="10">
        <f t="shared" si="9"/>
        <v>3.0564730064457222</v>
      </c>
      <c r="H52" s="4" t="s">
        <v>27</v>
      </c>
      <c r="I52" s="10">
        <f t="shared" si="10"/>
        <v>2.9289614302619267</v>
      </c>
      <c r="J52" s="10">
        <f t="shared" si="11"/>
        <v>2.9927172183538246</v>
      </c>
    </row>
    <row r="53" spans="1:10">
      <c r="A53" s="4" t="s">
        <v>250</v>
      </c>
      <c r="B53" s="10">
        <f>(('St. Josephs'!F23^6.5)/(('St. Josephs'!F23^6.5)+('St. Josephs'!F24^6.5))*('St. Josephs'!F34^2)*'St. Josephs'!F14)</f>
        <v>6.7478824363423895E-2</v>
      </c>
      <c r="C53" s="4">
        <f t="shared" si="2"/>
        <v>59</v>
      </c>
      <c r="E53" s="4"/>
      <c r="F53" s="4" t="s">
        <v>28</v>
      </c>
      <c r="G53" s="10">
        <f t="shared" si="9"/>
        <v>2.4124021624602214</v>
      </c>
      <c r="H53" s="4" t="s">
        <v>37</v>
      </c>
      <c r="I53" s="10">
        <f t="shared" si="10"/>
        <v>4.9071206901140352</v>
      </c>
      <c r="J53" s="10">
        <f t="shared" si="11"/>
        <v>3.6597614262871283</v>
      </c>
    </row>
    <row r="54" spans="1:10">
      <c r="A54" s="4" t="s">
        <v>48</v>
      </c>
      <c r="B54" s="10">
        <f>((Siena!F23^6.5)/((Siena!F23^6.5)+(Siena!F24^6.5))*(Siena!F34^2)*Siena!F14)</f>
        <v>4.9291737827617395</v>
      </c>
      <c r="C54" s="4">
        <f t="shared" si="2"/>
        <v>14</v>
      </c>
      <c r="E54" s="4"/>
      <c r="F54" s="4" t="s">
        <v>43</v>
      </c>
      <c r="G54" s="10">
        <f t="shared" si="9"/>
        <v>2.7413354230600793</v>
      </c>
      <c r="H54" s="4" t="s">
        <v>6</v>
      </c>
      <c r="I54" s="10">
        <f t="shared" si="10"/>
        <v>2.0643154512380679</v>
      </c>
      <c r="J54" s="10">
        <f t="shared" si="11"/>
        <v>2.4028254371490734</v>
      </c>
    </row>
    <row r="55" spans="1:10">
      <c r="A55" s="12" t="s">
        <v>199</v>
      </c>
      <c r="B55" s="10">
        <f>(('St. Johns'!F23^6.5)/(('St. Johns'!F23^6.5)+('St. Johns'!F24^6.5))*('St. Johns'!F34^2)*'St. Johns'!F14)</f>
        <v>2.5582290756115698</v>
      </c>
      <c r="C55" s="4">
        <f t="shared" si="2"/>
        <v>33</v>
      </c>
      <c r="E55" s="4"/>
      <c r="F55" s="4" t="s">
        <v>55</v>
      </c>
      <c r="G55" s="10">
        <f t="shared" si="9"/>
        <v>4.793087179853023</v>
      </c>
      <c r="H55" s="4" t="s">
        <v>36</v>
      </c>
      <c r="I55" s="10">
        <f t="shared" si="10"/>
        <v>4.7363256994087868</v>
      </c>
      <c r="J55" s="10">
        <f t="shared" si="11"/>
        <v>4.7647064396309045</v>
      </c>
    </row>
    <row r="56" spans="1:10">
      <c r="A56" s="4" t="s">
        <v>49</v>
      </c>
      <c r="B56" s="10">
        <f>(('Stony Brook'!F23^6.5)/(('Stony Brook'!F23^6.5)+('Stony Brook'!F24^6.5))*('Stony Brook'!F34^2)*'Stony Brook'!F14)</f>
        <v>6.4962027200474353</v>
      </c>
      <c r="C56" s="4">
        <f t="shared" si="2"/>
        <v>5</v>
      </c>
      <c r="E56" s="4"/>
      <c r="F56" s="4" t="s">
        <v>32</v>
      </c>
      <c r="G56" s="10">
        <f t="shared" si="9"/>
        <v>3.0807689226937049</v>
      </c>
      <c r="H56" s="4" t="s">
        <v>250</v>
      </c>
      <c r="I56" s="10">
        <f t="shared" si="10"/>
        <v>6.7478824363423895E-2</v>
      </c>
      <c r="J56" s="10">
        <f t="shared" si="11"/>
        <v>1.5741238735285643</v>
      </c>
    </row>
    <row r="57" spans="1:10">
      <c r="A57" s="12" t="s">
        <v>51</v>
      </c>
      <c r="B57" s="10">
        <f>((Syracuse!F23^6.5)/((Syracuse!F23^6.5)+(Syracuse!F24^6.5))*(Syracuse!F34^2)*Syracuse!F14)</f>
        <v>5.6904419957008647</v>
      </c>
      <c r="C57" s="4">
        <f t="shared" si="2"/>
        <v>11</v>
      </c>
      <c r="E57" s="4"/>
      <c r="F57" s="4" t="s">
        <v>3</v>
      </c>
      <c r="G57" s="10">
        <f t="shared" si="9"/>
        <v>2.6967628523602909</v>
      </c>
      <c r="H57" s="4" t="s">
        <v>17</v>
      </c>
      <c r="I57" s="10">
        <f t="shared" si="10"/>
        <v>2.7801505068013621</v>
      </c>
      <c r="J57" s="10">
        <f t="shared" si="11"/>
        <v>2.7384566795808265</v>
      </c>
    </row>
    <row r="58" spans="1:10">
      <c r="A58" s="4" t="s">
        <v>52</v>
      </c>
      <c r="B58" s="10">
        <f>((Towson!F23^6.5)/((Towson!F23^6.5)+(Towson!F24^6.5))*(Towson!F34^2)*Towson!F14)</f>
        <v>1.5869728120918871</v>
      </c>
      <c r="C58" s="4">
        <f t="shared" si="2"/>
        <v>49</v>
      </c>
      <c r="E58" s="4"/>
      <c r="F58" s="4" t="s">
        <v>20</v>
      </c>
      <c r="G58" s="10">
        <f t="shared" si="9"/>
        <v>3.7327212524856188</v>
      </c>
      <c r="H58" s="4" t="s">
        <v>1</v>
      </c>
      <c r="I58" s="10">
        <f t="shared" si="10"/>
        <v>2.5921168918881712</v>
      </c>
      <c r="J58" s="10">
        <f t="shared" si="11"/>
        <v>3.162419072186895</v>
      </c>
    </row>
    <row r="59" spans="1:10">
      <c r="A59" s="4" t="s">
        <v>53</v>
      </c>
      <c r="B59" s="10">
        <f>((UMBC!F23^6.5)/((UMBC!F23^6.5)+(UMBC!F24^6.5))*(UMBC!F34^2)*UMBC!F14)</f>
        <v>1.6113513902884167</v>
      </c>
      <c r="C59" s="4">
        <f t="shared" si="2"/>
        <v>48</v>
      </c>
      <c r="E59" s="4"/>
      <c r="F59" s="4" t="s">
        <v>23</v>
      </c>
      <c r="G59" s="10">
        <f t="shared" si="9"/>
        <v>0.15368871132385969</v>
      </c>
      <c r="H59" s="4" t="s">
        <v>7</v>
      </c>
      <c r="I59" s="10">
        <f t="shared" si="10"/>
        <v>4.7437893240114359</v>
      </c>
      <c r="J59" s="10">
        <f t="shared" si="11"/>
        <v>2.448739017667648</v>
      </c>
    </row>
    <row r="60" spans="1:10">
      <c r="A60" s="4" t="s">
        <v>54</v>
      </c>
      <c r="B60" s="10">
        <f>((Vermont!F23^6.5)/((Vermont!F23^6.5)+(Vermont!F24^6.5))*(Vermont!F34^2)*Vermont!F14)</f>
        <v>1.8674807274515424</v>
      </c>
      <c r="C60" s="4">
        <f t="shared" si="2"/>
        <v>44</v>
      </c>
      <c r="E60" s="4"/>
      <c r="F60" s="4" t="s">
        <v>11</v>
      </c>
      <c r="G60" s="10">
        <f t="shared" si="9"/>
        <v>2.4178735018883484</v>
      </c>
      <c r="H60" s="4" t="s">
        <v>10</v>
      </c>
      <c r="I60" s="10">
        <f t="shared" si="10"/>
        <v>7.6288211602146063</v>
      </c>
      <c r="J60" s="10">
        <f t="shared" si="11"/>
        <v>5.0233473310514771</v>
      </c>
    </row>
    <row r="61" spans="1:10">
      <c r="A61" s="12" t="s">
        <v>55</v>
      </c>
      <c r="B61" s="10">
        <f>((Villanova!F23^6.5)/((Villanova!F23^6.5)+(Villanova!F24^6.5))*(Villanova!F34^2)*Villanova!F14)</f>
        <v>4.793087179853023</v>
      </c>
      <c r="C61" s="4">
        <f t="shared" si="2"/>
        <v>16</v>
      </c>
      <c r="E61" s="4"/>
      <c r="F61" s="4" t="s">
        <v>58</v>
      </c>
      <c r="G61" s="10">
        <f t="shared" ref="G61:G82" si="12">IF(F61="Air Force",$B$5,IF(F61="Albany",$B$6,IF(F61="Detroit",$B$19,IF(F61="Binghamton",$B$9,IF(F61="Hartford",$B$24,IF(F61="Stony Brook",$B$56,IF(F61="UMBC",$B$59,IF(F61="Vermont",$B$60,IF(F61="Duke",$B$21,IF(F61="Maryland",$B$36,IF(F61="North Carolina",$B$41,IF(F61="Virginia",$B$62,IF(F61="Georgetown",$B$23,IF(F61="Notre Dame",$B$42,IF(F61="Providence",$B$48,IF(F61="Rutgers",$B$51,IF(F61="St. Johns",$B$55,IF(F61="Syracuse",$B$57,IF(F61="Villanova",$B$61,IF(F61="Drexel",$B$20,IF(F61="Hofstra",$B$27,IF(F61="Penn State",$B$44,IF(F61="Delaware",$B$17,IF(F61="Massachusetts",$B$37,IF(F61="Bellarmine",$B$8,IF(F61="Fairfield",$B$22,IF(F61="Hobart",$B$26,IF(F61="Loyola",$B$33,IF(F61="Ohio State",$B$43,IF(F61="Denver",$B$18,IF(F61="Johns Hopkins",$B$30,IF(F61="Mercer",$B$38,IF(F61="Presbyterian",$B$46,IF(F61="Brown",$B$10,IF(F61="Cornell",$B$15,IF(F61="Dartmouth",$B$16,IF(F61="Harvard",$B$25,IF(F61="Pennsylvania",$B$45,IF(F61="Princeton",$B$47,IF(F61="Yale",$B$65,IF(F61="Canisius",$B$13,IF(F61="Jacksonville",$B$29,IF(F61="Manhattan",$B$34,IF(F61="Marist",$B$35,IF(F61="Saint Josephs",$B$53,IF(F61="Siena",$B$54,IF(F61="VMI",$B$63,IF(F61="Bryant",$B$11,IF(F61="Mount St. Marys",$B$39,IF(F61="Quinnipiac",$B$49,IF(F61="Robert Morris",$B$50,IF(F61="Sacred Heart",$B$52,IF(F61="Wagner",$B$64,IF(F61="Army",$B$7,IF(F61="Bucknell",$B$12,IF(F61="Colgate",$B$14,IF(F61="Towson",$B$58,IF(F61="Holy Cross",$B$28,IF(F61="Lafayette",$B$31,IF(F61="Lehigh",$B$32,IF(F61="Navy",$B$40,0)))))))))))))))))))))))))))))))))))))))))))))))))))))))))))))</f>
        <v>5.3941104751944628E-2</v>
      </c>
      <c r="H61" s="4" t="s">
        <v>46</v>
      </c>
      <c r="I61" s="10">
        <f t="shared" ref="I61:I82" si="13">IF(H61="Air Force",$B$5,IF(H61="Albany",$B$6,IF(H61="Detroit",$B$19,IF(H61="Binghamton",$B$9,IF(H61="Hartford",$B$24,IF(H61="Stony Brook",$B$56,IF(H61="UMBC",$B$59,IF(H61="Vermont",$B$60,IF(H61="Duke",$B$21,IF(H61="Maryland",$B$36,IF(H61="North Carolina",$B$41,IF(H61="Virginia",$B$62,IF(H61="Georgetown",$B$23,IF(H61="Notre Dame",$B$42,IF(H61="Providence",$B$48,IF(H61="Rutgers",$B$51,IF(H61="St. Johns",$B$55,IF(H61="Syracuse",$B$57,IF(H61="Villanova",$B$61,IF(H61="Drexel",$B$20,IF(H61="Hofstra",$B$27,IF(H61="Penn State",$B$44,IF(H61="Delaware",$B$17,IF(H61="Massachusetts",$B$37,IF(H61="Bellarmine",$B$8,IF(H61="Fairfield",$B$22,IF(H61="Hobart",$B$26,IF(H61="Loyola",$B$33,IF(H61="Ohio State",$B$43,IF(H61="Denver",$B$18,IF(H61="Johns Hopkins",$B$30,IF(H61="Mercer",$B$38,IF(H61="Presbyterian",$B$46,IF(H61="Brown",$B$10,IF(H61="Cornell",$B$15,IF(H61="Dartmouth",$B$16,IF(H61="Harvard",$B$25,IF(H61="Pennsylvania",$B$45,IF(H61="Princeton",$B$47,IF(H61="Yale",$B$65,IF(H61="Canisius",$B$13,IF(H61="Jacksonville",$B$29,IF(H61="Manhattan",$B$34,IF(H61="Marist",$B$35,IF(H61="Saint Josephs",$B$53,IF(H61="Siena",$B$54,IF(H61="VMI",$B$63,IF(H61="Bryant",$B$11,IF(H61="Mount St. Marys",$B$39,IF(H61="Quinnipiac",$B$49,IF(H61="Robert Morris",$B$50,IF(H61="Sacred Heart",$B$52,IF(H61="Wagner",$B$64,IF(H61="Army",$B$7,IF(H61="Bucknell",$B$12,IF(H61="Colgate",$B$14,IF(H61="Towson",$B$58,IF(H61="Holy Cross",$B$28,IF(H61="Lafayette",$B$31,IF(H61="Lehigh",$B$32,IF(H61="Navy",$B$40,0)))))))))))))))))))))))))))))))))))))))))))))))))))))))))))))</f>
        <v>2.0144638694278996</v>
      </c>
      <c r="J61" s="10">
        <f t="shared" ref="J61:J66" si="14">(G61+I61)/2</f>
        <v>1.034202487089922</v>
      </c>
    </row>
    <row r="62" spans="1:10">
      <c r="A62" s="4" t="s">
        <v>56</v>
      </c>
      <c r="B62" s="10">
        <f>((Virginia!F23^6.5)/((Virginia!F23^6.5)+(Virginia!F24^6.5))*(Virginia!F34^2)*Virginia!F14)</f>
        <v>6.7237388452359896</v>
      </c>
      <c r="C62" s="4">
        <f t="shared" si="2"/>
        <v>4</v>
      </c>
      <c r="E62" s="4"/>
      <c r="F62" s="4" t="s">
        <v>54</v>
      </c>
      <c r="G62" s="10">
        <f t="shared" si="12"/>
        <v>1.8674807274515424</v>
      </c>
      <c r="H62" s="4" t="s">
        <v>4</v>
      </c>
      <c r="I62" s="10">
        <f t="shared" si="13"/>
        <v>1.7308396376658675</v>
      </c>
      <c r="J62" s="10">
        <f t="shared" si="14"/>
        <v>1.7991601825587049</v>
      </c>
    </row>
    <row r="63" spans="1:10">
      <c r="A63" s="4" t="s">
        <v>57</v>
      </c>
      <c r="B63" s="10">
        <f>((VMI!F23^6.5)/((VMI!F23^6.5)+(VMI!F24^6.5))*(VMI!F34^2)*VMI!F14)</f>
        <v>0.13363546973188137</v>
      </c>
      <c r="C63" s="4">
        <f t="shared" si="2"/>
        <v>58</v>
      </c>
      <c r="E63" s="4"/>
      <c r="F63" s="4" t="s">
        <v>53</v>
      </c>
      <c r="G63" s="10">
        <f t="shared" si="12"/>
        <v>1.6113513902884167</v>
      </c>
      <c r="H63" s="4" t="s">
        <v>49</v>
      </c>
      <c r="I63" s="10">
        <f t="shared" si="13"/>
        <v>6.4962027200474353</v>
      </c>
      <c r="J63" s="10">
        <f t="shared" si="14"/>
        <v>4.0537770551679255</v>
      </c>
    </row>
    <row r="64" spans="1:10">
      <c r="A64" s="4" t="s">
        <v>58</v>
      </c>
      <c r="B64" s="10">
        <f>((Wagner!F23^6.5)/((Wagner!F23^6.5)+(Wagner!F24^6.5))*(Wagner!F34^2)*Wagner!F14)</f>
        <v>5.3941104751944628E-2</v>
      </c>
      <c r="C64" s="4">
        <f t="shared" si="2"/>
        <v>60</v>
      </c>
      <c r="E64" s="98">
        <v>40636</v>
      </c>
      <c r="F64" s="4" t="s">
        <v>199</v>
      </c>
      <c r="G64" s="10">
        <f t="shared" si="12"/>
        <v>2.5582290756115698</v>
      </c>
      <c r="H64" s="4" t="s">
        <v>45</v>
      </c>
      <c r="I64" s="10">
        <f t="shared" si="13"/>
        <v>1.3792325875341851</v>
      </c>
      <c r="J64" s="10">
        <f t="shared" si="14"/>
        <v>1.9687308315728775</v>
      </c>
    </row>
    <row r="65" spans="1:11">
      <c r="A65" s="4" t="s">
        <v>59</v>
      </c>
      <c r="B65" s="10">
        <f>((Yale!F23^6.5)/((Yale!F23^6.5)+(Yale!F24^6.5))*(Yale!F34^2)*Yale!F14)</f>
        <v>5.1075230456055811</v>
      </c>
      <c r="C65" s="4">
        <f t="shared" si="2"/>
        <v>13</v>
      </c>
      <c r="E65" s="4"/>
      <c r="F65" s="4" t="s">
        <v>35</v>
      </c>
      <c r="G65" s="10">
        <f t="shared" si="12"/>
        <v>4.4175626602895921</v>
      </c>
      <c r="H65" s="4" t="s">
        <v>25</v>
      </c>
      <c r="I65" s="10">
        <f t="shared" si="13"/>
        <v>5.884059951417318</v>
      </c>
      <c r="J65" s="10">
        <f t="shared" si="14"/>
        <v>5.1508113058534555</v>
      </c>
    </row>
    <row r="66" spans="1:11">
      <c r="E66" s="98"/>
      <c r="F66" s="4" t="s">
        <v>51</v>
      </c>
      <c r="G66" s="10">
        <f t="shared" si="12"/>
        <v>5.6904419957008647</v>
      </c>
      <c r="H66" s="4" t="s">
        <v>16</v>
      </c>
      <c r="I66" s="10">
        <f t="shared" si="13"/>
        <v>8.0552202383208389</v>
      </c>
      <c r="J66" s="10">
        <f t="shared" si="14"/>
        <v>6.8728311170108523</v>
      </c>
    </row>
    <row r="67" spans="1:11">
      <c r="E67" s="98">
        <v>40638</v>
      </c>
      <c r="F67" s="4" t="s">
        <v>23</v>
      </c>
      <c r="G67" s="10">
        <f t="shared" si="12"/>
        <v>0.15368871132385969</v>
      </c>
      <c r="H67" s="4" t="s">
        <v>54</v>
      </c>
      <c r="I67" s="10">
        <f t="shared" si="13"/>
        <v>1.8674807274515424</v>
      </c>
      <c r="J67" s="10">
        <f t="shared" ref="J67:J131" si="15">(G67+I67)/2</f>
        <v>1.0105847193877011</v>
      </c>
    </row>
    <row r="68" spans="1:11">
      <c r="E68" s="4"/>
      <c r="F68" s="4" t="s">
        <v>42</v>
      </c>
      <c r="G68" s="10">
        <f t="shared" si="12"/>
        <v>0.28695696250351316</v>
      </c>
      <c r="H68" s="4" t="s">
        <v>59</v>
      </c>
      <c r="I68" s="10">
        <f t="shared" si="13"/>
        <v>5.1075230456055811</v>
      </c>
      <c r="J68" s="10">
        <f t="shared" si="15"/>
        <v>2.6972400040545472</v>
      </c>
    </row>
    <row r="69" spans="1:11">
      <c r="E69" s="4"/>
      <c r="F69" s="4" t="s">
        <v>5</v>
      </c>
      <c r="G69" s="10">
        <f t="shared" si="12"/>
        <v>1.6956075360449847</v>
      </c>
      <c r="H69" s="4" t="s">
        <v>6</v>
      </c>
      <c r="I69" s="10">
        <f t="shared" si="13"/>
        <v>2.0643154512380679</v>
      </c>
      <c r="J69" s="10">
        <f t="shared" si="15"/>
        <v>1.8799614936415263</v>
      </c>
    </row>
    <row r="70" spans="1:11">
      <c r="E70" s="4"/>
      <c r="F70" s="4" t="s">
        <v>29</v>
      </c>
      <c r="G70" s="10">
        <f t="shared" si="12"/>
        <v>0.83580062215466078</v>
      </c>
      <c r="H70" s="4" t="s">
        <v>22</v>
      </c>
      <c r="I70" s="10">
        <f t="shared" si="13"/>
        <v>5.8614722246906732</v>
      </c>
      <c r="J70" s="10">
        <f t="shared" si="15"/>
        <v>3.3486364234226671</v>
      </c>
    </row>
    <row r="71" spans="1:11">
      <c r="E71" s="4"/>
      <c r="F71" s="4" t="s">
        <v>18</v>
      </c>
      <c r="G71" s="10">
        <f t="shared" si="12"/>
        <v>3.9390963152802545</v>
      </c>
      <c r="H71" s="4" t="s">
        <v>251</v>
      </c>
      <c r="I71" s="10">
        <f t="shared" si="13"/>
        <v>3.8812346099434012</v>
      </c>
      <c r="J71" s="10">
        <f t="shared" si="15"/>
        <v>3.9101654626118281</v>
      </c>
    </row>
    <row r="72" spans="1:11">
      <c r="E72" s="4"/>
      <c r="F72" s="4" t="s">
        <v>30</v>
      </c>
      <c r="G72" s="10">
        <f t="shared" si="12"/>
        <v>1.8641244374605754</v>
      </c>
      <c r="H72" s="4" t="s">
        <v>26</v>
      </c>
      <c r="I72" s="10">
        <f t="shared" si="13"/>
        <v>0.96773654285051047</v>
      </c>
      <c r="J72" s="10">
        <f t="shared" si="15"/>
        <v>1.415930490155543</v>
      </c>
    </row>
    <row r="73" spans="1:11">
      <c r="E73" s="98">
        <v>40639</v>
      </c>
      <c r="F73" s="4" t="s">
        <v>52</v>
      </c>
      <c r="G73" s="10">
        <f t="shared" si="12"/>
        <v>1.5869728120918871</v>
      </c>
      <c r="H73" s="4" t="s">
        <v>53</v>
      </c>
      <c r="I73" s="10">
        <f t="shared" si="13"/>
        <v>1.6113513902884167</v>
      </c>
      <c r="J73" s="10">
        <f t="shared" si="15"/>
        <v>1.599162101190152</v>
      </c>
    </row>
    <row r="74" spans="1:11">
      <c r="E74" s="98">
        <v>40641</v>
      </c>
      <c r="F74" s="4" t="s">
        <v>31</v>
      </c>
      <c r="G74" s="10">
        <f t="shared" si="12"/>
        <v>5.9933417946436904</v>
      </c>
      <c r="H74" s="4" t="s">
        <v>34</v>
      </c>
      <c r="I74" s="10">
        <f t="shared" si="13"/>
        <v>2.0783438394689999</v>
      </c>
      <c r="J74" s="10">
        <f t="shared" si="15"/>
        <v>4.035842817056345</v>
      </c>
    </row>
    <row r="75" spans="1:11">
      <c r="E75" s="98"/>
      <c r="F75" s="4" t="s">
        <v>1</v>
      </c>
      <c r="G75" s="10">
        <f t="shared" si="12"/>
        <v>2.5921168918881712</v>
      </c>
      <c r="H75" s="4" t="s">
        <v>25</v>
      </c>
      <c r="I75" s="10">
        <f t="shared" si="13"/>
        <v>5.884059951417318</v>
      </c>
      <c r="J75" s="10">
        <f t="shared" si="15"/>
        <v>4.2380884216527441</v>
      </c>
    </row>
    <row r="76" spans="1:11">
      <c r="E76" s="98">
        <v>40642</v>
      </c>
      <c r="F76" s="4" t="s">
        <v>48</v>
      </c>
      <c r="G76" s="10">
        <f t="shared" si="12"/>
        <v>4.9291737827617395</v>
      </c>
      <c r="H76" s="4" t="s">
        <v>24</v>
      </c>
      <c r="I76" s="10">
        <f t="shared" si="13"/>
        <v>2.2352495991947028</v>
      </c>
      <c r="J76" s="10">
        <f t="shared" si="15"/>
        <v>3.5822116909782213</v>
      </c>
      <c r="K76">
        <f t="shared" ref="K76:K103" si="16">RANK(J76,$J$76:$J$103,0)</f>
        <v>11</v>
      </c>
    </row>
    <row r="77" spans="1:11">
      <c r="E77" s="4"/>
      <c r="F77" s="4" t="s">
        <v>7</v>
      </c>
      <c r="G77" s="10">
        <f t="shared" si="12"/>
        <v>4.7437893240114359</v>
      </c>
      <c r="H77" s="4" t="s">
        <v>2</v>
      </c>
      <c r="I77" s="10">
        <f t="shared" si="13"/>
        <v>6.4585772286375009</v>
      </c>
      <c r="J77" s="10">
        <f t="shared" si="15"/>
        <v>5.601183276324468</v>
      </c>
      <c r="K77">
        <f t="shared" si="16"/>
        <v>3</v>
      </c>
    </row>
    <row r="78" spans="1:11">
      <c r="E78" s="4"/>
      <c r="F78" s="4" t="s">
        <v>18</v>
      </c>
      <c r="G78" s="10">
        <f t="shared" si="12"/>
        <v>3.9390963152802545</v>
      </c>
      <c r="H78" s="4" t="s">
        <v>36</v>
      </c>
      <c r="I78" s="10">
        <f t="shared" si="13"/>
        <v>4.7363256994087868</v>
      </c>
      <c r="J78" s="10">
        <f t="shared" si="15"/>
        <v>4.3377110073445202</v>
      </c>
      <c r="K78">
        <f t="shared" si="16"/>
        <v>7</v>
      </c>
    </row>
    <row r="79" spans="1:11">
      <c r="E79" s="4"/>
      <c r="F79" s="4" t="s">
        <v>13</v>
      </c>
      <c r="G79" s="10">
        <f t="shared" si="12"/>
        <v>6.9839763747882762</v>
      </c>
      <c r="H79" s="4" t="s">
        <v>16</v>
      </c>
      <c r="I79" s="10">
        <f t="shared" si="13"/>
        <v>8.0552202383208389</v>
      </c>
      <c r="J79" s="10">
        <f t="shared" si="15"/>
        <v>7.519598306554558</v>
      </c>
      <c r="K79">
        <f t="shared" si="16"/>
        <v>1</v>
      </c>
    </row>
    <row r="80" spans="1:11">
      <c r="E80" s="4"/>
      <c r="F80" s="4" t="s">
        <v>4</v>
      </c>
      <c r="G80" s="10">
        <f t="shared" si="12"/>
        <v>1.7308396376658675</v>
      </c>
      <c r="H80" s="4" t="s">
        <v>53</v>
      </c>
      <c r="I80" s="10">
        <f t="shared" si="13"/>
        <v>1.6113513902884167</v>
      </c>
      <c r="J80" s="10">
        <f t="shared" si="15"/>
        <v>1.671095513977142</v>
      </c>
      <c r="K80">
        <f t="shared" si="16"/>
        <v>22</v>
      </c>
    </row>
    <row r="81" spans="5:11">
      <c r="E81" s="4"/>
      <c r="F81" s="4" t="s">
        <v>35</v>
      </c>
      <c r="G81" s="10">
        <f t="shared" si="12"/>
        <v>4.4175626602895921</v>
      </c>
      <c r="H81" s="4" t="s">
        <v>56</v>
      </c>
      <c r="I81" s="10">
        <f t="shared" si="13"/>
        <v>6.7237388452359896</v>
      </c>
      <c r="J81" s="10">
        <f t="shared" si="15"/>
        <v>5.5706507527627913</v>
      </c>
      <c r="K81">
        <f t="shared" si="16"/>
        <v>4</v>
      </c>
    </row>
    <row r="82" spans="5:11">
      <c r="E82" s="4"/>
      <c r="F82" s="4" t="s">
        <v>32</v>
      </c>
      <c r="G82" s="10">
        <f t="shared" si="12"/>
        <v>3.0807689226937049</v>
      </c>
      <c r="H82" s="4" t="s">
        <v>52</v>
      </c>
      <c r="I82" s="10">
        <f t="shared" si="13"/>
        <v>1.5869728120918871</v>
      </c>
      <c r="J82" s="10">
        <f t="shared" si="15"/>
        <v>2.3338708673927959</v>
      </c>
      <c r="K82">
        <f t="shared" si="16"/>
        <v>20</v>
      </c>
    </row>
    <row r="83" spans="5:11">
      <c r="E83" s="4"/>
      <c r="F83" s="4" t="s">
        <v>0</v>
      </c>
      <c r="G83" s="10">
        <f t="shared" ref="G83:G146" si="17">IF(F83="Air Force",$B$5,IF(F83="Albany",$B$6,IF(F83="Detroit",$B$19,IF(F83="Binghamton",$B$9,IF(F83="Hartford",$B$24,IF(F83="Stony Brook",$B$56,IF(F83="UMBC",$B$59,IF(F83="Vermont",$B$60,IF(F83="Duke",$B$21,IF(F83="Maryland",$B$36,IF(F83="North Carolina",$B$41,IF(F83="Virginia",$B$62,IF(F83="Georgetown",$B$23,IF(F83="Notre Dame",$B$42,IF(F83="Providence",$B$48,IF(F83="Rutgers",$B$51,IF(F83="St. Johns",$B$55,IF(F83="Syracuse",$B$57,IF(F83="Villanova",$B$61,IF(F83="Drexel",$B$20,IF(F83="Hofstra",$B$27,IF(F83="Penn State",$B$44,IF(F83="Delaware",$B$17,IF(F83="Massachusetts",$B$37,IF(F83="Bellarmine",$B$8,IF(F83="Fairfield",$B$22,IF(F83="Hobart",$B$26,IF(F83="Loyola",$B$33,IF(F83="Ohio State",$B$43,IF(F83="Denver",$B$18,IF(F83="Johns Hopkins",$B$30,IF(F83="Mercer",$B$38,IF(F83="Presbyterian",$B$46,IF(F83="Brown",$B$10,IF(F83="Cornell",$B$15,IF(F83="Dartmouth",$B$16,IF(F83="Harvard",$B$25,IF(F83="Pennsylvania",$B$45,IF(F83="Princeton",$B$47,IF(F83="Yale",$B$65,IF(F83="Canisius",$B$13,IF(F83="Jacksonville",$B$29,IF(F83="Manhattan",$B$34,IF(F83="Marist",$B$35,IF(F83="Saint Josephs",$B$53,IF(F83="Siena",$B$54,IF(F83="VMI",$B$63,IF(F83="Bryant",$B$11,IF(F83="Mount St. Marys",$B$39,IF(F83="Quinnipiac",$B$49,IF(F83="Robert Morris",$B$50,IF(F83="Sacred Heart",$B$52,IF(F83="Wagner",$B$64,IF(F83="Army",$B$7,IF(F83="Bucknell",$B$12,IF(F83="Colgate",$B$14,IF(F83="Towson",$B$58,IF(F83="Holy Cross",$B$28,IF(F83="Lafayette",$B$31,IF(F83="Lehigh",$B$32,IF(F83="Navy",$B$40,0)))))))))))))))))))))))))))))))))))))))))))))))))))))))))))))</f>
        <v>2.004343016546231</v>
      </c>
      <c r="H83" s="4" t="s">
        <v>3</v>
      </c>
      <c r="I83" s="10">
        <f t="shared" ref="I83:I146" si="18">IF(H83="Air Force",$B$5,IF(H83="Albany",$B$6,IF(H83="Detroit",$B$19,IF(H83="Binghamton",$B$9,IF(H83="Hartford",$B$24,IF(H83="Stony Brook",$B$56,IF(H83="UMBC",$B$59,IF(H83="Vermont",$B$60,IF(H83="Duke",$B$21,IF(H83="Maryland",$B$36,IF(H83="North Carolina",$B$41,IF(H83="Virginia",$B$62,IF(H83="Georgetown",$B$23,IF(H83="Notre Dame",$B$42,IF(H83="Providence",$B$48,IF(H83="Rutgers",$B$51,IF(H83="St. Johns",$B$55,IF(H83="Syracuse",$B$57,IF(H83="Villanova",$B$61,IF(H83="Drexel",$B$20,IF(H83="Hofstra",$B$27,IF(H83="Penn State",$B$44,IF(H83="Delaware",$B$17,IF(H83="Massachusetts",$B$37,IF(H83="Bellarmine",$B$8,IF(H83="Fairfield",$B$22,IF(H83="Hobart",$B$26,IF(H83="Loyola",$B$33,IF(H83="Ohio State",$B$43,IF(H83="Denver",$B$18,IF(H83="Johns Hopkins",$B$30,IF(H83="Mercer",$B$38,IF(H83="Presbyterian",$B$46,IF(H83="Brown",$B$10,IF(H83="Cornell",$B$15,IF(H83="Dartmouth",$B$16,IF(H83="Harvard",$B$25,IF(H83="Pennsylvania",$B$45,IF(H83="Princeton",$B$47,IF(H83="Yale",$B$65,IF(H83="Canisius",$B$13,IF(H83="Jacksonville",$B$29,IF(H83="Manhattan",$B$34,IF(H83="Marist",$B$35,IF(H83="Saint Josephs",$B$53,IF(H83="Siena",$B$54,IF(H83="VMI",$B$63,IF(H83="Bryant",$B$11,IF(H83="Mount St. Marys",$B$39,IF(H83="Quinnipiac",$B$49,IF(H83="Robert Morris",$B$50,IF(H83="Sacred Heart",$B$52,IF(H83="Wagner",$B$64,IF(H83="Army",$B$7,IF(H83="Bucknell",$B$12,IF(H83="Colgate",$B$14,IF(H83="Towson",$B$58,IF(H83="Holy Cross",$B$28,IF(H83="Lafayette",$B$31,IF(H83="Lehigh",$B$32,IF(H83="Navy",$B$40,0)))))))))))))))))))))))))))))))))))))))))))))))))))))))))))))</f>
        <v>2.6967628523602909</v>
      </c>
      <c r="J83" s="10">
        <f t="shared" si="15"/>
        <v>2.350552934453261</v>
      </c>
      <c r="K83">
        <f t="shared" si="16"/>
        <v>19</v>
      </c>
    </row>
    <row r="84" spans="5:11">
      <c r="E84" s="4"/>
      <c r="F84" s="4" t="s">
        <v>45</v>
      </c>
      <c r="G84" s="10">
        <f t="shared" si="17"/>
        <v>1.3792325875341851</v>
      </c>
      <c r="H84" s="4" t="s">
        <v>30</v>
      </c>
      <c r="I84" s="10">
        <f t="shared" si="18"/>
        <v>1.8641244374605754</v>
      </c>
      <c r="J84" s="10">
        <f t="shared" si="15"/>
        <v>1.6216785124973803</v>
      </c>
      <c r="K84">
        <f t="shared" si="16"/>
        <v>23</v>
      </c>
    </row>
    <row r="85" spans="5:11">
      <c r="E85" s="4"/>
      <c r="F85" s="4" t="s">
        <v>44</v>
      </c>
      <c r="G85" s="10">
        <f t="shared" si="17"/>
        <v>6.0029926361443726</v>
      </c>
      <c r="H85" s="4" t="s">
        <v>43</v>
      </c>
      <c r="I85" s="10">
        <f t="shared" si="18"/>
        <v>2.7413354230600793</v>
      </c>
      <c r="J85" s="10">
        <f t="shared" si="15"/>
        <v>4.3721640296022262</v>
      </c>
      <c r="K85">
        <f t="shared" si="16"/>
        <v>6</v>
      </c>
    </row>
    <row r="86" spans="5:11">
      <c r="E86" s="4"/>
      <c r="F86" s="4" t="s">
        <v>38</v>
      </c>
      <c r="G86" s="10">
        <f t="shared" si="17"/>
        <v>4.058682178455439</v>
      </c>
      <c r="H86" s="4" t="s">
        <v>5</v>
      </c>
      <c r="I86" s="10">
        <f t="shared" si="18"/>
        <v>1.6956075360449847</v>
      </c>
      <c r="J86" s="10">
        <f t="shared" si="15"/>
        <v>2.8771448572502116</v>
      </c>
      <c r="K86">
        <f t="shared" si="16"/>
        <v>16</v>
      </c>
    </row>
    <row r="87" spans="5:11">
      <c r="E87" s="4"/>
      <c r="F87" s="4" t="s">
        <v>251</v>
      </c>
      <c r="G87" s="10">
        <f t="shared" si="17"/>
        <v>3.8812346099434012</v>
      </c>
      <c r="H87" s="4" t="s">
        <v>46</v>
      </c>
      <c r="I87" s="10">
        <f t="shared" si="18"/>
        <v>2.0144638694278996</v>
      </c>
      <c r="J87" s="10">
        <f t="shared" si="15"/>
        <v>2.9478492396856506</v>
      </c>
      <c r="K87">
        <f t="shared" si="16"/>
        <v>15</v>
      </c>
    </row>
    <row r="88" spans="5:11">
      <c r="E88" s="4"/>
      <c r="F88" s="4" t="s">
        <v>21</v>
      </c>
      <c r="G88" s="10">
        <f t="shared" si="17"/>
        <v>0.80680497432237819</v>
      </c>
      <c r="H88" s="4" t="s">
        <v>37</v>
      </c>
      <c r="I88" s="10">
        <f t="shared" si="18"/>
        <v>4.9071206901140352</v>
      </c>
      <c r="J88" s="10">
        <f t="shared" si="15"/>
        <v>2.8569628322182066</v>
      </c>
      <c r="K88">
        <f t="shared" si="16"/>
        <v>17</v>
      </c>
    </row>
    <row r="89" spans="5:11">
      <c r="E89" s="4"/>
      <c r="F89" s="4" t="s">
        <v>22</v>
      </c>
      <c r="G89" s="10">
        <f t="shared" si="17"/>
        <v>5.8614722246906732</v>
      </c>
      <c r="H89" s="4" t="s">
        <v>250</v>
      </c>
      <c r="I89" s="10">
        <f t="shared" si="18"/>
        <v>6.7478824363423895E-2</v>
      </c>
      <c r="J89" s="10">
        <f t="shared" si="15"/>
        <v>2.9644755245270487</v>
      </c>
      <c r="K89">
        <f t="shared" si="16"/>
        <v>14</v>
      </c>
    </row>
    <row r="90" spans="5:11">
      <c r="E90" s="4"/>
      <c r="F90" s="4" t="s">
        <v>17</v>
      </c>
      <c r="G90" s="10">
        <f t="shared" si="17"/>
        <v>2.7801505068013621</v>
      </c>
      <c r="H90" s="4" t="s">
        <v>28</v>
      </c>
      <c r="I90" s="10">
        <f t="shared" si="18"/>
        <v>2.4124021624602214</v>
      </c>
      <c r="J90" s="10">
        <f t="shared" si="15"/>
        <v>2.596276334630792</v>
      </c>
      <c r="K90">
        <f t="shared" si="16"/>
        <v>18</v>
      </c>
    </row>
    <row r="91" spans="5:11">
      <c r="E91" s="4"/>
      <c r="F91" s="4" t="s">
        <v>15</v>
      </c>
      <c r="G91" s="10">
        <f t="shared" si="17"/>
        <v>5.5145858030099735</v>
      </c>
      <c r="H91" s="4" t="s">
        <v>39</v>
      </c>
      <c r="I91" s="10">
        <f t="shared" si="18"/>
        <v>3.0564730064457222</v>
      </c>
      <c r="J91" s="10">
        <f t="shared" si="15"/>
        <v>4.285529404727848</v>
      </c>
      <c r="K91">
        <f t="shared" si="16"/>
        <v>8</v>
      </c>
    </row>
    <row r="92" spans="5:11">
      <c r="E92" s="4"/>
      <c r="F92" s="4" t="s">
        <v>29</v>
      </c>
      <c r="G92" s="10">
        <f t="shared" si="17"/>
        <v>0.83580062215466078</v>
      </c>
      <c r="H92" s="4" t="s">
        <v>14</v>
      </c>
      <c r="I92" s="10">
        <f t="shared" si="18"/>
        <v>3.0369430543967892</v>
      </c>
      <c r="J92" s="10">
        <f t="shared" si="15"/>
        <v>1.9363718382757251</v>
      </c>
      <c r="K92">
        <f t="shared" si="16"/>
        <v>21</v>
      </c>
    </row>
    <row r="93" spans="5:11">
      <c r="E93" s="4"/>
      <c r="F93" s="4" t="s">
        <v>8</v>
      </c>
      <c r="G93" s="10">
        <f t="shared" si="17"/>
        <v>0.69080223435493149</v>
      </c>
      <c r="H93" s="4" t="s">
        <v>57</v>
      </c>
      <c r="I93" s="10">
        <f t="shared" si="18"/>
        <v>0.13363546973188137</v>
      </c>
      <c r="J93" s="10">
        <f t="shared" si="15"/>
        <v>0.41221885204340641</v>
      </c>
      <c r="K93">
        <f t="shared" si="16"/>
        <v>27</v>
      </c>
    </row>
    <row r="94" spans="5:11">
      <c r="E94" s="4"/>
      <c r="F94" s="4" t="s">
        <v>199</v>
      </c>
      <c r="G94" s="10">
        <f t="shared" si="17"/>
        <v>2.5582290756115698</v>
      </c>
      <c r="H94" s="4" t="s">
        <v>42</v>
      </c>
      <c r="I94" s="10">
        <f t="shared" si="18"/>
        <v>0.28695696250351316</v>
      </c>
      <c r="J94" s="10">
        <f t="shared" si="15"/>
        <v>1.4225930190575415</v>
      </c>
      <c r="K94">
        <f t="shared" si="16"/>
        <v>24</v>
      </c>
    </row>
    <row r="95" spans="5:11">
      <c r="E95" s="4"/>
      <c r="F95" s="4" t="s">
        <v>6</v>
      </c>
      <c r="G95" s="10">
        <f t="shared" si="17"/>
        <v>2.0643154512380679</v>
      </c>
      <c r="H95" s="4" t="s">
        <v>58</v>
      </c>
      <c r="I95" s="10">
        <f t="shared" si="18"/>
        <v>5.3941104751944628E-2</v>
      </c>
      <c r="J95" s="10">
        <f t="shared" si="15"/>
        <v>1.0591282779950062</v>
      </c>
      <c r="K95">
        <f t="shared" si="16"/>
        <v>25</v>
      </c>
    </row>
    <row r="96" spans="5:11">
      <c r="E96" s="4"/>
      <c r="F96" s="4" t="s">
        <v>10</v>
      </c>
      <c r="G96" s="10">
        <f t="shared" si="17"/>
        <v>7.6288211602146063</v>
      </c>
      <c r="H96" s="4" t="s">
        <v>20</v>
      </c>
      <c r="I96" s="10">
        <f t="shared" si="18"/>
        <v>3.7327212524856188</v>
      </c>
      <c r="J96" s="10">
        <f t="shared" si="15"/>
        <v>5.6807712063501121</v>
      </c>
      <c r="K96">
        <f t="shared" si="16"/>
        <v>2</v>
      </c>
    </row>
    <row r="97" spans="5:11">
      <c r="E97" s="4"/>
      <c r="F97" s="4" t="s">
        <v>11</v>
      </c>
      <c r="G97" s="10">
        <f t="shared" si="17"/>
        <v>2.4178735018883484</v>
      </c>
      <c r="H97" s="4" t="s">
        <v>59</v>
      </c>
      <c r="I97" s="10">
        <f t="shared" si="18"/>
        <v>5.1075230456055811</v>
      </c>
      <c r="J97" s="10">
        <f t="shared" si="15"/>
        <v>3.762698273746965</v>
      </c>
      <c r="K97">
        <f t="shared" si="16"/>
        <v>10</v>
      </c>
    </row>
    <row r="98" spans="5:11">
      <c r="E98" s="4"/>
      <c r="F98" s="4" t="s">
        <v>194</v>
      </c>
      <c r="G98" s="10">
        <f t="shared" si="17"/>
        <v>2.6960915512767147E-2</v>
      </c>
      <c r="H98" s="4" t="s">
        <v>40</v>
      </c>
      <c r="I98" s="10">
        <f t="shared" si="18"/>
        <v>0.20602003694188226</v>
      </c>
      <c r="J98" s="10">
        <f t="shared" si="15"/>
        <v>0.1164904762273247</v>
      </c>
      <c r="K98">
        <f t="shared" si="16"/>
        <v>28</v>
      </c>
    </row>
    <row r="99" spans="5:11">
      <c r="E99" s="4"/>
      <c r="F99" s="4" t="s">
        <v>51</v>
      </c>
      <c r="G99" s="10">
        <f t="shared" si="17"/>
        <v>5.6904419957008647</v>
      </c>
      <c r="H99" s="4" t="s">
        <v>41</v>
      </c>
      <c r="I99" s="10">
        <f t="shared" si="18"/>
        <v>2.4527358820981209</v>
      </c>
      <c r="J99" s="10">
        <f t="shared" si="15"/>
        <v>4.0715889388994926</v>
      </c>
      <c r="K99">
        <f t="shared" si="16"/>
        <v>9</v>
      </c>
    </row>
    <row r="100" spans="5:11">
      <c r="E100" s="4"/>
      <c r="F100" s="4" t="s">
        <v>23</v>
      </c>
      <c r="G100" s="10">
        <f t="shared" si="17"/>
        <v>0.15368871132385969</v>
      </c>
      <c r="H100" s="4" t="s">
        <v>26</v>
      </c>
      <c r="I100" s="10">
        <f t="shared" si="18"/>
        <v>0.96773654285051047</v>
      </c>
      <c r="J100" s="10">
        <f t="shared" si="15"/>
        <v>0.56071262708718506</v>
      </c>
      <c r="K100">
        <f t="shared" si="16"/>
        <v>26</v>
      </c>
    </row>
    <row r="101" spans="5:11">
      <c r="E101" s="4"/>
      <c r="F101" s="4" t="s">
        <v>12</v>
      </c>
      <c r="G101" s="10">
        <f t="shared" si="17"/>
        <v>2.2142002430641328</v>
      </c>
      <c r="H101" s="4" t="s">
        <v>55</v>
      </c>
      <c r="I101" s="10">
        <f t="shared" si="18"/>
        <v>4.793087179853023</v>
      </c>
      <c r="J101" s="10">
        <f t="shared" si="15"/>
        <v>3.5036437114585777</v>
      </c>
      <c r="K101">
        <f t="shared" si="16"/>
        <v>12</v>
      </c>
    </row>
    <row r="102" spans="5:11">
      <c r="E102" s="4"/>
      <c r="F102" s="4" t="s">
        <v>9</v>
      </c>
      <c r="G102" s="10">
        <f t="shared" si="17"/>
        <v>3.5736792358151894</v>
      </c>
      <c r="H102" s="4" t="s">
        <v>27</v>
      </c>
      <c r="I102" s="10">
        <f t="shared" si="18"/>
        <v>2.9289614302619267</v>
      </c>
      <c r="J102" s="10">
        <f t="shared" si="15"/>
        <v>3.2513203330385583</v>
      </c>
      <c r="K102">
        <f t="shared" si="16"/>
        <v>13</v>
      </c>
    </row>
    <row r="103" spans="5:11">
      <c r="E103" s="4"/>
      <c r="F103" s="4" t="s">
        <v>49</v>
      </c>
      <c r="G103" s="10">
        <f t="shared" si="17"/>
        <v>6.4962027200474353</v>
      </c>
      <c r="H103" s="4" t="s">
        <v>19</v>
      </c>
      <c r="I103" s="10">
        <f t="shared" si="18"/>
        <v>2.5255395829892464</v>
      </c>
      <c r="J103" s="10">
        <f t="shared" si="15"/>
        <v>4.5108711515183408</v>
      </c>
      <c r="K103">
        <f t="shared" si="16"/>
        <v>5</v>
      </c>
    </row>
    <row r="104" spans="5:11">
      <c r="E104" s="98">
        <v>40643</v>
      </c>
      <c r="F104" s="4" t="s">
        <v>1</v>
      </c>
      <c r="G104" s="10">
        <f t="shared" si="17"/>
        <v>2.5921168918881712</v>
      </c>
      <c r="H104" s="4" t="s">
        <v>54</v>
      </c>
      <c r="I104" s="10">
        <f t="shared" si="18"/>
        <v>1.8674807274515424</v>
      </c>
      <c r="J104" s="10">
        <f t="shared" si="15"/>
        <v>2.2297988096698567</v>
      </c>
    </row>
    <row r="105" spans="5:11">
      <c r="E105" s="98">
        <v>40644</v>
      </c>
      <c r="F105" s="4" t="s">
        <v>40</v>
      </c>
      <c r="G105" s="10">
        <f t="shared" si="17"/>
        <v>0.20602003694188226</v>
      </c>
      <c r="H105" s="4" t="s">
        <v>16</v>
      </c>
      <c r="I105" s="10">
        <f t="shared" si="18"/>
        <v>8.0552202383208389</v>
      </c>
      <c r="J105" s="10">
        <f t="shared" si="15"/>
        <v>4.1306201376313609</v>
      </c>
    </row>
    <row r="106" spans="5:11">
      <c r="E106" s="98">
        <v>40645</v>
      </c>
      <c r="F106" s="4" t="s">
        <v>12</v>
      </c>
      <c r="G106" s="10">
        <f t="shared" si="17"/>
        <v>2.2142002430641328</v>
      </c>
      <c r="H106" s="4" t="s">
        <v>11</v>
      </c>
      <c r="I106" s="10">
        <f t="shared" si="18"/>
        <v>2.4178735018883484</v>
      </c>
      <c r="J106" s="10">
        <f t="shared" si="15"/>
        <v>2.3160368724762406</v>
      </c>
    </row>
    <row r="107" spans="5:11">
      <c r="E107" s="4"/>
      <c r="F107" s="4" t="s">
        <v>17</v>
      </c>
      <c r="G107" s="10">
        <f t="shared" si="17"/>
        <v>2.7801505068013621</v>
      </c>
      <c r="H107" s="4" t="s">
        <v>19</v>
      </c>
      <c r="I107" s="10">
        <f t="shared" si="18"/>
        <v>2.5255395829892464</v>
      </c>
      <c r="J107" s="10">
        <f t="shared" si="15"/>
        <v>2.6528450448953045</v>
      </c>
    </row>
    <row r="108" spans="5:11">
      <c r="E108" s="4"/>
      <c r="F108" s="4" t="s">
        <v>44</v>
      </c>
      <c r="G108" s="10">
        <f t="shared" si="17"/>
        <v>6.0029926361443726</v>
      </c>
      <c r="H108" s="4" t="s">
        <v>8</v>
      </c>
      <c r="I108" s="10">
        <f t="shared" si="18"/>
        <v>0.69080223435493149</v>
      </c>
      <c r="J108" s="10">
        <f t="shared" si="15"/>
        <v>3.3468974352496521</v>
      </c>
    </row>
    <row r="109" spans="5:11">
      <c r="E109" s="4"/>
      <c r="F109" s="4" t="s">
        <v>20</v>
      </c>
      <c r="G109" s="10">
        <f t="shared" si="17"/>
        <v>3.7327212524856188</v>
      </c>
      <c r="H109" s="4" t="s">
        <v>43</v>
      </c>
      <c r="I109" s="10">
        <f t="shared" si="18"/>
        <v>2.7413354230600793</v>
      </c>
      <c r="J109" s="10">
        <f t="shared" si="15"/>
        <v>3.2370283377728493</v>
      </c>
    </row>
    <row r="110" spans="5:11">
      <c r="E110" s="4"/>
      <c r="F110" s="4" t="s">
        <v>41</v>
      </c>
      <c r="G110" s="10">
        <f t="shared" si="17"/>
        <v>2.4527358820981209</v>
      </c>
      <c r="H110" s="4" t="s">
        <v>45</v>
      </c>
      <c r="I110" s="10">
        <f t="shared" si="18"/>
        <v>1.3792325875341851</v>
      </c>
      <c r="J110" s="10">
        <f t="shared" si="15"/>
        <v>1.9159842348161531</v>
      </c>
    </row>
    <row r="111" spans="5:11">
      <c r="E111" s="4"/>
      <c r="F111" s="4" t="s">
        <v>10</v>
      </c>
      <c r="G111" s="10">
        <f t="shared" si="17"/>
        <v>7.6288211602146063</v>
      </c>
      <c r="H111" s="4" t="s">
        <v>51</v>
      </c>
      <c r="I111" s="10">
        <f t="shared" si="18"/>
        <v>5.6904419957008647</v>
      </c>
      <c r="J111" s="10">
        <f t="shared" si="15"/>
        <v>6.659631577957736</v>
      </c>
    </row>
    <row r="112" spans="5:11">
      <c r="E112" s="4"/>
      <c r="F112" s="4" t="s">
        <v>23</v>
      </c>
      <c r="G112" s="10">
        <f t="shared" si="17"/>
        <v>0.15368871132385969</v>
      </c>
      <c r="H112" s="4" t="s">
        <v>6</v>
      </c>
      <c r="I112" s="10">
        <f t="shared" si="18"/>
        <v>2.0643154512380679</v>
      </c>
      <c r="J112" s="10">
        <f t="shared" si="15"/>
        <v>1.1090020812809638</v>
      </c>
    </row>
    <row r="113" spans="5:11">
      <c r="E113" s="98">
        <v>40647</v>
      </c>
      <c r="F113" s="4" t="s">
        <v>40</v>
      </c>
      <c r="G113" s="10">
        <f t="shared" si="17"/>
        <v>0.20602003694188226</v>
      </c>
      <c r="H113" s="4" t="s">
        <v>35</v>
      </c>
      <c r="I113" s="10">
        <f t="shared" si="18"/>
        <v>4.4175626602895921</v>
      </c>
      <c r="J113" s="10">
        <f t="shared" si="15"/>
        <v>2.3117913486157371</v>
      </c>
    </row>
    <row r="114" spans="5:11">
      <c r="E114" s="98">
        <v>40648</v>
      </c>
      <c r="F114" s="4" t="s">
        <v>7</v>
      </c>
      <c r="G114" s="10">
        <f t="shared" si="17"/>
        <v>4.7437893240114359</v>
      </c>
      <c r="H114" s="4" t="s">
        <v>27</v>
      </c>
      <c r="I114" s="10">
        <f t="shared" si="18"/>
        <v>2.9289614302619267</v>
      </c>
      <c r="J114" s="10">
        <f t="shared" si="15"/>
        <v>3.8363753771366813</v>
      </c>
    </row>
    <row r="115" spans="5:11">
      <c r="E115" s="98">
        <v>40649</v>
      </c>
      <c r="F115" s="4" t="s">
        <v>2</v>
      </c>
      <c r="G115" s="10">
        <f t="shared" si="17"/>
        <v>6.4585772286375009</v>
      </c>
      <c r="H115" s="4" t="s">
        <v>34</v>
      </c>
      <c r="I115" s="10">
        <f t="shared" si="18"/>
        <v>2.0783438394689999</v>
      </c>
      <c r="J115" s="10">
        <f t="shared" si="15"/>
        <v>4.2684605340532507</v>
      </c>
      <c r="K115">
        <f>RANK(J115,$J$115:$J$145,0)</f>
        <v>6</v>
      </c>
    </row>
    <row r="116" spans="5:11">
      <c r="E116" s="4"/>
      <c r="F116" s="4" t="s">
        <v>56</v>
      </c>
      <c r="G116" s="10">
        <f t="shared" si="17"/>
        <v>6.7237388452359896</v>
      </c>
      <c r="H116" s="4" t="s">
        <v>16</v>
      </c>
      <c r="I116" s="10">
        <f t="shared" si="18"/>
        <v>8.0552202383208389</v>
      </c>
      <c r="J116" s="10">
        <f t="shared" si="15"/>
        <v>7.3894795417784138</v>
      </c>
      <c r="K116">
        <f t="shared" ref="K116:K145" si="19">RANK(J116,$J$115:$J$145,0)</f>
        <v>1</v>
      </c>
    </row>
    <row r="117" spans="5:11">
      <c r="E117" s="4"/>
      <c r="F117" s="4" t="s">
        <v>199</v>
      </c>
      <c r="G117" s="10">
        <f t="shared" si="17"/>
        <v>2.5582290756115698</v>
      </c>
      <c r="H117" s="4" t="s">
        <v>36</v>
      </c>
      <c r="I117" s="10">
        <f t="shared" si="18"/>
        <v>4.7363256994087868</v>
      </c>
      <c r="J117" s="10">
        <f t="shared" si="15"/>
        <v>3.6472773875101785</v>
      </c>
      <c r="K117">
        <f t="shared" si="19"/>
        <v>11</v>
      </c>
    </row>
    <row r="118" spans="5:11">
      <c r="E118" s="4"/>
      <c r="F118" s="4" t="s">
        <v>12</v>
      </c>
      <c r="G118" s="10">
        <f t="shared" si="17"/>
        <v>2.2142002430641328</v>
      </c>
      <c r="H118" s="4" t="s">
        <v>250</v>
      </c>
      <c r="I118" s="10">
        <f t="shared" si="18"/>
        <v>6.7478824363423895E-2</v>
      </c>
      <c r="J118" s="10">
        <f t="shared" si="15"/>
        <v>1.1408395337137782</v>
      </c>
      <c r="K118">
        <f t="shared" si="19"/>
        <v>30</v>
      </c>
    </row>
    <row r="119" spans="5:11">
      <c r="E119" s="4"/>
      <c r="F119" s="4" t="s">
        <v>29</v>
      </c>
      <c r="G119" s="10">
        <f t="shared" si="17"/>
        <v>0.83580062215466078</v>
      </c>
      <c r="H119" s="4" t="s">
        <v>48</v>
      </c>
      <c r="I119" s="10">
        <f t="shared" si="18"/>
        <v>4.9291737827617395</v>
      </c>
      <c r="J119" s="10">
        <f t="shared" si="15"/>
        <v>2.8824872024582002</v>
      </c>
      <c r="K119">
        <f t="shared" si="19"/>
        <v>20</v>
      </c>
    </row>
    <row r="120" spans="5:11">
      <c r="E120" s="4"/>
      <c r="F120" s="4" t="s">
        <v>251</v>
      </c>
      <c r="G120" s="10">
        <f t="shared" si="17"/>
        <v>3.8812346099434012</v>
      </c>
      <c r="H120" s="4" t="s">
        <v>43</v>
      </c>
      <c r="I120" s="10">
        <f t="shared" si="18"/>
        <v>2.7413354230600793</v>
      </c>
      <c r="J120" s="10">
        <f t="shared" si="15"/>
        <v>3.3112850165017402</v>
      </c>
      <c r="K120">
        <f t="shared" si="19"/>
        <v>15</v>
      </c>
    </row>
    <row r="121" spans="5:11">
      <c r="E121" s="4"/>
      <c r="F121" s="4" t="s">
        <v>30</v>
      </c>
      <c r="G121" s="10">
        <f t="shared" si="17"/>
        <v>1.8641244374605754</v>
      </c>
      <c r="H121" s="4" t="s">
        <v>24</v>
      </c>
      <c r="I121" s="10">
        <f t="shared" si="18"/>
        <v>2.2352495991947028</v>
      </c>
      <c r="J121" s="10">
        <f t="shared" si="15"/>
        <v>2.049687018327639</v>
      </c>
      <c r="K121">
        <f t="shared" si="19"/>
        <v>26</v>
      </c>
    </row>
    <row r="122" spans="5:11">
      <c r="E122" s="4"/>
      <c r="F122" s="4" t="s">
        <v>15</v>
      </c>
      <c r="G122" s="10">
        <f t="shared" si="17"/>
        <v>5.5145858030099735</v>
      </c>
      <c r="H122" s="4" t="s">
        <v>32</v>
      </c>
      <c r="I122" s="10">
        <f t="shared" si="18"/>
        <v>3.0807689226937049</v>
      </c>
      <c r="J122" s="10">
        <f t="shared" si="15"/>
        <v>4.2976773628518394</v>
      </c>
      <c r="K122">
        <f t="shared" si="19"/>
        <v>5</v>
      </c>
    </row>
    <row r="123" spans="5:11">
      <c r="E123" s="4"/>
      <c r="F123" s="4" t="s">
        <v>17</v>
      </c>
      <c r="G123" s="10">
        <f t="shared" si="17"/>
        <v>2.7801505068013621</v>
      </c>
      <c r="H123" s="4" t="s">
        <v>22</v>
      </c>
      <c r="I123" s="10">
        <f t="shared" si="18"/>
        <v>5.8614722246906732</v>
      </c>
      <c r="J123" s="10">
        <f t="shared" si="15"/>
        <v>4.3208113657460174</v>
      </c>
      <c r="K123">
        <f t="shared" si="19"/>
        <v>4</v>
      </c>
    </row>
    <row r="124" spans="5:11">
      <c r="E124" s="4"/>
      <c r="F124" s="4" t="s">
        <v>19</v>
      </c>
      <c r="G124" s="10">
        <f t="shared" si="17"/>
        <v>2.5255395829892464</v>
      </c>
      <c r="H124" s="4" t="s">
        <v>54</v>
      </c>
      <c r="I124" s="10">
        <f t="shared" si="18"/>
        <v>1.8674807274515424</v>
      </c>
      <c r="J124" s="10">
        <f t="shared" si="15"/>
        <v>2.1965101552203943</v>
      </c>
      <c r="K124">
        <f t="shared" si="19"/>
        <v>24</v>
      </c>
    </row>
    <row r="125" spans="5:11">
      <c r="E125" s="4"/>
      <c r="F125" s="4" t="s">
        <v>41</v>
      </c>
      <c r="G125" s="10">
        <f t="shared" si="17"/>
        <v>2.4527358820981209</v>
      </c>
      <c r="H125" s="4" t="s">
        <v>11</v>
      </c>
      <c r="I125" s="10">
        <f t="shared" si="18"/>
        <v>2.4178735018883484</v>
      </c>
      <c r="J125" s="10">
        <f t="shared" si="15"/>
        <v>2.4353046919932346</v>
      </c>
      <c r="K125">
        <f t="shared" si="19"/>
        <v>21</v>
      </c>
    </row>
    <row r="126" spans="5:11">
      <c r="E126" s="4"/>
      <c r="F126" s="4" t="s">
        <v>5</v>
      </c>
      <c r="G126" s="10">
        <f t="shared" si="17"/>
        <v>1.6956075360449847</v>
      </c>
      <c r="H126" s="4" t="s">
        <v>59</v>
      </c>
      <c r="I126" s="10">
        <f t="shared" si="18"/>
        <v>5.1075230456055811</v>
      </c>
      <c r="J126" s="10">
        <f t="shared" si="15"/>
        <v>3.4015652908252827</v>
      </c>
      <c r="K126">
        <f t="shared" si="19"/>
        <v>13</v>
      </c>
    </row>
    <row r="127" spans="5:11">
      <c r="E127" s="4"/>
      <c r="F127" s="4" t="s">
        <v>38</v>
      </c>
      <c r="G127" s="10">
        <f t="shared" si="17"/>
        <v>4.058682178455439</v>
      </c>
      <c r="H127" s="4" t="s">
        <v>20</v>
      </c>
      <c r="I127" s="10">
        <f t="shared" si="18"/>
        <v>3.7327212524856188</v>
      </c>
      <c r="J127" s="10">
        <f t="shared" si="15"/>
        <v>3.8957017154705289</v>
      </c>
      <c r="K127">
        <f t="shared" si="19"/>
        <v>8</v>
      </c>
    </row>
    <row r="128" spans="5:11">
      <c r="E128" s="4"/>
      <c r="F128" s="4" t="s">
        <v>5</v>
      </c>
      <c r="G128" s="10">
        <f t="shared" si="17"/>
        <v>1.6956075360449847</v>
      </c>
      <c r="H128" s="4" t="s">
        <v>59</v>
      </c>
      <c r="I128" s="10">
        <f t="shared" si="18"/>
        <v>5.1075230456055811</v>
      </c>
      <c r="J128" s="10">
        <f t="shared" si="15"/>
        <v>3.4015652908252827</v>
      </c>
      <c r="K128">
        <f t="shared" si="19"/>
        <v>13</v>
      </c>
    </row>
    <row r="129" spans="5:11">
      <c r="E129" s="4"/>
      <c r="F129" s="4" t="s">
        <v>38</v>
      </c>
      <c r="G129" s="10">
        <f t="shared" si="17"/>
        <v>4.058682178455439</v>
      </c>
      <c r="H129" s="4" t="s">
        <v>20</v>
      </c>
      <c r="I129" s="10">
        <f t="shared" si="18"/>
        <v>3.7327212524856188</v>
      </c>
      <c r="J129" s="10">
        <f t="shared" si="15"/>
        <v>3.8957017154705289</v>
      </c>
      <c r="K129">
        <f t="shared" si="19"/>
        <v>8</v>
      </c>
    </row>
    <row r="130" spans="5:11">
      <c r="E130" s="4"/>
      <c r="F130" s="4" t="s">
        <v>58</v>
      </c>
      <c r="G130" s="10">
        <f t="shared" si="17"/>
        <v>5.3941104751944628E-2</v>
      </c>
      <c r="H130" s="4" t="s">
        <v>44</v>
      </c>
      <c r="I130" s="10">
        <f t="shared" si="18"/>
        <v>6.0029926361443726</v>
      </c>
      <c r="J130" s="10">
        <f t="shared" si="15"/>
        <v>3.0284668704481588</v>
      </c>
      <c r="K130">
        <f t="shared" si="19"/>
        <v>18</v>
      </c>
    </row>
    <row r="131" spans="5:11">
      <c r="E131" s="4"/>
      <c r="F131" s="4" t="s">
        <v>8</v>
      </c>
      <c r="G131" s="10">
        <f t="shared" si="17"/>
        <v>0.69080223435493149</v>
      </c>
      <c r="H131" s="4" t="s">
        <v>14</v>
      </c>
      <c r="I131" s="10">
        <f t="shared" si="18"/>
        <v>3.0369430543967892</v>
      </c>
      <c r="J131" s="10">
        <f t="shared" si="15"/>
        <v>1.8638726443758604</v>
      </c>
      <c r="K131">
        <f t="shared" si="19"/>
        <v>28</v>
      </c>
    </row>
    <row r="132" spans="5:11">
      <c r="E132" s="4"/>
      <c r="F132" s="4" t="s">
        <v>37</v>
      </c>
      <c r="G132" s="10">
        <f t="shared" si="17"/>
        <v>4.9071206901140352</v>
      </c>
      <c r="H132" s="4" t="s">
        <v>13</v>
      </c>
      <c r="I132" s="10">
        <f t="shared" si="18"/>
        <v>6.9839763747882762</v>
      </c>
      <c r="J132" s="10">
        <f t="shared" ref="J132:J189" si="20">(G132+I132)/2</f>
        <v>5.9455485324511557</v>
      </c>
      <c r="K132">
        <f t="shared" si="19"/>
        <v>2</v>
      </c>
    </row>
    <row r="133" spans="5:11">
      <c r="E133" s="4"/>
      <c r="F133" s="4" t="s">
        <v>51</v>
      </c>
      <c r="G133" s="10">
        <f t="shared" si="17"/>
        <v>5.6904419957008647</v>
      </c>
      <c r="H133" s="4" t="s">
        <v>42</v>
      </c>
      <c r="I133" s="10">
        <f t="shared" si="18"/>
        <v>0.28695696250351316</v>
      </c>
      <c r="J133" s="10">
        <f t="shared" si="20"/>
        <v>2.988699479102189</v>
      </c>
      <c r="K133">
        <f t="shared" si="19"/>
        <v>19</v>
      </c>
    </row>
    <row r="134" spans="5:11">
      <c r="E134" s="4"/>
      <c r="F134" s="4" t="s">
        <v>194</v>
      </c>
      <c r="G134" s="10">
        <f t="shared" si="17"/>
        <v>2.6960915512767147E-2</v>
      </c>
      <c r="H134" s="4" t="s">
        <v>23</v>
      </c>
      <c r="I134" s="10">
        <f t="shared" si="18"/>
        <v>0.15368871132385969</v>
      </c>
      <c r="J134" s="10">
        <f t="shared" si="20"/>
        <v>9.0324813418313415E-2</v>
      </c>
      <c r="K134">
        <f t="shared" si="19"/>
        <v>31</v>
      </c>
    </row>
    <row r="135" spans="5:11">
      <c r="E135" s="4"/>
      <c r="F135" s="4" t="s">
        <v>6</v>
      </c>
      <c r="G135" s="10">
        <f t="shared" si="17"/>
        <v>2.0643154512380679</v>
      </c>
      <c r="H135" s="4" t="s">
        <v>46</v>
      </c>
      <c r="I135" s="10">
        <f t="shared" si="18"/>
        <v>2.0144638694278996</v>
      </c>
      <c r="J135" s="10">
        <f t="shared" si="20"/>
        <v>2.0393896603329837</v>
      </c>
      <c r="K135">
        <f t="shared" si="19"/>
        <v>27</v>
      </c>
    </row>
    <row r="136" spans="5:11">
      <c r="E136" s="4"/>
      <c r="F136" s="4" t="s">
        <v>53</v>
      </c>
      <c r="G136" s="10">
        <f t="shared" si="17"/>
        <v>1.6113513902884167</v>
      </c>
      <c r="H136" s="4" t="s">
        <v>1</v>
      </c>
      <c r="I136" s="10">
        <f t="shared" si="18"/>
        <v>2.5921168918881712</v>
      </c>
      <c r="J136" s="10">
        <f t="shared" si="20"/>
        <v>2.1017341410882939</v>
      </c>
      <c r="K136">
        <f t="shared" si="19"/>
        <v>25</v>
      </c>
    </row>
    <row r="137" spans="5:11">
      <c r="E137" s="4"/>
      <c r="F137" s="4" t="s">
        <v>52</v>
      </c>
      <c r="G137" s="10">
        <f t="shared" si="17"/>
        <v>1.5869728120918871</v>
      </c>
      <c r="H137" s="4" t="s">
        <v>39</v>
      </c>
      <c r="I137" s="10">
        <f t="shared" si="18"/>
        <v>3.0564730064457222</v>
      </c>
      <c r="J137" s="10">
        <f t="shared" si="20"/>
        <v>2.3217229092688045</v>
      </c>
      <c r="K137">
        <f t="shared" si="19"/>
        <v>22</v>
      </c>
    </row>
    <row r="138" spans="5:11">
      <c r="E138" s="4"/>
      <c r="F138" s="4" t="s">
        <v>3</v>
      </c>
      <c r="G138" s="10">
        <f t="shared" si="17"/>
        <v>2.6967628523602909</v>
      </c>
      <c r="H138" s="4" t="s">
        <v>21</v>
      </c>
      <c r="I138" s="10">
        <f t="shared" si="18"/>
        <v>0.80680497432237819</v>
      </c>
      <c r="J138" s="10">
        <f t="shared" si="20"/>
        <v>1.7517839133413347</v>
      </c>
      <c r="K138">
        <f t="shared" si="19"/>
        <v>29</v>
      </c>
    </row>
    <row r="139" spans="5:11">
      <c r="E139" s="4"/>
      <c r="F139" s="4" t="s">
        <v>9</v>
      </c>
      <c r="G139" s="10">
        <f t="shared" si="17"/>
        <v>3.5736792358151894</v>
      </c>
      <c r="H139" s="4" t="s">
        <v>26</v>
      </c>
      <c r="I139" s="10">
        <f t="shared" si="18"/>
        <v>0.96773654285051047</v>
      </c>
      <c r="J139" s="10">
        <f t="shared" si="20"/>
        <v>2.2707078893328498</v>
      </c>
      <c r="K139">
        <f t="shared" si="19"/>
        <v>23</v>
      </c>
    </row>
    <row r="140" spans="5:11">
      <c r="E140" s="4"/>
      <c r="F140" s="4" t="s">
        <v>4</v>
      </c>
      <c r="G140" s="10">
        <f t="shared" si="17"/>
        <v>1.7308396376658675</v>
      </c>
      <c r="H140" s="4" t="s">
        <v>49</v>
      </c>
      <c r="I140" s="10">
        <f t="shared" si="18"/>
        <v>6.4962027200474353</v>
      </c>
      <c r="J140" s="10">
        <f t="shared" si="20"/>
        <v>4.1135211788566517</v>
      </c>
      <c r="K140">
        <f t="shared" si="19"/>
        <v>7</v>
      </c>
    </row>
    <row r="141" spans="5:11">
      <c r="E141" s="4"/>
      <c r="F141" s="4" t="s">
        <v>28</v>
      </c>
      <c r="G141" s="10">
        <f t="shared" si="17"/>
        <v>2.4124021624602214</v>
      </c>
      <c r="H141" s="4" t="s">
        <v>18</v>
      </c>
      <c r="I141" s="10">
        <f t="shared" si="18"/>
        <v>3.9390963152802545</v>
      </c>
      <c r="J141" s="10">
        <f t="shared" si="20"/>
        <v>3.175749238870238</v>
      </c>
      <c r="K141">
        <f t="shared" si="19"/>
        <v>16</v>
      </c>
    </row>
    <row r="142" spans="5:11">
      <c r="E142" s="4"/>
      <c r="F142" s="4" t="s">
        <v>45</v>
      </c>
      <c r="G142" s="10">
        <f t="shared" si="17"/>
        <v>1.3792325875341851</v>
      </c>
      <c r="H142" s="4" t="s">
        <v>55</v>
      </c>
      <c r="I142" s="10">
        <f t="shared" si="18"/>
        <v>4.793087179853023</v>
      </c>
      <c r="J142" s="10">
        <f t="shared" si="20"/>
        <v>3.0861598836936039</v>
      </c>
      <c r="K142">
        <f t="shared" si="19"/>
        <v>17</v>
      </c>
    </row>
    <row r="143" spans="5:11">
      <c r="E143" s="4"/>
      <c r="F143" s="4" t="s">
        <v>25</v>
      </c>
      <c r="G143" s="10">
        <f t="shared" si="17"/>
        <v>5.884059951417318</v>
      </c>
      <c r="H143" s="4" t="s">
        <v>31</v>
      </c>
      <c r="I143" s="10">
        <f t="shared" si="18"/>
        <v>5.9933417946436904</v>
      </c>
      <c r="J143" s="10">
        <f t="shared" si="20"/>
        <v>5.9387008730305038</v>
      </c>
      <c r="K143">
        <f t="shared" si="19"/>
        <v>3</v>
      </c>
    </row>
    <row r="144" spans="5:11">
      <c r="E144" s="98">
        <v>40650</v>
      </c>
      <c r="F144" s="4" t="s">
        <v>35</v>
      </c>
      <c r="G144" s="10">
        <f t="shared" si="17"/>
        <v>4.4175626602895921</v>
      </c>
      <c r="H144" s="4" t="s">
        <v>27</v>
      </c>
      <c r="I144" s="10">
        <f t="shared" si="18"/>
        <v>2.9289614302619267</v>
      </c>
      <c r="J144" s="10">
        <f t="shared" si="20"/>
        <v>3.6732620452757594</v>
      </c>
      <c r="K144">
        <f t="shared" si="19"/>
        <v>10</v>
      </c>
    </row>
    <row r="145" spans="4:12">
      <c r="E145" s="4"/>
      <c r="F145" s="4" t="s">
        <v>37</v>
      </c>
      <c r="G145" s="10">
        <f t="shared" si="17"/>
        <v>4.9071206901140352</v>
      </c>
      <c r="H145" s="4" t="s">
        <v>0</v>
      </c>
      <c r="I145" s="10">
        <f t="shared" si="18"/>
        <v>2.004343016546231</v>
      </c>
      <c r="J145" s="10">
        <f t="shared" si="20"/>
        <v>3.4557318533301329</v>
      </c>
      <c r="K145">
        <f t="shared" si="19"/>
        <v>12</v>
      </c>
    </row>
    <row r="146" spans="4:12">
      <c r="E146" s="98">
        <v>40652</v>
      </c>
      <c r="F146" s="4" t="s">
        <v>54</v>
      </c>
      <c r="G146" s="10">
        <f t="shared" si="17"/>
        <v>1.8674807274515424</v>
      </c>
      <c r="H146" s="4" t="s">
        <v>11</v>
      </c>
      <c r="I146" s="10">
        <f t="shared" si="18"/>
        <v>2.4178735018883484</v>
      </c>
      <c r="J146" s="10">
        <f t="shared" si="20"/>
        <v>2.1426771146699455</v>
      </c>
    </row>
    <row r="147" spans="4:12">
      <c r="E147" s="4"/>
      <c r="F147" s="4" t="s">
        <v>21</v>
      </c>
      <c r="G147" s="10">
        <f t="shared" ref="G147:G189" si="21">IF(F147="Air Force",$B$5,IF(F147="Albany",$B$6,IF(F147="Detroit",$B$19,IF(F147="Binghamton",$B$9,IF(F147="Hartford",$B$24,IF(F147="Stony Brook",$B$56,IF(F147="UMBC",$B$59,IF(F147="Vermont",$B$60,IF(F147="Duke",$B$21,IF(F147="Maryland",$B$36,IF(F147="North Carolina",$B$41,IF(F147="Virginia",$B$62,IF(F147="Georgetown",$B$23,IF(F147="Notre Dame",$B$42,IF(F147="Providence",$B$48,IF(F147="Rutgers",$B$51,IF(F147="St. Johns",$B$55,IF(F147="Syracuse",$B$57,IF(F147="Villanova",$B$61,IF(F147="Drexel",$B$20,IF(F147="Hofstra",$B$27,IF(F147="Penn State",$B$44,IF(F147="Delaware",$B$17,IF(F147="Massachusetts",$B$37,IF(F147="Bellarmine",$B$8,IF(F147="Fairfield",$B$22,IF(F147="Hobart",$B$26,IF(F147="Loyola",$B$33,IF(F147="Ohio State",$B$43,IF(F147="Denver",$B$18,IF(F147="Johns Hopkins",$B$30,IF(F147="Mercer",$B$38,IF(F147="Presbyterian",$B$46,IF(F147="Brown",$B$10,IF(F147="Cornell",$B$15,IF(F147="Dartmouth",$B$16,IF(F147="Harvard",$B$25,IF(F147="Pennsylvania",$B$45,IF(F147="Princeton",$B$47,IF(F147="Yale",$B$65,IF(F147="Canisius",$B$13,IF(F147="Jacksonville",$B$29,IF(F147="Manhattan",$B$34,IF(F147="Marist",$B$35,IF(F147="Saint Josephs",$B$53,IF(F147="Siena",$B$54,IF(F147="VMI",$B$63,IF(F147="Bryant",$B$11,IF(F147="Mount St. Marys",$B$39,IF(F147="Quinnipiac",$B$49,IF(F147="Robert Morris",$B$50,IF(F147="Sacred Heart",$B$52,IF(F147="Wagner",$B$64,IF(F147="Army",$B$7,IF(F147="Bucknell",$B$12,IF(F147="Colgate",$B$14,IF(F147="Towson",$B$58,IF(F147="Holy Cross",$B$28,IF(F147="Lafayette",$B$31,IF(F147="Lehigh",$B$32,IF(F147="Navy",$B$40,0)))))))))))))))))))))))))))))))))))))))))))))))))))))))))))))</f>
        <v>0.80680497432237819</v>
      </c>
      <c r="H147" s="4" t="s">
        <v>51</v>
      </c>
      <c r="I147" s="10">
        <f t="shared" ref="I147:I189" si="22">IF(H147="Air Force",$B$5,IF(H147="Albany",$B$6,IF(H147="Detroit",$B$19,IF(H147="Binghamton",$B$9,IF(H147="Hartford",$B$24,IF(H147="Stony Brook",$B$56,IF(H147="UMBC",$B$59,IF(H147="Vermont",$B$60,IF(H147="Duke",$B$21,IF(H147="Maryland",$B$36,IF(H147="North Carolina",$B$41,IF(H147="Virginia",$B$62,IF(H147="Georgetown",$B$23,IF(H147="Notre Dame",$B$42,IF(H147="Providence",$B$48,IF(H147="Rutgers",$B$51,IF(H147="St. Johns",$B$55,IF(H147="Syracuse",$B$57,IF(H147="Villanova",$B$61,IF(H147="Drexel",$B$20,IF(H147="Hofstra",$B$27,IF(H147="Penn State",$B$44,IF(H147="Delaware",$B$17,IF(H147="Massachusetts",$B$37,IF(H147="Bellarmine",$B$8,IF(H147="Fairfield",$B$22,IF(H147="Hobart",$B$26,IF(H147="Loyola",$B$33,IF(H147="Ohio State",$B$43,IF(H147="Denver",$B$18,IF(H147="Johns Hopkins",$B$30,IF(H147="Mercer",$B$38,IF(H147="Presbyterian",$B$46,IF(H147="Brown",$B$10,IF(H147="Cornell",$B$15,IF(H147="Dartmouth",$B$16,IF(H147="Harvard",$B$25,IF(H147="Pennsylvania",$B$45,IF(H147="Princeton",$B$47,IF(H147="Yale",$B$65,IF(H147="Canisius",$B$13,IF(H147="Jacksonville",$B$29,IF(H147="Manhattan",$B$34,IF(H147="Marist",$B$35,IF(H147="Saint Josephs",$B$53,IF(H147="Siena",$B$54,IF(H147="VMI",$B$63,IF(H147="Bryant",$B$11,IF(H147="Mount St. Marys",$B$39,IF(H147="Quinnipiac",$B$49,IF(H147="Robert Morris",$B$50,IF(H147="Sacred Heart",$B$52,IF(H147="Wagner",$B$64,IF(H147="Army",$B$7,IF(H147="Bucknell",$B$12,IF(H147="Colgate",$B$14,IF(H147="Towson",$B$58,IF(H147="Holy Cross",$B$28,IF(H147="Lafayette",$B$31,IF(H147="Lehigh",$B$32,IF(H147="Navy",$B$40,0)))))))))))))))))))))))))))))))))))))))))))))))))))))))))))))</f>
        <v>5.6904419957008647</v>
      </c>
      <c r="J147" s="10">
        <f t="shared" si="20"/>
        <v>3.2486234850116213</v>
      </c>
    </row>
    <row r="148" spans="4:12">
      <c r="E148" s="4"/>
      <c r="F148" s="4" t="s">
        <v>5</v>
      </c>
      <c r="G148" s="10">
        <f t="shared" si="21"/>
        <v>1.6956075360449847</v>
      </c>
      <c r="H148" s="4" t="s">
        <v>42</v>
      </c>
      <c r="I148" s="10">
        <f t="shared" si="22"/>
        <v>0.28695696250351316</v>
      </c>
      <c r="J148" s="10">
        <f t="shared" si="20"/>
        <v>0.99128224927424891</v>
      </c>
    </row>
    <row r="149" spans="4:12">
      <c r="E149" s="4"/>
      <c r="F149" s="4" t="s">
        <v>59</v>
      </c>
      <c r="G149" s="10">
        <f t="shared" si="21"/>
        <v>5.1075230456055811</v>
      </c>
      <c r="H149" s="4" t="s">
        <v>6</v>
      </c>
      <c r="I149" s="10">
        <f t="shared" si="22"/>
        <v>2.0643154512380679</v>
      </c>
      <c r="J149" s="10">
        <f t="shared" si="20"/>
        <v>3.5859192484218245</v>
      </c>
    </row>
    <row r="150" spans="4:12">
      <c r="E150" s="98">
        <v>40653</v>
      </c>
      <c r="F150" s="4" t="s">
        <v>38</v>
      </c>
      <c r="G150" s="10">
        <f t="shared" si="21"/>
        <v>4.058682178455439</v>
      </c>
      <c r="H150" s="4" t="s">
        <v>250</v>
      </c>
      <c r="I150" s="10">
        <f t="shared" si="22"/>
        <v>6.7478824363423895E-2</v>
      </c>
      <c r="J150" s="10">
        <f t="shared" si="20"/>
        <v>2.0630805014094316</v>
      </c>
    </row>
    <row r="151" spans="4:12">
      <c r="D151" s="101">
        <v>0.20833333333333334</v>
      </c>
      <c r="E151" s="98">
        <v>40655</v>
      </c>
      <c r="F151" s="4" t="s">
        <v>16</v>
      </c>
      <c r="G151" s="10">
        <f t="shared" si="21"/>
        <v>8.0552202383208389</v>
      </c>
      <c r="H151" s="4" t="s">
        <v>56</v>
      </c>
      <c r="I151" s="10">
        <f t="shared" si="22"/>
        <v>6.7237388452359896</v>
      </c>
      <c r="J151" s="10">
        <f t="shared" si="20"/>
        <v>7.3894795417784138</v>
      </c>
    </row>
    <row r="152" spans="4:12">
      <c r="D152" s="101">
        <v>0.3125</v>
      </c>
      <c r="E152" s="98"/>
      <c r="F152" s="4" t="s">
        <v>35</v>
      </c>
      <c r="G152" s="10">
        <f t="shared" si="21"/>
        <v>4.4175626602895921</v>
      </c>
      <c r="H152" s="4" t="s">
        <v>31</v>
      </c>
      <c r="I152" s="10">
        <f t="shared" si="22"/>
        <v>5.9933417946436904</v>
      </c>
      <c r="J152" s="10">
        <f t="shared" si="20"/>
        <v>5.2054522274666413</v>
      </c>
    </row>
    <row r="153" spans="4:12">
      <c r="E153" s="98">
        <v>40656</v>
      </c>
      <c r="F153" s="4" t="s">
        <v>17</v>
      </c>
      <c r="G153" s="10">
        <f t="shared" si="21"/>
        <v>2.7801505068013621</v>
      </c>
      <c r="H153" s="4" t="s">
        <v>37</v>
      </c>
      <c r="I153" s="10">
        <f t="shared" si="22"/>
        <v>4.9071206901140352</v>
      </c>
      <c r="J153" s="10">
        <f t="shared" si="20"/>
        <v>3.8436355984576984</v>
      </c>
      <c r="K153">
        <f>RANK(J153,$J$153:$J$179,0)</f>
        <v>9</v>
      </c>
    </row>
    <row r="154" spans="4:12">
      <c r="E154" s="4"/>
      <c r="F154" s="4" t="s">
        <v>13</v>
      </c>
      <c r="G154" s="10">
        <f t="shared" si="21"/>
        <v>6.9839763747882762</v>
      </c>
      <c r="H154" s="4" t="s">
        <v>3</v>
      </c>
      <c r="I154" s="10">
        <f t="shared" si="22"/>
        <v>2.6967628523602909</v>
      </c>
      <c r="J154" s="10">
        <f t="shared" si="20"/>
        <v>4.8403696135742837</v>
      </c>
      <c r="K154">
        <f t="shared" ref="K154:K179" si="23">RANK(J154,$J$153:$J$179,0)</f>
        <v>1</v>
      </c>
    </row>
    <row r="155" spans="4:12">
      <c r="E155" s="4"/>
      <c r="F155" s="4" t="s">
        <v>21</v>
      </c>
      <c r="G155" s="10">
        <f t="shared" si="21"/>
        <v>0.80680497432237819</v>
      </c>
      <c r="H155" s="4" t="s">
        <v>28</v>
      </c>
      <c r="I155" s="10">
        <f t="shared" si="22"/>
        <v>2.4124021624602214</v>
      </c>
      <c r="J155" s="10">
        <f t="shared" si="20"/>
        <v>1.6096035683912997</v>
      </c>
      <c r="K155">
        <f t="shared" si="23"/>
        <v>24</v>
      </c>
    </row>
    <row r="156" spans="4:12">
      <c r="E156" s="4"/>
      <c r="F156" s="4" t="s">
        <v>40</v>
      </c>
      <c r="G156" s="10">
        <f t="shared" si="21"/>
        <v>0.20602003694188226</v>
      </c>
      <c r="H156" s="4" t="s">
        <v>0</v>
      </c>
      <c r="I156" s="10">
        <f t="shared" si="22"/>
        <v>2.004343016546231</v>
      </c>
      <c r="J156" s="10">
        <f t="shared" si="20"/>
        <v>1.1051815267440566</v>
      </c>
      <c r="K156">
        <f t="shared" si="23"/>
        <v>27</v>
      </c>
      <c r="L156" t="s">
        <v>453</v>
      </c>
    </row>
    <row r="157" spans="4:12">
      <c r="E157" s="4"/>
      <c r="F157" s="4" t="s">
        <v>2</v>
      </c>
      <c r="G157" s="10">
        <f t="shared" si="21"/>
        <v>6.4585772286375009</v>
      </c>
      <c r="H157" s="4" t="s">
        <v>23</v>
      </c>
      <c r="I157" s="10">
        <f t="shared" si="22"/>
        <v>0.15368871132385969</v>
      </c>
      <c r="J157" s="10">
        <f t="shared" si="20"/>
        <v>3.3061329699806805</v>
      </c>
      <c r="K157">
        <f t="shared" si="23"/>
        <v>13</v>
      </c>
    </row>
    <row r="158" spans="4:12">
      <c r="E158" s="4"/>
      <c r="F158" s="4" t="s">
        <v>54</v>
      </c>
      <c r="G158" s="10">
        <f t="shared" si="21"/>
        <v>1.8674807274515424</v>
      </c>
      <c r="H158" s="4" t="s">
        <v>53</v>
      </c>
      <c r="I158" s="10">
        <f t="shared" si="22"/>
        <v>1.6113513902884167</v>
      </c>
      <c r="J158" s="10">
        <f t="shared" si="20"/>
        <v>1.7394160588699794</v>
      </c>
      <c r="K158">
        <f t="shared" si="23"/>
        <v>23</v>
      </c>
    </row>
    <row r="159" spans="4:12">
      <c r="E159" s="4"/>
      <c r="F159" s="4" t="s">
        <v>30</v>
      </c>
      <c r="G159" s="10">
        <f t="shared" si="21"/>
        <v>1.8641244374605754</v>
      </c>
      <c r="H159" s="4" t="s">
        <v>29</v>
      </c>
      <c r="I159" s="10">
        <f t="shared" si="22"/>
        <v>0.83580062215466078</v>
      </c>
      <c r="J159" s="10">
        <f t="shared" si="20"/>
        <v>1.3499625298076181</v>
      </c>
      <c r="K159">
        <f t="shared" si="23"/>
        <v>25</v>
      </c>
    </row>
    <row r="160" spans="4:12">
      <c r="E160" s="4"/>
      <c r="F160" s="4" t="s">
        <v>58</v>
      </c>
      <c r="G160" s="10">
        <f t="shared" si="21"/>
        <v>5.3941104751944628E-2</v>
      </c>
      <c r="H160" s="4" t="s">
        <v>251</v>
      </c>
      <c r="I160" s="10">
        <f t="shared" si="22"/>
        <v>3.8812346099434012</v>
      </c>
      <c r="J160" s="10">
        <f t="shared" si="20"/>
        <v>1.9675878573476728</v>
      </c>
      <c r="K160">
        <f t="shared" si="23"/>
        <v>21</v>
      </c>
    </row>
    <row r="161" spans="5:11">
      <c r="E161" s="4"/>
      <c r="F161" s="4" t="s">
        <v>48</v>
      </c>
      <c r="G161" s="10">
        <f t="shared" si="21"/>
        <v>4.9291737827617395</v>
      </c>
      <c r="H161" s="4" t="s">
        <v>8</v>
      </c>
      <c r="I161" s="10">
        <f t="shared" si="22"/>
        <v>0.69080223435493149</v>
      </c>
      <c r="J161" s="10">
        <f t="shared" si="20"/>
        <v>2.8099880085583355</v>
      </c>
      <c r="K161">
        <f t="shared" si="23"/>
        <v>16</v>
      </c>
    </row>
    <row r="162" spans="5:11">
      <c r="E162" s="4"/>
      <c r="F162" s="4" t="s">
        <v>44</v>
      </c>
      <c r="G162" s="10">
        <f t="shared" si="21"/>
        <v>6.0029926361443726</v>
      </c>
      <c r="H162" s="4" t="s">
        <v>6</v>
      </c>
      <c r="I162" s="10">
        <f t="shared" si="22"/>
        <v>2.0643154512380679</v>
      </c>
      <c r="J162" s="10">
        <f t="shared" si="20"/>
        <v>4.0336540436912198</v>
      </c>
      <c r="K162">
        <f t="shared" si="23"/>
        <v>7</v>
      </c>
    </row>
    <row r="163" spans="5:11">
      <c r="E163" s="4"/>
      <c r="F163" s="4" t="s">
        <v>11</v>
      </c>
      <c r="G163" s="10">
        <f t="shared" si="21"/>
        <v>2.4178735018883484</v>
      </c>
      <c r="H163" s="4" t="s">
        <v>38</v>
      </c>
      <c r="I163" s="10">
        <f t="shared" si="22"/>
        <v>4.058682178455439</v>
      </c>
      <c r="J163" s="10">
        <f t="shared" si="20"/>
        <v>3.2382778401718939</v>
      </c>
      <c r="K163">
        <f t="shared" si="23"/>
        <v>14</v>
      </c>
    </row>
    <row r="164" spans="5:11">
      <c r="E164" s="4"/>
      <c r="F164" s="4" t="s">
        <v>36</v>
      </c>
      <c r="G164" s="10">
        <f t="shared" si="21"/>
        <v>4.7363256994087868</v>
      </c>
      <c r="H164" s="4" t="s">
        <v>42</v>
      </c>
      <c r="I164" s="10">
        <f t="shared" si="22"/>
        <v>0.28695696250351316</v>
      </c>
      <c r="J164" s="10">
        <f t="shared" si="20"/>
        <v>2.5116413309561501</v>
      </c>
      <c r="K164">
        <f t="shared" si="23"/>
        <v>18</v>
      </c>
    </row>
    <row r="165" spans="5:11">
      <c r="E165" s="4"/>
      <c r="F165" s="4" t="s">
        <v>20</v>
      </c>
      <c r="G165" s="10">
        <f t="shared" si="21"/>
        <v>3.7327212524856188</v>
      </c>
      <c r="H165" s="4" t="s">
        <v>41</v>
      </c>
      <c r="I165" s="10">
        <f t="shared" si="22"/>
        <v>2.4527358820981209</v>
      </c>
      <c r="J165" s="10">
        <f t="shared" si="20"/>
        <v>3.0927285672918696</v>
      </c>
      <c r="K165">
        <f t="shared" si="23"/>
        <v>15</v>
      </c>
    </row>
    <row r="166" spans="5:11">
      <c r="E166" s="4"/>
      <c r="F166" s="4" t="s">
        <v>46</v>
      </c>
      <c r="G166" s="10">
        <f t="shared" si="21"/>
        <v>2.0144638694278996</v>
      </c>
      <c r="H166" s="4" t="s">
        <v>43</v>
      </c>
      <c r="I166" s="10">
        <f t="shared" si="22"/>
        <v>2.7413354230600793</v>
      </c>
      <c r="J166" s="10">
        <f t="shared" si="20"/>
        <v>2.3778996462439892</v>
      </c>
      <c r="K166">
        <f t="shared" si="23"/>
        <v>19</v>
      </c>
    </row>
    <row r="167" spans="5:11">
      <c r="E167" s="4"/>
      <c r="F167" s="4" t="s">
        <v>59</v>
      </c>
      <c r="G167" s="10">
        <f t="shared" si="21"/>
        <v>5.1075230456055811</v>
      </c>
      <c r="H167" s="4" t="s">
        <v>18</v>
      </c>
      <c r="I167" s="10">
        <f t="shared" si="22"/>
        <v>3.9390963152802545</v>
      </c>
      <c r="J167" s="10">
        <f t="shared" si="20"/>
        <v>4.5233096804429174</v>
      </c>
      <c r="K167">
        <f t="shared" si="23"/>
        <v>4</v>
      </c>
    </row>
    <row r="168" spans="5:11">
      <c r="E168" s="4"/>
      <c r="F168" s="4" t="s">
        <v>55</v>
      </c>
      <c r="G168" s="10">
        <f t="shared" si="21"/>
        <v>4.793087179853023</v>
      </c>
      <c r="H168" s="4" t="s">
        <v>199</v>
      </c>
      <c r="I168" s="10">
        <f t="shared" si="22"/>
        <v>2.5582290756115698</v>
      </c>
      <c r="J168" s="10">
        <f t="shared" si="20"/>
        <v>3.6756581277322962</v>
      </c>
      <c r="K168">
        <f t="shared" si="23"/>
        <v>10</v>
      </c>
    </row>
    <row r="169" spans="5:11">
      <c r="E169" s="4"/>
      <c r="F169" s="4" t="s">
        <v>10</v>
      </c>
      <c r="G169" s="10">
        <f t="shared" si="21"/>
        <v>7.6288211602146063</v>
      </c>
      <c r="H169" s="4" t="s">
        <v>5</v>
      </c>
      <c r="I169" s="10">
        <f t="shared" si="22"/>
        <v>1.6956075360449847</v>
      </c>
      <c r="J169" s="10">
        <f t="shared" si="20"/>
        <v>4.6622143481297957</v>
      </c>
      <c r="K169">
        <f t="shared" si="23"/>
        <v>2</v>
      </c>
    </row>
    <row r="170" spans="5:11">
      <c r="E170" s="4"/>
      <c r="F170" s="4" t="s">
        <v>22</v>
      </c>
      <c r="G170" s="10">
        <f t="shared" si="21"/>
        <v>5.8614722246906732</v>
      </c>
      <c r="H170" s="4" t="s">
        <v>32</v>
      </c>
      <c r="I170" s="10">
        <f t="shared" si="22"/>
        <v>3.0807689226937049</v>
      </c>
      <c r="J170" s="10">
        <f t="shared" si="20"/>
        <v>4.4711205736921888</v>
      </c>
      <c r="K170">
        <f t="shared" si="23"/>
        <v>5</v>
      </c>
    </row>
    <row r="171" spans="5:11">
      <c r="E171" s="4"/>
      <c r="F171" s="4" t="s">
        <v>52</v>
      </c>
      <c r="G171" s="10">
        <f t="shared" si="21"/>
        <v>1.5869728120918871</v>
      </c>
      <c r="H171" s="4" t="s">
        <v>15</v>
      </c>
      <c r="I171" s="10">
        <f t="shared" si="22"/>
        <v>5.5145858030099735</v>
      </c>
      <c r="J171" s="10">
        <f t="shared" si="20"/>
        <v>3.5507793075509304</v>
      </c>
      <c r="K171">
        <f t="shared" si="23"/>
        <v>11</v>
      </c>
    </row>
    <row r="172" spans="5:11">
      <c r="E172" s="4"/>
      <c r="F172" s="4" t="s">
        <v>51</v>
      </c>
      <c r="G172" s="10">
        <f t="shared" si="21"/>
        <v>5.6904419957008647</v>
      </c>
      <c r="H172" s="4" t="s">
        <v>45</v>
      </c>
      <c r="I172" s="10">
        <f t="shared" si="22"/>
        <v>1.3792325875341851</v>
      </c>
      <c r="J172" s="10">
        <f t="shared" si="20"/>
        <v>3.5348372916175248</v>
      </c>
      <c r="K172">
        <f t="shared" si="23"/>
        <v>12</v>
      </c>
    </row>
    <row r="173" spans="5:11">
      <c r="E173" s="4"/>
      <c r="F173" s="4" t="s">
        <v>7</v>
      </c>
      <c r="G173" s="10">
        <f t="shared" si="21"/>
        <v>4.7437893240114359</v>
      </c>
      <c r="H173" s="4" t="s">
        <v>9</v>
      </c>
      <c r="I173" s="10">
        <f t="shared" si="22"/>
        <v>3.5736792358151894</v>
      </c>
      <c r="J173" s="10">
        <f t="shared" si="20"/>
        <v>4.1587342799133129</v>
      </c>
      <c r="K173">
        <f t="shared" si="23"/>
        <v>6</v>
      </c>
    </row>
    <row r="174" spans="5:11">
      <c r="E174" s="4"/>
      <c r="F174" s="4" t="s">
        <v>26</v>
      </c>
      <c r="G174" s="10">
        <f t="shared" si="21"/>
        <v>0.96773654285051047</v>
      </c>
      <c r="H174" s="4" t="s">
        <v>27</v>
      </c>
      <c r="I174" s="10">
        <f t="shared" si="22"/>
        <v>2.9289614302619267</v>
      </c>
      <c r="J174" s="10">
        <f t="shared" si="20"/>
        <v>1.9483489865562187</v>
      </c>
      <c r="K174">
        <f t="shared" si="23"/>
        <v>22</v>
      </c>
    </row>
    <row r="175" spans="5:11">
      <c r="E175" s="4"/>
      <c r="F175" s="4" t="s">
        <v>1</v>
      </c>
      <c r="G175" s="10">
        <f t="shared" si="21"/>
        <v>2.5921168918881712</v>
      </c>
      <c r="H175" s="4" t="s">
        <v>49</v>
      </c>
      <c r="I175" s="10">
        <f t="shared" si="22"/>
        <v>6.4962027200474353</v>
      </c>
      <c r="J175" s="10">
        <f t="shared" si="20"/>
        <v>4.5441598059678032</v>
      </c>
      <c r="K175">
        <f t="shared" si="23"/>
        <v>3</v>
      </c>
    </row>
    <row r="176" spans="5:11">
      <c r="E176" s="4"/>
      <c r="F176" s="4" t="s">
        <v>19</v>
      </c>
      <c r="G176" s="10">
        <f t="shared" si="21"/>
        <v>2.5255395829892464</v>
      </c>
      <c r="H176" s="4" t="s">
        <v>4</v>
      </c>
      <c r="I176" s="10">
        <f t="shared" si="22"/>
        <v>1.7308396376658675</v>
      </c>
      <c r="J176" s="10">
        <f t="shared" si="20"/>
        <v>2.1281896103275568</v>
      </c>
      <c r="K176">
        <f t="shared" si="23"/>
        <v>20</v>
      </c>
    </row>
    <row r="177" spans="5:13">
      <c r="E177" s="4"/>
      <c r="F177" s="4" t="s">
        <v>39</v>
      </c>
      <c r="G177" s="10">
        <f t="shared" si="21"/>
        <v>3.0564730064457222</v>
      </c>
      <c r="H177" s="4" t="s">
        <v>12</v>
      </c>
      <c r="I177" s="10">
        <f t="shared" si="22"/>
        <v>2.2142002430641328</v>
      </c>
      <c r="J177" s="10">
        <f t="shared" si="20"/>
        <v>2.6353366247549275</v>
      </c>
      <c r="K177">
        <f t="shared" si="23"/>
        <v>17</v>
      </c>
    </row>
    <row r="178" spans="5:13" ht="15.75">
      <c r="E178" s="4"/>
      <c r="F178" s="4" t="s">
        <v>34</v>
      </c>
      <c r="G178" s="10">
        <f t="shared" si="21"/>
        <v>2.0783438394689999</v>
      </c>
      <c r="H178" s="4" t="s">
        <v>25</v>
      </c>
      <c r="I178" s="10">
        <f t="shared" si="22"/>
        <v>5.884059951417318</v>
      </c>
      <c r="J178" s="10">
        <f t="shared" si="20"/>
        <v>3.9812018954431592</v>
      </c>
      <c r="K178">
        <f t="shared" si="23"/>
        <v>8</v>
      </c>
      <c r="M178" s="99"/>
    </row>
    <row r="179" spans="5:13" ht="15.75">
      <c r="E179" s="98">
        <v>40657</v>
      </c>
      <c r="F179" s="4" t="s">
        <v>24</v>
      </c>
      <c r="G179" s="10">
        <f t="shared" si="21"/>
        <v>2.2352495991947028</v>
      </c>
      <c r="H179" s="4" t="s">
        <v>57</v>
      </c>
      <c r="I179" s="10">
        <f t="shared" si="22"/>
        <v>0.13363546973188137</v>
      </c>
      <c r="J179" s="10">
        <f t="shared" si="20"/>
        <v>1.1844425344632921</v>
      </c>
      <c r="K179">
        <f t="shared" si="23"/>
        <v>26</v>
      </c>
      <c r="M179" s="99"/>
    </row>
    <row r="180" spans="5:13" ht="15.75">
      <c r="E180" s="98">
        <v>40659</v>
      </c>
      <c r="F180" s="4" t="s">
        <v>1</v>
      </c>
      <c r="G180" s="10">
        <f t="shared" si="21"/>
        <v>2.5921168918881712</v>
      </c>
      <c r="H180" s="4" t="s">
        <v>48</v>
      </c>
      <c r="I180" s="10">
        <f t="shared" si="22"/>
        <v>4.9291737827617395</v>
      </c>
      <c r="J180" s="10">
        <f t="shared" si="20"/>
        <v>3.7606453373249553</v>
      </c>
      <c r="M180" s="99"/>
    </row>
    <row r="181" spans="5:13" ht="15.75">
      <c r="E181" s="98"/>
      <c r="F181" s="4" t="s">
        <v>45</v>
      </c>
      <c r="G181" s="10">
        <f t="shared" si="21"/>
        <v>1.3792325875341851</v>
      </c>
      <c r="H181" s="4" t="s">
        <v>55</v>
      </c>
      <c r="I181" s="10">
        <f t="shared" si="22"/>
        <v>4.793087179853023</v>
      </c>
      <c r="J181" s="10">
        <f t="shared" si="20"/>
        <v>3.0861598836936039</v>
      </c>
      <c r="M181" s="99"/>
    </row>
    <row r="182" spans="5:13" ht="15.75">
      <c r="E182" s="4"/>
      <c r="F182" s="4" t="s">
        <v>30</v>
      </c>
      <c r="G182" s="10">
        <f t="shared" si="21"/>
        <v>1.8641244374605754</v>
      </c>
      <c r="H182" s="4" t="s">
        <v>23</v>
      </c>
      <c r="I182" s="10">
        <f t="shared" si="22"/>
        <v>0.15368871132385969</v>
      </c>
      <c r="J182" s="10">
        <f t="shared" si="20"/>
        <v>1.0089065743922176</v>
      </c>
      <c r="M182" s="99"/>
    </row>
    <row r="183" spans="5:13" ht="15.75">
      <c r="E183" s="98">
        <v>40662</v>
      </c>
      <c r="F183" s="4" t="s">
        <v>12</v>
      </c>
      <c r="G183" s="10">
        <f t="shared" si="21"/>
        <v>2.2142002430641328</v>
      </c>
      <c r="H183" s="4" t="s">
        <v>32</v>
      </c>
      <c r="I183" s="10">
        <f t="shared" si="22"/>
        <v>3.0807689226937049</v>
      </c>
      <c r="J183" s="10">
        <f t="shared" si="20"/>
        <v>2.6474845828789189</v>
      </c>
      <c r="M183" s="99"/>
    </row>
    <row r="184" spans="5:13" ht="15.75">
      <c r="E184" s="98">
        <v>40663</v>
      </c>
      <c r="F184" s="4" t="s">
        <v>0</v>
      </c>
      <c r="G184" s="10">
        <f t="shared" si="21"/>
        <v>2.004343016546231</v>
      </c>
      <c r="H184" s="4" t="s">
        <v>21</v>
      </c>
      <c r="I184" s="10">
        <f t="shared" si="22"/>
        <v>0.80680497432237819</v>
      </c>
      <c r="J184" s="10">
        <f t="shared" si="20"/>
        <v>1.4055739954343047</v>
      </c>
      <c r="K184">
        <f t="shared" ref="K184:K207" si="24">RANK(J184,$J$184:$J$207,0)</f>
        <v>21</v>
      </c>
      <c r="M184" s="99"/>
    </row>
    <row r="185" spans="5:13" ht="15.75">
      <c r="E185" s="4"/>
      <c r="F185" s="4" t="s">
        <v>3</v>
      </c>
      <c r="G185" s="10">
        <f t="shared" si="21"/>
        <v>2.6967628523602909</v>
      </c>
      <c r="H185" s="4" t="s">
        <v>37</v>
      </c>
      <c r="I185" s="10">
        <f t="shared" si="22"/>
        <v>4.9071206901140352</v>
      </c>
      <c r="J185" s="10">
        <f t="shared" si="20"/>
        <v>3.8019417712371633</v>
      </c>
      <c r="K185">
        <f t="shared" si="24"/>
        <v>12</v>
      </c>
      <c r="M185" s="99"/>
    </row>
    <row r="186" spans="5:13" ht="15.75">
      <c r="E186" s="4"/>
      <c r="F186" s="4" t="s">
        <v>10</v>
      </c>
      <c r="G186" s="10">
        <f t="shared" si="21"/>
        <v>7.6288211602146063</v>
      </c>
      <c r="H186" s="4" t="s">
        <v>41</v>
      </c>
      <c r="I186" s="10">
        <f t="shared" si="22"/>
        <v>2.4527358820981209</v>
      </c>
      <c r="J186" s="10">
        <f t="shared" si="20"/>
        <v>5.0407785211563638</v>
      </c>
      <c r="K186">
        <f t="shared" si="24"/>
        <v>4</v>
      </c>
      <c r="M186" s="99"/>
    </row>
    <row r="187" spans="5:13" ht="15.75">
      <c r="E187" s="4"/>
      <c r="F187" s="4" t="s">
        <v>11</v>
      </c>
      <c r="G187" s="10">
        <f t="shared" si="21"/>
        <v>2.4178735018883484</v>
      </c>
      <c r="H187" s="4" t="s">
        <v>5</v>
      </c>
      <c r="I187" s="10">
        <f t="shared" si="22"/>
        <v>1.6956075360449847</v>
      </c>
      <c r="J187" s="10">
        <f t="shared" si="20"/>
        <v>2.0567405189666665</v>
      </c>
      <c r="K187">
        <f t="shared" si="24"/>
        <v>20</v>
      </c>
      <c r="M187" s="99"/>
    </row>
    <row r="188" spans="5:13" ht="15.75">
      <c r="E188" s="4"/>
      <c r="F188" s="4" t="s">
        <v>13</v>
      </c>
      <c r="G188" s="10">
        <f t="shared" si="21"/>
        <v>6.9839763747882762</v>
      </c>
      <c r="H188" s="4" t="s">
        <v>17</v>
      </c>
      <c r="I188" s="10">
        <f t="shared" si="22"/>
        <v>2.7801505068013621</v>
      </c>
      <c r="J188" s="10">
        <f t="shared" si="20"/>
        <v>4.8820634407948189</v>
      </c>
      <c r="K188">
        <f t="shared" si="24"/>
        <v>5</v>
      </c>
      <c r="M188" s="99"/>
    </row>
    <row r="189" spans="5:13" ht="15.75">
      <c r="E189" s="4"/>
      <c r="F189" s="4" t="s">
        <v>20</v>
      </c>
      <c r="G189" s="10">
        <f t="shared" si="21"/>
        <v>3.7327212524856188</v>
      </c>
      <c r="H189" s="4" t="s">
        <v>59</v>
      </c>
      <c r="I189" s="10">
        <f t="shared" si="22"/>
        <v>5.1075230456055811</v>
      </c>
      <c r="J189" s="10">
        <f t="shared" si="20"/>
        <v>4.4201221490456</v>
      </c>
      <c r="K189">
        <f t="shared" si="24"/>
        <v>7</v>
      </c>
      <c r="M189" s="99"/>
    </row>
    <row r="190" spans="5:13" ht="15.75">
      <c r="E190" s="4"/>
      <c r="F190" s="4" t="s">
        <v>24</v>
      </c>
      <c r="G190" s="10">
        <f t="shared" ref="G190:G210" si="25">IF(F190="Air Force",$B$5,IF(F190="Albany",$B$6,IF(F190="Detroit",$B$19,IF(F190="Binghamton",$B$9,IF(F190="Hartford",$B$24,IF(F190="Stony Brook",$B$56,IF(F190="UMBC",$B$59,IF(F190="Vermont",$B$60,IF(F190="Duke",$B$21,IF(F190="Maryland",$B$36,IF(F190="North Carolina",$B$41,IF(F190="Virginia",$B$62,IF(F190="Georgetown",$B$23,IF(F190="Notre Dame",$B$42,IF(F190="Providence",$B$48,IF(F190="Rutgers",$B$51,IF(F190="St. Johns",$B$55,IF(F190="Syracuse",$B$57,IF(F190="Villanova",$B$61,IF(F190="Drexel",$B$20,IF(F190="Hofstra",$B$27,IF(F190="Penn State",$B$44,IF(F190="Delaware",$B$17,IF(F190="Massachusetts",$B$37,IF(F190="Bellarmine",$B$8,IF(F190="Fairfield",$B$22,IF(F190="Hobart",$B$26,IF(F190="Loyola",$B$33,IF(F190="Ohio State",$B$43,IF(F190="Denver",$B$18,IF(F190="Johns Hopkins",$B$30,IF(F190="Mercer",$B$38,IF(F190="Presbyterian",$B$46,IF(F190="Brown",$B$10,IF(F190="Cornell",$B$15,IF(F190="Dartmouth",$B$16,IF(F190="Harvard",$B$25,IF(F190="Pennsylvania",$B$45,IF(F190="Princeton",$B$47,IF(F190="Yale",$B$65,IF(F190="Canisius",$B$13,IF(F190="Jacksonville",$B$29,IF(F190="Manhattan",$B$34,IF(F190="Marist",$B$35,IF(F190="Saint Josephs",$B$53,IF(F190="Siena",$B$54,IF(F190="VMI",$B$63,IF(F190="Bryant",$B$11,IF(F190="Mount St. Marys",$B$39,IF(F190="Quinnipiac",$B$49,IF(F190="Robert Morris",$B$50,IF(F190="Sacred Heart",$B$52,IF(F190="Wagner",$B$64,IF(F190="Army",$B$7,IF(F190="Bucknell",$B$12,IF(F190="Colgate",$B$14,IF(F190="Towson",$B$58,IF(F190="Holy Cross",$B$28,IF(F190="Lafayette",$B$31,IF(F190="Lehigh",$B$32,IF(F190="Navy",$B$40,0)))))))))))))))))))))))))))))))))))))))))))))))))))))))))))))</f>
        <v>2.2352495991947028</v>
      </c>
      <c r="H190" s="4" t="s">
        <v>16</v>
      </c>
      <c r="I190" s="10">
        <f t="shared" ref="I190:I210" si="26">IF(H190="Air Force",$B$5,IF(H190="Albany",$B$6,IF(H190="Detroit",$B$19,IF(H190="Binghamton",$B$9,IF(H190="Hartford",$B$24,IF(H190="Stony Brook",$B$56,IF(H190="UMBC",$B$59,IF(H190="Vermont",$B$60,IF(H190="Duke",$B$21,IF(H190="Maryland",$B$36,IF(H190="North Carolina",$B$41,IF(H190="Virginia",$B$62,IF(H190="Georgetown",$B$23,IF(H190="Notre Dame",$B$42,IF(H190="Providence",$B$48,IF(H190="Rutgers",$B$51,IF(H190="St. Johns",$B$55,IF(H190="Syracuse",$B$57,IF(H190="Villanova",$B$61,IF(H190="Drexel",$B$20,IF(H190="Hofstra",$B$27,IF(H190="Penn State",$B$44,IF(H190="Delaware",$B$17,IF(H190="Massachusetts",$B$37,IF(H190="Bellarmine",$B$8,IF(H190="Fairfield",$B$22,IF(H190="Hobart",$B$26,IF(H190="Loyola",$B$33,IF(H190="Ohio State",$B$43,IF(H190="Denver",$B$18,IF(H190="Johns Hopkins",$B$30,IF(H190="Mercer",$B$38,IF(H190="Presbyterian",$B$46,IF(H190="Brown",$B$10,IF(H190="Cornell",$B$15,IF(H190="Dartmouth",$B$16,IF(H190="Harvard",$B$25,IF(H190="Pennsylvania",$B$45,IF(H190="Princeton",$B$47,IF(H190="Yale",$B$65,IF(H190="Canisius",$B$13,IF(H190="Jacksonville",$B$29,IF(H190="Manhattan",$B$34,IF(H190="Marist",$B$35,IF(H190="Saint Josephs",$B$53,IF(H190="Siena",$B$54,IF(H190="VMI",$B$63,IF(H190="Bryant",$B$11,IF(H190="Mount St. Marys",$B$39,IF(H190="Quinnipiac",$B$49,IF(H190="Robert Morris",$B$50,IF(H190="Sacred Heart",$B$52,IF(H190="Wagner",$B$64,IF(H190="Army",$B$7,IF(H190="Bucknell",$B$12,IF(H190="Colgate",$B$14,IF(H190="Towson",$B$58,IF(H190="Holy Cross",$B$28,IF(H190="Lafayette",$B$31,IF(H190="Lehigh",$B$32,IF(H190="Navy",$B$40,0)))))))))))))))))))))))))))))))))))))))))))))))))))))))))))))</f>
        <v>8.0552202383208389</v>
      </c>
      <c r="J190" s="10">
        <f t="shared" ref="J190:J210" si="27">(G190+I190)/2</f>
        <v>5.1452349187577706</v>
      </c>
      <c r="K190">
        <f t="shared" si="24"/>
        <v>3</v>
      </c>
      <c r="M190" s="99"/>
    </row>
    <row r="191" spans="5:13" ht="15.75">
      <c r="E191" s="4"/>
      <c r="F191" s="4" t="s">
        <v>30</v>
      </c>
      <c r="G191" s="10">
        <f t="shared" si="25"/>
        <v>1.8641244374605754</v>
      </c>
      <c r="H191" s="4" t="s">
        <v>14</v>
      </c>
      <c r="I191" s="10">
        <f t="shared" si="26"/>
        <v>3.0369430543967892</v>
      </c>
      <c r="J191" s="10">
        <f t="shared" si="27"/>
        <v>2.4505337459286824</v>
      </c>
      <c r="K191">
        <f t="shared" si="24"/>
        <v>17</v>
      </c>
      <c r="M191" s="99"/>
    </row>
    <row r="192" spans="5:13" ht="15.75">
      <c r="E192" s="4"/>
      <c r="F192" s="4" t="s">
        <v>251</v>
      </c>
      <c r="G192" s="10">
        <f t="shared" si="25"/>
        <v>3.8812346099434012</v>
      </c>
      <c r="H192" s="4" t="s">
        <v>6</v>
      </c>
      <c r="I192" s="10">
        <f t="shared" si="26"/>
        <v>2.0643154512380679</v>
      </c>
      <c r="J192" s="10">
        <f t="shared" si="27"/>
        <v>2.9727750305907348</v>
      </c>
      <c r="K192">
        <f t="shared" si="24"/>
        <v>13</v>
      </c>
      <c r="M192" s="99"/>
    </row>
    <row r="193" spans="5:13" ht="15.75">
      <c r="E193" s="4"/>
      <c r="F193" s="4" t="s">
        <v>44</v>
      </c>
      <c r="G193" s="10">
        <f t="shared" si="25"/>
        <v>6.0029926361443726</v>
      </c>
      <c r="H193" s="4" t="s">
        <v>46</v>
      </c>
      <c r="I193" s="10">
        <f t="shared" si="26"/>
        <v>2.0144638694278996</v>
      </c>
      <c r="J193" s="10">
        <f t="shared" si="27"/>
        <v>4.0087282527861365</v>
      </c>
      <c r="K193">
        <f t="shared" si="24"/>
        <v>11</v>
      </c>
      <c r="M193" s="99"/>
    </row>
    <row r="194" spans="5:13" ht="15.75">
      <c r="E194" s="4"/>
      <c r="F194" s="4" t="s">
        <v>48</v>
      </c>
      <c r="G194" s="10">
        <f t="shared" si="25"/>
        <v>4.9291737827617395</v>
      </c>
      <c r="H194" s="4" t="s">
        <v>57</v>
      </c>
      <c r="I194" s="10">
        <f t="shared" si="26"/>
        <v>0.13363546973188137</v>
      </c>
      <c r="J194" s="10">
        <f t="shared" si="27"/>
        <v>2.5314046262468106</v>
      </c>
      <c r="K194">
        <f t="shared" si="24"/>
        <v>16</v>
      </c>
      <c r="M194" s="99"/>
    </row>
    <row r="195" spans="5:13" ht="15.75">
      <c r="E195" s="4"/>
      <c r="F195" s="4" t="s">
        <v>199</v>
      </c>
      <c r="G195" s="10">
        <f t="shared" si="25"/>
        <v>2.5582290756115698</v>
      </c>
      <c r="H195" s="4" t="s">
        <v>15</v>
      </c>
      <c r="I195" s="10">
        <f t="shared" si="26"/>
        <v>5.5145858030099735</v>
      </c>
      <c r="J195" s="10">
        <f t="shared" si="27"/>
        <v>4.0364074393107714</v>
      </c>
      <c r="K195">
        <f t="shared" si="24"/>
        <v>10</v>
      </c>
      <c r="M195" s="99"/>
    </row>
    <row r="196" spans="5:13" ht="15.75">
      <c r="E196" s="4"/>
      <c r="F196" s="4" t="s">
        <v>52</v>
      </c>
      <c r="G196" s="10">
        <f t="shared" si="25"/>
        <v>1.5869728120918871</v>
      </c>
      <c r="H196" s="4" t="s">
        <v>250</v>
      </c>
      <c r="I196" s="10">
        <f t="shared" si="26"/>
        <v>6.7478824363423895E-2</v>
      </c>
      <c r="J196" s="10">
        <f t="shared" si="27"/>
        <v>0.82722581822765551</v>
      </c>
      <c r="K196">
        <f t="shared" si="24"/>
        <v>23</v>
      </c>
      <c r="M196" s="99"/>
    </row>
    <row r="197" spans="5:13" ht="15.75">
      <c r="E197" s="4"/>
      <c r="F197" s="4" t="s">
        <v>58</v>
      </c>
      <c r="G197" s="10">
        <f t="shared" si="25"/>
        <v>5.3941104751944628E-2</v>
      </c>
      <c r="H197" s="4" t="s">
        <v>43</v>
      </c>
      <c r="I197" s="10">
        <f t="shared" si="26"/>
        <v>2.7413354230600793</v>
      </c>
      <c r="J197" s="10">
        <f t="shared" si="27"/>
        <v>1.3976382639060119</v>
      </c>
      <c r="K197">
        <f t="shared" si="24"/>
        <v>22</v>
      </c>
      <c r="M197" s="99"/>
    </row>
    <row r="198" spans="5:13" ht="15.75">
      <c r="E198" s="4"/>
      <c r="F198" s="4" t="s">
        <v>25</v>
      </c>
      <c r="G198" s="10">
        <f t="shared" si="25"/>
        <v>5.884059951417318</v>
      </c>
      <c r="H198" s="4" t="s">
        <v>28</v>
      </c>
      <c r="I198" s="10">
        <f t="shared" si="26"/>
        <v>2.4124021624602214</v>
      </c>
      <c r="J198" s="10">
        <f t="shared" si="27"/>
        <v>4.1482310569387693</v>
      </c>
      <c r="K198">
        <f t="shared" si="24"/>
        <v>9</v>
      </c>
      <c r="M198" s="99"/>
    </row>
    <row r="199" spans="5:13" ht="15.75">
      <c r="E199" s="4"/>
      <c r="F199" s="4" t="s">
        <v>56</v>
      </c>
      <c r="G199" s="10">
        <f t="shared" si="25"/>
        <v>6.7237388452359896</v>
      </c>
      <c r="H199" s="4" t="s">
        <v>38</v>
      </c>
      <c r="I199" s="10">
        <f t="shared" si="26"/>
        <v>4.058682178455439</v>
      </c>
      <c r="J199" s="10">
        <f t="shared" si="27"/>
        <v>5.3912105118457143</v>
      </c>
      <c r="K199">
        <f t="shared" si="24"/>
        <v>1</v>
      </c>
      <c r="M199" s="99"/>
    </row>
    <row r="200" spans="5:13" ht="15.75">
      <c r="E200" s="4"/>
      <c r="F200" s="4" t="s">
        <v>54</v>
      </c>
      <c r="G200" s="10">
        <f t="shared" si="25"/>
        <v>1.8674807274515424</v>
      </c>
      <c r="H200" s="4" t="s">
        <v>49</v>
      </c>
      <c r="I200" s="10">
        <f t="shared" si="26"/>
        <v>6.4962027200474353</v>
      </c>
      <c r="J200" s="10">
        <f t="shared" si="27"/>
        <v>4.1818417237494891</v>
      </c>
      <c r="K200">
        <f t="shared" si="24"/>
        <v>8</v>
      </c>
      <c r="M200" s="99"/>
    </row>
    <row r="201" spans="5:13" ht="15.75">
      <c r="E201" s="4"/>
      <c r="F201" s="4" t="s">
        <v>4</v>
      </c>
      <c r="G201" s="10">
        <f t="shared" si="25"/>
        <v>1.7308396376658675</v>
      </c>
      <c r="H201" s="4" t="s">
        <v>1</v>
      </c>
      <c r="I201" s="10">
        <f t="shared" si="26"/>
        <v>2.5921168918881712</v>
      </c>
      <c r="J201" s="10">
        <f t="shared" si="27"/>
        <v>2.1614782647770192</v>
      </c>
      <c r="K201">
        <f t="shared" si="24"/>
        <v>18</v>
      </c>
      <c r="M201" s="99"/>
    </row>
    <row r="202" spans="5:13" ht="15.75">
      <c r="E202" s="4"/>
      <c r="F202" s="4" t="s">
        <v>19</v>
      </c>
      <c r="G202" s="10">
        <f t="shared" si="25"/>
        <v>2.5255395829892464</v>
      </c>
      <c r="H202" s="4" t="s">
        <v>53</v>
      </c>
      <c r="I202" s="10">
        <f t="shared" si="26"/>
        <v>1.6113513902884167</v>
      </c>
      <c r="J202" s="10">
        <f t="shared" si="27"/>
        <v>2.0684454866388315</v>
      </c>
      <c r="K202">
        <f t="shared" si="24"/>
        <v>19</v>
      </c>
      <c r="M202" s="99"/>
    </row>
    <row r="203" spans="5:13" ht="15.75">
      <c r="E203" s="4"/>
      <c r="F203" s="4" t="s">
        <v>22</v>
      </c>
      <c r="G203" s="10">
        <f t="shared" si="25"/>
        <v>5.8614722246906732</v>
      </c>
      <c r="H203" s="4" t="s">
        <v>39</v>
      </c>
      <c r="I203" s="10">
        <f t="shared" si="26"/>
        <v>3.0564730064457222</v>
      </c>
      <c r="J203" s="10">
        <f t="shared" si="27"/>
        <v>4.4589726155681975</v>
      </c>
      <c r="K203">
        <f t="shared" si="24"/>
        <v>6</v>
      </c>
      <c r="M203" s="99"/>
    </row>
    <row r="204" spans="5:13" ht="15.75">
      <c r="E204" s="4"/>
      <c r="F204" s="4" t="s">
        <v>29</v>
      </c>
      <c r="G204" s="10">
        <f t="shared" si="25"/>
        <v>0.83580062215466078</v>
      </c>
      <c r="H204" s="4" t="s">
        <v>8</v>
      </c>
      <c r="I204" s="10">
        <f t="shared" si="26"/>
        <v>0.69080223435493149</v>
      </c>
      <c r="J204" s="10">
        <f t="shared" si="27"/>
        <v>0.76330142825479608</v>
      </c>
      <c r="K204">
        <f t="shared" si="24"/>
        <v>24</v>
      </c>
      <c r="M204" s="99"/>
    </row>
    <row r="205" spans="5:13" ht="15.75">
      <c r="E205" s="4"/>
      <c r="F205" s="4" t="s">
        <v>45</v>
      </c>
      <c r="G205" s="10">
        <f t="shared" si="25"/>
        <v>1.3792325875341851</v>
      </c>
      <c r="H205" s="4" t="s">
        <v>18</v>
      </c>
      <c r="I205" s="10">
        <f t="shared" si="26"/>
        <v>3.9390963152802545</v>
      </c>
      <c r="J205" s="10">
        <f t="shared" si="27"/>
        <v>2.6591644514072197</v>
      </c>
      <c r="K205">
        <f t="shared" si="24"/>
        <v>14</v>
      </c>
      <c r="M205" s="99"/>
    </row>
    <row r="206" spans="5:13" ht="15.75">
      <c r="E206" s="4"/>
      <c r="F206" s="4" t="s">
        <v>51</v>
      </c>
      <c r="G206" s="10">
        <f t="shared" si="25"/>
        <v>5.6904419957008647</v>
      </c>
      <c r="H206" s="4" t="s">
        <v>36</v>
      </c>
      <c r="I206" s="10">
        <f t="shared" si="26"/>
        <v>4.7363256994087868</v>
      </c>
      <c r="J206" s="10">
        <f t="shared" si="27"/>
        <v>5.2133838475548258</v>
      </c>
      <c r="K206">
        <f t="shared" si="24"/>
        <v>2</v>
      </c>
      <c r="M206" s="99"/>
    </row>
    <row r="207" spans="5:13" ht="15.75">
      <c r="E207" s="4"/>
      <c r="F207" s="4" t="s">
        <v>55</v>
      </c>
      <c r="G207" s="10">
        <f t="shared" si="25"/>
        <v>4.793087179853023</v>
      </c>
      <c r="H207" s="4" t="s">
        <v>42</v>
      </c>
      <c r="I207" s="10">
        <f t="shared" si="26"/>
        <v>0.28695696250351316</v>
      </c>
      <c r="J207" s="10">
        <f t="shared" si="27"/>
        <v>2.5400220711782682</v>
      </c>
      <c r="K207">
        <f t="shared" si="24"/>
        <v>15</v>
      </c>
      <c r="M207" s="99"/>
    </row>
    <row r="208" spans="5:13" ht="15.75">
      <c r="E208" s="98">
        <v>40669</v>
      </c>
      <c r="F208" s="4" t="s">
        <v>2</v>
      </c>
      <c r="G208" s="10">
        <f t="shared" si="25"/>
        <v>6.4585772286375009</v>
      </c>
      <c r="H208" s="4" t="s">
        <v>25</v>
      </c>
      <c r="I208" s="10">
        <f t="shared" si="26"/>
        <v>5.884059951417318</v>
      </c>
      <c r="J208" s="10">
        <f t="shared" si="27"/>
        <v>6.1713185900274095</v>
      </c>
      <c r="M208" s="99"/>
    </row>
    <row r="209" spans="5:13" ht="15.75">
      <c r="E209" s="4"/>
      <c r="F209" s="4" t="s">
        <v>35</v>
      </c>
      <c r="G209" s="10">
        <f t="shared" si="25"/>
        <v>4.4175626602895921</v>
      </c>
      <c r="H209" s="4" t="s">
        <v>36</v>
      </c>
      <c r="I209" s="10">
        <f t="shared" si="26"/>
        <v>4.7363256994087868</v>
      </c>
      <c r="J209" s="10">
        <f t="shared" si="27"/>
        <v>4.576944179849189</v>
      </c>
      <c r="M209" s="100"/>
    </row>
    <row r="210" spans="5:13">
      <c r="E210" s="98">
        <v>40670</v>
      </c>
      <c r="F210" s="4" t="s">
        <v>45</v>
      </c>
      <c r="G210" s="10">
        <f t="shared" si="25"/>
        <v>1.3792325875341851</v>
      </c>
      <c r="H210" s="4" t="s">
        <v>42</v>
      </c>
      <c r="I210" s="10">
        <f t="shared" si="26"/>
        <v>0.28695696250351316</v>
      </c>
      <c r="J210" s="10">
        <f t="shared" si="27"/>
        <v>0.8330947750188491</v>
      </c>
    </row>
    <row r="211" spans="5:13">
      <c r="E211" s="98"/>
      <c r="F211" s="4" t="s">
        <v>51</v>
      </c>
      <c r="G211" s="10">
        <f>IF(F211="Air Force",$B$5,IF(F211="Albany",$B$6,IF(F211="Detroit",$B$19,IF(F211="Binghamton",$B$9,IF(F211="Hartford",$B$24,IF(F211="Stony Brook",$B$56,IF(F211="UMBC",$B$59,IF(F211="Vermont",$B$60,IF(F211="Duke",$B$21,IF(F211="Maryland",$B$36,IF(F211="North Carolina",$B$41,IF(F211="Virginia",$B$62,IF(F211="Georgetown",$B$23,IF(F211="Notre Dame",$B$42,IF(F211="Providence",$B$48,IF(F211="Rutgers",$B$51,IF(F211="St. Johns",$B$55,IF(F211="Syracuse",$B$57,IF(F211="Villanova",$B$61,IF(F211="Drexel",$B$20,IF(F211="Hofstra",$B$27,IF(F211="Penn State",$B$44,IF(F211="Delaware",$B$17,IF(F211="Massachusetts",$B$37,IF(F211="Bellarmine",$B$8,IF(F211="Fairfield",$B$22,IF(F211="Hobart",$B$26,IF(F211="Loyola",$B$33,IF(F211="Ohio State",$B$43,IF(F211="Denver",$B$18,IF(F211="Johns Hopkins",$B$30,IF(F211="Mercer",$B$38,IF(F211="Presbyterian",$B$46,IF(F211="Brown",$B$10,IF(F211="Cornell",$B$15,IF(F211="Dartmouth",$B$16,IF(F211="Harvard",$B$25,IF(F211="Pennsylvania",$B$45,IF(F211="Princeton",$B$47,IF(F211="Yale",$B$65,IF(F211="Canisius",$B$13,IF(F211="Jacksonville",$B$29,IF(F211="Manhattan",$B$34,IF(F211="Marist",$B$35,IF(F211="Saint Josephs",$B$53,IF(F211="Siena",$B$54,IF(F211="VMI",$B$63,IF(F211="Bryant",$B$11,IF(F211="Mount St. Marys",$B$39,IF(F211="Quinnipiac",$B$49,IF(F211="Robert Morris",$B$50,IF(F211="Sacred Heart",$B$52,IF(F211="Wagner",$B$64,IF(F211="Army",$B$7,IF(F211="Bucknell",$B$12,IF(F211="Colgate",$B$14,IF(F211="Towson",$B$58,IF(F211="Holy Cross",$B$28,IF(F211="Lafayette",$B$31,IF(F211="Lehigh",$B$32,IF(F211="Navy",$B$40,0)))))))))))))))))))))))))))))))))))))))))))))))))))))))))))))</f>
        <v>5.6904419957008647</v>
      </c>
      <c r="H211" s="4" t="s">
        <v>199</v>
      </c>
      <c r="I211" s="10">
        <f>IF(H211="Air Force",$B$5,IF(H211="Albany",$B$6,IF(H211="Detroit",$B$19,IF(H211="Binghamton",$B$9,IF(H211="Hartford",$B$24,IF(H211="Stony Brook",$B$56,IF(H211="UMBC",$B$59,IF(H211="Vermont",$B$60,IF(H211="Duke",$B$21,IF(H211="Maryland",$B$36,IF(H211="North Carolina",$B$41,IF(H211="Virginia",$B$62,IF(H211="Georgetown",$B$23,IF(H211="Notre Dame",$B$42,IF(H211="Providence",$B$48,IF(H211="Rutgers",$B$51,IF(H211="St. Johns",$B$55,IF(H211="Syracuse",$B$57,IF(H211="Villanova",$B$61,IF(H211="Drexel",$B$20,IF(H211="Hofstra",$B$27,IF(H211="Penn State",$B$44,IF(H211="Delaware",$B$17,IF(H211="Massachusetts",$B$37,IF(H211="Bellarmine",$B$8,IF(H211="Fairfield",$B$22,IF(H211="Hobart",$B$26,IF(H211="Loyola",$B$33,IF(H211="Ohio State",$B$43,IF(H211="Denver",$B$18,IF(H211="Johns Hopkins",$B$30,IF(H211="Mercer",$B$38,IF(H211="Presbyterian",$B$46,IF(H211="Brown",$B$10,IF(H211="Cornell",$B$15,IF(H211="Dartmouth",$B$16,IF(H211="Harvard",$B$25,IF(H211="Pennsylvania",$B$45,IF(H211="Princeton",$B$47,IF(H211="Yale",$B$65,IF(H211="Canisius",$B$13,IF(H211="Jacksonville",$B$29,IF(H211="Manhattan",$B$34,IF(H211="Marist",$B$35,IF(H211="Saint Josephs",$B$53,IF(H211="Siena",$B$54,IF(H211="VMI",$B$63,IF(H211="Bryant",$B$11,IF(H211="Mount St. Marys",$B$39,IF(H211="Quinnipiac",$B$49,IF(H211="Robert Morris",$B$50,IF(H211="Sacred Heart",$B$52,IF(H211="Wagner",$B$64,IF(H211="Army",$B$7,IF(H211="Bucknell",$B$12,IF(H211="Colgate",$B$14,IF(H211="Towson",$B$58,IF(H211="Holy Cross",$B$28,IF(H211="Lafayette",$B$31,IF(H211="Lehigh",$B$32,IF(H211="Navy",$B$40,0)))))))))))))))))))))))))))))))))))))))))))))))))))))))))))))</f>
        <v>2.5582290756115698</v>
      </c>
      <c r="J211" s="10">
        <f>(G211+I211)/2</f>
        <v>4.1243355356562175</v>
      </c>
    </row>
    <row r="212" spans="5:13">
      <c r="E212" s="98"/>
      <c r="F212" s="4" t="s">
        <v>31</v>
      </c>
      <c r="G212" s="10">
        <f>IF(F212="Air Force",$B$5,IF(F212="Albany",$B$6,IF(F212="Detroit",$B$19,IF(F212="Binghamton",$B$9,IF(F212="Hartford",$B$24,IF(F212="Stony Brook",$B$56,IF(F212="UMBC",$B$59,IF(F212="Vermont",$B$60,IF(F212="Duke",$B$21,IF(F212="Maryland",$B$36,IF(F212="North Carolina",$B$41,IF(F212="Virginia",$B$62,IF(F212="Georgetown",$B$23,IF(F212="Notre Dame",$B$42,IF(F212="Providence",$B$48,IF(F212="Rutgers",$B$51,IF(F212="St. Johns",$B$55,IF(F212="Syracuse",$B$57,IF(F212="Villanova",$B$61,IF(F212="Drexel",$B$20,IF(F212="Hofstra",$B$27,IF(F212="Penn State",$B$44,IF(F212="Delaware",$B$17,IF(F212="Massachusetts",$B$37,IF(F212="Bellarmine",$B$8,IF(F212="Fairfield",$B$22,IF(F212="Hobart",$B$26,IF(F212="Loyola",$B$33,IF(F212="Ohio State",$B$43,IF(F212="Denver",$B$18,IF(F212="Johns Hopkins",$B$30,IF(F212="Mercer",$B$38,IF(F212="Presbyterian",$B$46,IF(F212="Brown",$B$10,IF(F212="Cornell",$B$15,IF(F212="Dartmouth",$B$16,IF(F212="Harvard",$B$25,IF(F212="Pennsylvania",$B$45,IF(F212="Princeton",$B$47,IF(F212="Yale",$B$65,IF(F212="Canisius",$B$13,IF(F212="Jacksonville",$B$29,IF(F212="Manhattan",$B$34,IF(F212="Marist",$B$35,IF(F212="Saint Josephs",$B$53,IF(F212="Siena",$B$54,IF(F212="VMI",$B$63,IF(F212="Bryant",$B$11,IF(F212="Mount St. Marys",$B$39,IF(F212="Quinnipiac",$B$49,IF(F212="Robert Morris",$B$50,IF(F212="Sacred Heart",$B$52,IF(F212="Wagner",$B$64,IF(F212="Army",$B$7,IF(F212="Bucknell",$B$12,IF(F212="Colgate",$B$14,IF(F212="Towson",$B$58,IF(F212="Holy Cross",$B$28,IF(F212="Lafayette",$B$31,IF(F212="Lehigh",$B$32,IF(F212="Navy",$B$40,0)))))))))))))))))))))))))))))))))))))))))))))))))))))))))))))</f>
        <v>5.9933417946436904</v>
      </c>
      <c r="H212" s="4" t="s">
        <v>9</v>
      </c>
      <c r="I212" s="10">
        <f>IF(H212="Air Force",$B$5,IF(H212="Albany",$B$6,IF(H212="Detroit",$B$19,IF(H212="Binghamton",$B$9,IF(H212="Hartford",$B$24,IF(H212="Stony Brook",$B$56,IF(H212="UMBC",$B$59,IF(H212="Vermont",$B$60,IF(H212="Duke",$B$21,IF(H212="Maryland",$B$36,IF(H212="North Carolina",$B$41,IF(H212="Virginia",$B$62,IF(H212="Georgetown",$B$23,IF(H212="Notre Dame",$B$42,IF(H212="Providence",$B$48,IF(H212="Rutgers",$B$51,IF(H212="St. Johns",$B$55,IF(H212="Syracuse",$B$57,IF(H212="Villanova",$B$61,IF(H212="Drexel",$B$20,IF(H212="Hofstra",$B$27,IF(H212="Penn State",$B$44,IF(H212="Delaware",$B$17,IF(H212="Massachusetts",$B$37,IF(H212="Bellarmine",$B$8,IF(H212="Fairfield",$B$22,IF(H212="Hobart",$B$26,IF(H212="Loyola",$B$33,IF(H212="Ohio State",$B$43,IF(H212="Denver",$B$18,IF(H212="Johns Hopkins",$B$30,IF(H212="Mercer",$B$38,IF(H212="Presbyterian",$B$46,IF(H212="Brown",$B$10,IF(H212="Cornell",$B$15,IF(H212="Dartmouth",$B$16,IF(H212="Harvard",$B$25,IF(H212="Pennsylvania",$B$45,IF(H212="Princeton",$B$47,IF(H212="Yale",$B$65,IF(H212="Canisius",$B$13,IF(H212="Jacksonville",$B$29,IF(H212="Manhattan",$B$34,IF(H212="Marist",$B$35,IF(H212="Saint Josephs",$B$53,IF(H212="Siena",$B$54,IF(H212="VMI",$B$63,IF(H212="Bryant",$B$11,IF(H212="Mount St. Marys",$B$39,IF(H212="Quinnipiac",$B$49,IF(H212="Robert Morris",$B$50,IF(H212="Sacred Heart",$B$52,IF(H212="Wagner",$B$64,IF(H212="Army",$B$7,IF(H212="Bucknell",$B$12,IF(H212="Colgate",$B$14,IF(H212="Towson",$B$58,IF(H212="Holy Cross",$B$28,IF(H212="Lafayette",$B$31,IF(H212="Lehigh",$B$32,IF(H212="Navy",$B$40,0)))))))))))))))))))))))))))))))))))))))))))))))))))))))))))))</f>
        <v>3.5736792358151894</v>
      </c>
      <c r="J212" s="10">
        <f>(G212+I212)/2</f>
        <v>4.7835105152294402</v>
      </c>
    </row>
    <row r="213" spans="5:13">
      <c r="E213" s="98"/>
      <c r="F213" s="4" t="s">
        <v>18</v>
      </c>
      <c r="G213" s="10">
        <f>IF(F213="Air Force",$B$5,IF(F213="Albany",$B$6,IF(F213="Detroit",$B$19,IF(F213="Binghamton",$B$9,IF(F213="Hartford",$B$24,IF(F213="Stony Brook",$B$56,IF(F213="UMBC",$B$59,IF(F213="Vermont",$B$60,IF(F213="Duke",$B$21,IF(F213="Maryland",$B$36,IF(F213="North Carolina",$B$41,IF(F213="Virginia",$B$62,IF(F213="Georgetown",$B$23,IF(F213="Notre Dame",$B$42,IF(F213="Providence",$B$48,IF(F213="Rutgers",$B$51,IF(F213="St. Johns",$B$55,IF(F213="Syracuse",$B$57,IF(F213="Villanova",$B$61,IF(F213="Drexel",$B$20,IF(F213="Hofstra",$B$27,IF(F213="Penn State",$B$44,IF(F213="Delaware",$B$17,IF(F213="Massachusetts",$B$37,IF(F213="Bellarmine",$B$8,IF(F213="Fairfield",$B$22,IF(F213="Hobart",$B$26,IF(F213="Loyola",$B$33,IF(F213="Ohio State",$B$43,IF(F213="Denver",$B$18,IF(F213="Johns Hopkins",$B$30,IF(F213="Mercer",$B$38,IF(F213="Presbyterian",$B$46,IF(F213="Brown",$B$10,IF(F213="Cornell",$B$15,IF(F213="Dartmouth",$B$16,IF(F213="Harvard",$B$25,IF(F213="Pennsylvania",$B$45,IF(F213="Princeton",$B$47,IF(F213="Yale",$B$65,IF(F213="Canisius",$B$13,IF(F213="Jacksonville",$B$29,IF(F213="Manhattan",$B$34,IF(F213="Marist",$B$35,IF(F213="Saint Josephs",$B$53,IF(F213="Siena",$B$54,IF(F213="VMI",$B$63,IF(F213="Bryant",$B$11,IF(F213="Mount St. Marys",$B$39,IF(F213="Quinnipiac",$B$49,IF(F213="Robert Morris",$B$50,IF(F213="Sacred Heart",$B$52,IF(F213="Wagner",$B$64,IF(F213="Army",$B$7,IF(F213="Bucknell",$B$12,IF(F213="Colgate",$B$14,IF(F213="Towson",$B$58,IF(F213="Holy Cross",$B$28,IF(F213="Lafayette",$B$31,IF(F213="Lehigh",$B$32,IF(F213="Navy",$B$40,0)))))))))))))))))))))))))))))))))))))))))))))))))))))))))))))</f>
        <v>3.9390963152802545</v>
      </c>
      <c r="H213" s="4" t="s">
        <v>55</v>
      </c>
      <c r="I213" s="10">
        <f>IF(H213="Air Force",$B$5,IF(H213="Albany",$B$6,IF(H213="Detroit",$B$19,IF(H213="Binghamton",$B$9,IF(H213="Hartford",$B$24,IF(H213="Stony Brook",$B$56,IF(H213="UMBC",$B$59,IF(H213="Vermont",$B$60,IF(H213="Duke",$B$21,IF(H213="Maryland",$B$36,IF(H213="North Carolina",$B$41,IF(H213="Virginia",$B$62,IF(H213="Georgetown",$B$23,IF(H213="Notre Dame",$B$42,IF(H213="Providence",$B$48,IF(H213="Rutgers",$B$51,IF(H213="St. Johns",$B$55,IF(H213="Syracuse",$B$57,IF(H213="Villanova",$B$61,IF(H213="Drexel",$B$20,IF(H213="Hofstra",$B$27,IF(H213="Penn State",$B$44,IF(H213="Delaware",$B$17,IF(H213="Massachusetts",$B$37,IF(H213="Bellarmine",$B$8,IF(H213="Fairfield",$B$22,IF(H213="Hobart",$B$26,IF(H213="Loyola",$B$33,IF(H213="Ohio State",$B$43,IF(H213="Denver",$B$18,IF(H213="Johns Hopkins",$B$30,IF(H213="Mercer",$B$38,IF(H213="Presbyterian",$B$46,IF(H213="Brown",$B$10,IF(H213="Cornell",$B$15,IF(H213="Dartmouth",$B$16,IF(H213="Harvard",$B$25,IF(H213="Pennsylvania",$B$45,IF(H213="Princeton",$B$47,IF(H213="Yale",$B$65,IF(H213="Canisius",$B$13,IF(H213="Jacksonville",$B$29,IF(H213="Manhattan",$B$34,IF(H213="Marist",$B$35,IF(H213="Saint Josephs",$B$53,IF(H213="Siena",$B$54,IF(H213="VMI",$B$63,IF(H213="Bryant",$B$11,IF(H213="Mount St. Marys",$B$39,IF(H213="Quinnipiac",$B$49,IF(H213="Robert Morris",$B$50,IF(H213="Sacred Heart",$B$52,IF(H213="Wagner",$B$64,IF(H213="Army",$B$7,IF(H213="Bucknell",$B$12,IF(H213="Colgate",$B$14,IF(H213="Towson",$B$58,IF(H213="Holy Cross",$B$28,IF(H213="Lafayette",$B$31,IF(H213="Lehigh",$B$32,IF(H213="Navy",$B$40,0)))))))))))))))))))))))))))))))))))))))))))))))))))))))))))))</f>
        <v>4.793087179853023</v>
      </c>
      <c r="J213" s="10">
        <f>(G213+I213)/2</f>
        <v>4.3660917475666388</v>
      </c>
    </row>
    <row r="214" spans="5:13">
      <c r="E214" s="98"/>
      <c r="F214" s="4"/>
      <c r="G214" s="10">
        <f>IF(F214="Air Force",$B$5,IF(F214="Albany",$B$6,IF(F214="Detroit",$B$19,IF(F214="Binghamton",$B$9,IF(F214="Hartford",$B$24,IF(F214="Stony Brook",$B$56,IF(F214="UMBC",$B$59,IF(F214="Vermont",$B$60,IF(F214="Duke",$B$21,IF(F214="Maryland",$B$36,IF(F214="North Carolina",$B$41,IF(F214="Virginia",$B$62,IF(F214="Georgetown",$B$23,IF(F214="Notre Dame",$B$42,IF(F214="Providence",$B$48,IF(F214="Rutgers",$B$51,IF(F214="St. Johns",$B$55,IF(F214="Syracuse",$B$57,IF(F214="Villanova",$B$61,IF(F214="Drexel",$B$20,IF(F214="Hofstra",$B$27,IF(F214="Penn State",$B$44,IF(F214="Delaware",$B$17,IF(F214="Massachusetts",$B$37,IF(F214="Bellarmine",$B$8,IF(F214="Fairfield",$B$22,IF(F214="Hobart",$B$26,IF(F214="Loyola",$B$33,IF(F214="Ohio State",$B$43,IF(F214="Denver",$B$18,IF(F214="Johns Hopkins",$B$30,IF(F214="Mercer",$B$38,IF(F214="Presbyterian",$B$46,IF(F214="Brown",$B$10,IF(F214="Cornell",$B$15,IF(F214="Dartmouth",$B$16,IF(F214="Harvard",$B$25,IF(F214="Pennsylvania",$B$45,IF(F214="Princeton",$B$47,IF(F214="Yale",$B$65,IF(F214="Canisius",$B$13,IF(F214="Jacksonville",$B$29,IF(F214="Manhattan",$B$34,IF(F214="Marist",$B$35,IF(F214="Saint Josephs",$B$53,IF(F214="Siena",$B$54,IF(F214="VMI",$B$63,IF(F214="Bryant",$B$11,IF(F214="Mount St. Marys",$B$39,IF(F214="Quinnipiac",$B$49,IF(F214="Robert Morris",$B$50,IF(F214="Sacred Heart",$B$52,IF(F214="Wagner",$B$64,IF(F214="Army",$B$7,IF(F214="Bucknell",$B$12,IF(F214="Colgate",$B$14,IF(F214="Towson",$B$58,IF(F214="Holy Cross",$B$28,IF(F214="Lafayette",$B$31,IF(F214="Lehigh",$B$32,IF(F214="Navy",$B$40,0)))))))))))))))))))))))))))))))))))))))))))))))))))))))))))))</f>
        <v>0</v>
      </c>
      <c r="H214" s="4"/>
      <c r="I214" s="10">
        <f>IF(H214="Air Force",$B$5,IF(H214="Albany",$B$6,IF(H214="Detroit",$B$19,IF(H214="Binghamton",$B$9,IF(H214="Hartford",$B$24,IF(H214="Stony Brook",$B$56,IF(H214="UMBC",$B$59,IF(H214="Vermont",$B$60,IF(H214="Duke",$B$21,IF(H214="Maryland",$B$36,IF(H214="North Carolina",$B$41,IF(H214="Virginia",$B$62,IF(H214="Georgetown",$B$23,IF(H214="Notre Dame",$B$42,IF(H214="Providence",$B$48,IF(H214="Rutgers",$B$51,IF(H214="St. Johns",$B$55,IF(H214="Syracuse",$B$57,IF(H214="Villanova",$B$61,IF(H214="Drexel",$B$20,IF(H214="Hofstra",$B$27,IF(H214="Penn State",$B$44,IF(H214="Delaware",$B$17,IF(H214="Massachusetts",$B$37,IF(H214="Bellarmine",$B$8,IF(H214="Fairfield",$B$22,IF(H214="Hobart",$B$26,IF(H214="Loyola",$B$33,IF(H214="Ohio State",$B$43,IF(H214="Denver",$B$18,IF(H214="Johns Hopkins",$B$30,IF(H214="Mercer",$B$38,IF(H214="Presbyterian",$B$46,IF(H214="Brown",$B$10,IF(H214="Cornell",$B$15,IF(H214="Dartmouth",$B$16,IF(H214="Harvard",$B$25,IF(H214="Pennsylvania",$B$45,IF(H214="Princeton",$B$47,IF(H214="Yale",$B$65,IF(H214="Canisius",$B$13,IF(H214="Jacksonville",$B$29,IF(H214="Manhattan",$B$34,IF(H214="Marist",$B$35,IF(H214="Saint Josephs",$B$53,IF(H214="Siena",$B$54,IF(H214="VMI",$B$63,IF(H214="Bryant",$B$11,IF(H214="Mount St. Marys",$B$39,IF(H214="Quinnipiac",$B$49,IF(H214="Robert Morris",$B$50,IF(H214="Sacred Heart",$B$52,IF(H214="Wagner",$B$64,IF(H214="Army",$B$7,IF(H214="Bucknell",$B$12,IF(H214="Colgate",$B$14,IF(H214="Towson",$B$58,IF(H214="Holy Cross",$B$28,IF(H214="Lafayette",$B$31,IF(H214="Lehigh",$B$32,IF(H214="Navy",$B$40,0)))))))))))))))))))))))))))))))))))))))))))))))))))))))))))))</f>
        <v>0</v>
      </c>
      <c r="J214" s="10">
        <f>(G214+I214)/2</f>
        <v>0</v>
      </c>
    </row>
    <row r="215" spans="5:13">
      <c r="E215" s="98"/>
      <c r="F215" s="4"/>
      <c r="G215" s="10">
        <f t="shared" ref="G215:G216" si="28">IF(F215="Air Force",$B$5,IF(F215="Albany",$B$6,IF(F215="Detroit",$B$19,IF(F215="Binghamton",$B$9,IF(F215="Hartford",$B$24,IF(F215="Stony Brook",$B$56,IF(F215="UMBC",$B$59,IF(F215="Vermont",$B$60,IF(F215="Duke",$B$21,IF(F215="Maryland",$B$36,IF(F215="North Carolina",$B$41,IF(F215="Virginia",$B$62,IF(F215="Georgetown",$B$23,IF(F215="Notre Dame",$B$42,IF(F215="Providence",$B$48,IF(F215="Rutgers",$B$51,IF(F215="St. Johns",$B$55,IF(F215="Syracuse",$B$57,IF(F215="Villanova",$B$61,IF(F215="Drexel",$B$20,IF(F215="Hofstra",$B$27,IF(F215="Penn State",$B$44,IF(F215="Delaware",$B$17,IF(F215="Massachusetts",$B$37,IF(F215="Bellarmine",$B$8,IF(F215="Fairfield",$B$22,IF(F215="Hobart",$B$26,IF(F215="Loyola",$B$33,IF(F215="Ohio State",$B$43,IF(F215="Denver",$B$18,IF(F215="Johns Hopkins",$B$30,IF(F215="Mercer",$B$38,IF(F215="Presbyterian",$B$46,IF(F215="Brown",$B$10,IF(F215="Cornell",$B$15,IF(F215="Dartmouth",$B$16,IF(F215="Harvard",$B$25,IF(F215="Pennsylvania",$B$45,IF(F215="Princeton",$B$47,IF(F215="Yale",$B$65,IF(F215="Canisius",$B$13,IF(F215="Jacksonville",$B$29,IF(F215="Manhattan",$B$34,IF(F215="Marist",$B$35,IF(F215="Saint Josephs",$B$53,IF(F215="Siena",$B$54,IF(F215="VMI",$B$63,IF(F215="Bryant",$B$11,IF(F215="Mount St. Marys",$B$39,IF(F215="Quinnipiac",$B$49,IF(F215="Robert Morris",$B$50,IF(F215="Sacred Heart",$B$52,IF(F215="Wagner",$B$64,IF(F215="Army",$B$7,IF(F215="Bucknell",$B$12,IF(F215="Colgate",$B$14,IF(F215="Towson",$B$58,IF(F215="Holy Cross",$B$28,IF(F215="Lafayette",$B$31,IF(F215="Lehigh",$B$32,IF(F215="Navy",$B$40,0)))))))))))))))))))))))))))))))))))))))))))))))))))))))))))))</f>
        <v>0</v>
      </c>
      <c r="H215" s="4"/>
      <c r="I215" s="10">
        <f t="shared" ref="I215:I216" si="29">IF(H215="Air Force",$B$5,IF(H215="Albany",$B$6,IF(H215="Detroit",$B$19,IF(H215="Binghamton",$B$9,IF(H215="Hartford",$B$24,IF(H215="Stony Brook",$B$56,IF(H215="UMBC",$B$59,IF(H215="Vermont",$B$60,IF(H215="Duke",$B$21,IF(H215="Maryland",$B$36,IF(H215="North Carolina",$B$41,IF(H215="Virginia",$B$62,IF(H215="Georgetown",$B$23,IF(H215="Notre Dame",$B$42,IF(H215="Providence",$B$48,IF(H215="Rutgers",$B$51,IF(H215="St. Johns",$B$55,IF(H215="Syracuse",$B$57,IF(H215="Villanova",$B$61,IF(H215="Drexel",$B$20,IF(H215="Hofstra",$B$27,IF(H215="Penn State",$B$44,IF(H215="Delaware",$B$17,IF(H215="Massachusetts",$B$37,IF(H215="Bellarmine",$B$8,IF(H215="Fairfield",$B$22,IF(H215="Hobart",$B$26,IF(H215="Loyola",$B$33,IF(H215="Ohio State",$B$43,IF(H215="Denver",$B$18,IF(H215="Johns Hopkins",$B$30,IF(H215="Mercer",$B$38,IF(H215="Presbyterian",$B$46,IF(H215="Brown",$B$10,IF(H215="Cornell",$B$15,IF(H215="Dartmouth",$B$16,IF(H215="Harvard",$B$25,IF(H215="Pennsylvania",$B$45,IF(H215="Princeton",$B$47,IF(H215="Yale",$B$65,IF(H215="Canisius",$B$13,IF(H215="Jacksonville",$B$29,IF(H215="Manhattan",$B$34,IF(H215="Marist",$B$35,IF(H215="Saint Josephs",$B$53,IF(H215="Siena",$B$54,IF(H215="VMI",$B$63,IF(H215="Bryant",$B$11,IF(H215="Mount St. Marys",$B$39,IF(H215="Quinnipiac",$B$49,IF(H215="Robert Morris",$B$50,IF(H215="Sacred Heart",$B$52,IF(H215="Wagner",$B$64,IF(H215="Army",$B$7,IF(H215="Bucknell",$B$12,IF(H215="Colgate",$B$14,IF(H215="Towson",$B$58,IF(H215="Holy Cross",$B$28,IF(H215="Lafayette",$B$31,IF(H215="Lehigh",$B$32,IF(H215="Navy",$B$40,0)))))))))))))))))))))))))))))))))))))))))))))))))))))))))))))</f>
        <v>0</v>
      </c>
      <c r="J215" s="10">
        <f t="shared" ref="J215:J216" si="30">(G215+I215)/2</f>
        <v>0</v>
      </c>
    </row>
    <row r="216" spans="5:13">
      <c r="E216" s="98"/>
      <c r="F216" s="4"/>
      <c r="G216" s="10">
        <f t="shared" si="28"/>
        <v>0</v>
      </c>
      <c r="H216" s="4"/>
      <c r="I216" s="10">
        <f t="shared" si="29"/>
        <v>0</v>
      </c>
      <c r="J216" s="10">
        <f t="shared" si="30"/>
        <v>0</v>
      </c>
    </row>
  </sheetData>
  <conditionalFormatting sqref="K5:K31">
    <cfRule type="top10" dxfId="7" priority="10" bottom="1" rank="5"/>
  </conditionalFormatting>
  <conditionalFormatting sqref="K76:K103">
    <cfRule type="top10" dxfId="6" priority="9" bottom="1" rank="5"/>
  </conditionalFormatting>
  <conditionalFormatting sqref="K115:K145">
    <cfRule type="top10" dxfId="5" priority="8" bottom="1" rank="5"/>
  </conditionalFormatting>
  <conditionalFormatting sqref="K153:K179">
    <cfRule type="top10" dxfId="4" priority="6" bottom="1" rank="5"/>
  </conditionalFormatting>
  <conditionalFormatting sqref="C5:C65">
    <cfRule type="top10" dxfId="3" priority="3" bottom="1" rank="10"/>
    <cfRule type="top10" dxfId="2" priority="4" rank="10"/>
  </conditionalFormatting>
  <conditionalFormatting sqref="K41:K63">
    <cfRule type="top10" dxfId="1" priority="1" bottom="1" rank="5"/>
  </conditionalFormatting>
  <conditionalFormatting sqref="K184:K207">
    <cfRule type="top10" dxfId="0" priority="19" bottom="1" rank="5"/>
  </conditionalFormatting>
  <dataValidations count="1">
    <dataValidation type="list" allowBlank="1" showInputMessage="1" showErrorMessage="1" sqref="H5:H216 F5:F216">
      <formula1>$A$5:$A$65</formula1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7" zoomScaleNormal="100" workbookViewId="0">
      <selection activeCell="I20" sqref="I8:I2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Detroit</v>
      </c>
      <c r="C7" s="76" t="s">
        <v>62</v>
      </c>
      <c r="E7" s="7"/>
      <c r="F7" s="76" t="str">
        <f>B1</f>
        <v>Detroit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26.156941649899395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26.530612244897959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124</v>
      </c>
      <c r="C9" s="4">
        <v>130</v>
      </c>
      <c r="E9" s="4" t="s">
        <v>82</v>
      </c>
      <c r="F9" s="78">
        <f>B19+B23+C26</f>
        <v>449</v>
      </c>
      <c r="G9" s="27"/>
      <c r="H9" s="65"/>
      <c r="I9" s="4" t="s">
        <v>37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28.118393234672308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23.566878980891719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454</v>
      </c>
      <c r="C10" s="4">
        <v>462</v>
      </c>
      <c r="E10" s="4" t="s">
        <v>83</v>
      </c>
      <c r="F10" s="78">
        <f>C19+C23+B26</f>
        <v>508</v>
      </c>
      <c r="G10" s="27"/>
      <c r="H10" s="65"/>
      <c r="I10" s="4" t="s">
        <v>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29.435483870967744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30.127041742286753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0.27312775330396477</v>
      </c>
      <c r="C11" s="6">
        <f>C9/C10</f>
        <v>0.2813852813852814</v>
      </c>
      <c r="E11" s="4" t="s">
        <v>84</v>
      </c>
      <c r="F11" s="78">
        <f>SUM(F9:F10)</f>
        <v>957</v>
      </c>
      <c r="G11" s="27"/>
      <c r="H11" s="65"/>
      <c r="I11" s="4" t="s">
        <v>31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33.485193621867879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25.69832402234637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276</v>
      </c>
      <c r="C12" s="4">
        <v>277</v>
      </c>
      <c r="E12" s="4" t="s">
        <v>85</v>
      </c>
      <c r="F12" s="79">
        <f>F9/(B39/60)</f>
        <v>34.340344168260039</v>
      </c>
      <c r="G12" s="28"/>
      <c r="H12" s="65"/>
      <c r="I12" s="4" t="s">
        <v>194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18.046709129511676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36.031746031746032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0.60792951541850215</v>
      </c>
      <c r="C13" s="6">
        <f>C12/C10</f>
        <v>0.59956709956709953</v>
      </c>
      <c r="E13" s="4" t="s">
        <v>86</v>
      </c>
      <c r="F13" s="79">
        <f>F10/(B39/60)</f>
        <v>38.8527724665392</v>
      </c>
      <c r="G13" s="28"/>
      <c r="H13" s="65"/>
      <c r="I13" s="4" t="s">
        <v>27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31.395348837209301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30.855855855855857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0.44927536231884058</v>
      </c>
      <c r="C14" s="6">
        <f>C9/C12</f>
        <v>0.46931407942238268</v>
      </c>
      <c r="E14" s="4" t="s">
        <v>87</v>
      </c>
      <c r="F14" s="79">
        <f>F11/(B39/60)</f>
        <v>73.193116634799239</v>
      </c>
      <c r="G14" s="28"/>
      <c r="H14" s="65"/>
      <c r="I14" s="4" t="s">
        <v>197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34.523809523809526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33.333333333333329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53</v>
      </c>
      <c r="C15" s="4">
        <v>80</v>
      </c>
      <c r="E15" s="7"/>
      <c r="F15" s="7"/>
      <c r="G15" s="7"/>
      <c r="H15" s="65"/>
      <c r="I15" s="4" t="s">
        <v>44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36.899563318777297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29.574468085106382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0.42741935483870969</v>
      </c>
      <c r="C16" s="6">
        <f>C15/C9</f>
        <v>0.61538461538461542</v>
      </c>
      <c r="E16" s="24" t="s">
        <v>88</v>
      </c>
      <c r="F16" s="7"/>
      <c r="G16" s="7"/>
      <c r="H16" s="65"/>
      <c r="I16" s="4" t="s">
        <v>57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22.857142857142858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36.936936936936938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27.616926503340757</v>
      </c>
      <c r="G17" s="29"/>
      <c r="H17" s="65"/>
      <c r="I17" s="4" t="s">
        <v>24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30.042918454935624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28.915662650602407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25.590551181102363</v>
      </c>
      <c r="G18" s="29"/>
      <c r="H18" s="65"/>
      <c r="I18" s="4" t="s">
        <v>48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29.268292682926827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27.27272727272727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122</v>
      </c>
      <c r="C19" s="4">
        <v>171</v>
      </c>
      <c r="E19" s="4" t="s">
        <v>120</v>
      </c>
      <c r="F19" s="10">
        <f>F17-F18</f>
        <v>2.026375322238394</v>
      </c>
      <c r="G19" s="29"/>
      <c r="H19" s="65"/>
      <c r="I19" s="4" t="s">
        <v>29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25.617977528089884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31.412639405204462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0.41638225255972694</v>
      </c>
      <c r="C20" s="6">
        <f>C19/(B19+C19)</f>
        <v>0.58361774744027306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23.428571428571431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32.539682539682538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277</v>
      </c>
      <c r="C23" s="4">
        <v>254</v>
      </c>
      <c r="E23" s="12" t="s">
        <v>122</v>
      </c>
      <c r="F23" s="10">
        <f>(F17*'Efficiency Adjustment'!B66)/K27</f>
        <v>25.58707609203368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194</v>
      </c>
      <c r="C24" s="4">
        <v>204</v>
      </c>
      <c r="E24" s="12" t="s">
        <v>123</v>
      </c>
      <c r="F24" s="10">
        <f>(F18*'Efficiency Adjustment'!C66)/J27</f>
        <v>25.222794891517424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0.70036101083032487</v>
      </c>
      <c r="C25" s="6">
        <f>C24/C23</f>
        <v>0.80314960629921262</v>
      </c>
      <c r="E25" s="12" t="s">
        <v>124</v>
      </c>
      <c r="F25" s="10">
        <f>F23-F24</f>
        <v>0.36428120051625612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83</v>
      </c>
      <c r="C26" s="4">
        <f>C23-C24</f>
        <v>50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28.405872779875516</v>
      </c>
      <c r="K27" s="19">
        <f>AVERAGEIF(K8:K24,"&gt;0")</f>
        <v>30.215069930893694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1.0111358574610245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69</v>
      </c>
      <c r="C29" s="4">
        <v>73</v>
      </c>
      <c r="E29" s="12" t="s">
        <v>148</v>
      </c>
      <c r="F29" s="10">
        <f>C10/F10</f>
        <v>0.90944881889763785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23</v>
      </c>
      <c r="C30" s="4">
        <v>20</v>
      </c>
      <c r="E30" s="12" t="s">
        <v>91</v>
      </c>
      <c r="F30" s="10">
        <f>F28-F29</f>
        <v>0.10168703856338668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0.33333333333333331</v>
      </c>
      <c r="C31" s="23">
        <f>C30/C29</f>
        <v>0.27397260273972601</v>
      </c>
      <c r="E31" s="4" t="s">
        <v>149</v>
      </c>
      <c r="F31" s="10">
        <f>B12/F9</f>
        <v>0.6146993318485523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2</v>
      </c>
      <c r="E32" s="12" t="s">
        <v>150</v>
      </c>
      <c r="F32" s="10">
        <f>C12/F10</f>
        <v>0.54527559055118113</v>
      </c>
      <c r="G32" s="7"/>
      <c r="H32" s="65"/>
      <c r="I32" s="4" t="s">
        <v>203</v>
      </c>
      <c r="J32" s="9">
        <f>F14</f>
        <v>73.193116634799239</v>
      </c>
      <c r="K32" s="4">
        <f>RANK(J32,'Universal Aggregate Worksheet'!I7:I67,0)</f>
        <v>10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2.8985507246376812E-2</v>
      </c>
      <c r="E33" s="12" t="s">
        <v>92</v>
      </c>
      <c r="F33" s="13">
        <f>F31-F32</f>
        <v>6.9423741297371167E-2</v>
      </c>
      <c r="G33" s="29"/>
      <c r="H33" s="65"/>
      <c r="I33" s="12" t="s">
        <v>160</v>
      </c>
      <c r="J33" s="9">
        <f>F12</f>
        <v>34.340344168260039</v>
      </c>
      <c r="K33" s="4">
        <f>RANK(J33,'Universal Aggregate Worksheet'!F7:F67,0)</f>
        <v>31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0.28158810572687221</v>
      </c>
      <c r="G34" s="31"/>
      <c r="H34" s="65"/>
      <c r="I34" s="12" t="s">
        <v>161</v>
      </c>
      <c r="J34" s="9">
        <f>F13</f>
        <v>38.8527724665392</v>
      </c>
      <c r="K34" s="4">
        <f>RANK(J34,'Universal Aggregate Worksheet'!G7:G67,1)</f>
        <v>56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78</v>
      </c>
      <c r="C35" s="4">
        <v>70</v>
      </c>
      <c r="E35" s="12" t="s">
        <v>152</v>
      </c>
      <c r="F35" s="6">
        <f>((0.167*C30)+(C9)+(0.83*C32))/C10</f>
        <v>0.29220779220779219</v>
      </c>
      <c r="G35" s="7"/>
      <c r="H35" s="65"/>
      <c r="I35" s="12" t="s">
        <v>210</v>
      </c>
      <c r="J35" s="9">
        <f>J33-J34</f>
        <v>-4.5124282982791613</v>
      </c>
      <c r="K35" s="4">
        <f>RANK(J35,'Universal Aggregate Worksheet'!H7:H67,0)</f>
        <v>55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0.46319202898550721</v>
      </c>
      <c r="G36" s="31"/>
      <c r="H36" s="65"/>
      <c r="I36" s="4" t="s">
        <v>133</v>
      </c>
      <c r="J36" s="10">
        <f>F23</f>
        <v>25.58707609203368</v>
      </c>
      <c r="K36" s="4">
        <f>RANK(J36,'Universal Aggregate Worksheet'!X7:X67,0)</f>
        <v>46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0.48736462093862815</v>
      </c>
      <c r="G37" s="31"/>
      <c r="H37" s="65"/>
      <c r="I37" s="4" t="s">
        <v>136</v>
      </c>
      <c r="J37" s="10">
        <f>F24</f>
        <v>25.222794891517424</v>
      </c>
      <c r="K37" s="4">
        <f>RANK(J37,'Universal Aggregate Worksheet'!Z7:Z67,1)</f>
        <v>16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0.36428120051625612</v>
      </c>
      <c r="K38" s="4">
        <f>RANK(J38,'Universal Aggregate Worksheet'!AB7:AB67,0)</f>
        <v>28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784.5</v>
      </c>
      <c r="C39" s="4">
        <f>B39</f>
        <v>784.5</v>
      </c>
      <c r="E39" s="24" t="s">
        <v>155</v>
      </c>
      <c r="F39" s="7"/>
      <c r="G39" s="7"/>
      <c r="H39" s="65"/>
      <c r="I39" s="4" t="s">
        <v>166</v>
      </c>
      <c r="J39" s="10">
        <f>F28</f>
        <v>1.0111358574610245</v>
      </c>
      <c r="K39" s="4">
        <f>RANK(J39,'Universal Aggregate Worksheet'!M7:M67,0)</f>
        <v>32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5.0660792951541848E-2</v>
      </c>
      <c r="G40" s="13">
        <f>C30/C10</f>
        <v>4.3290043290043288E-2</v>
      </c>
      <c r="H40" s="65"/>
      <c r="I40" s="4" t="s">
        <v>170</v>
      </c>
      <c r="J40" s="10">
        <f>F29</f>
        <v>0.90944881889763785</v>
      </c>
      <c r="K40" s="4">
        <f>RANK(J40,'Universal Aggregate Worksheet'!Q7:Q67,1)</f>
        <v>11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0.15800865800865802</v>
      </c>
      <c r="G41" s="10">
        <f>B29/B10</f>
        <v>0.15198237885462554</v>
      </c>
      <c r="H41" s="65"/>
      <c r="I41" s="4" t="s">
        <v>168</v>
      </c>
      <c r="J41" s="6">
        <f>F34</f>
        <v>0.28158810572687221</v>
      </c>
      <c r="K41" s="4">
        <f>RANK(J41,'Universal Aggregate Worksheet'!O7:O67,0)</f>
        <v>33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-0.10734786505711616</v>
      </c>
      <c r="G42" s="10">
        <f>G40-G41</f>
        <v>-0.10869233556458224</v>
      </c>
      <c r="H42" s="65"/>
      <c r="I42" s="4" t="s">
        <v>172</v>
      </c>
      <c r="J42" s="6">
        <f>F35</f>
        <v>0.29220779220779219</v>
      </c>
      <c r="K42" s="4">
        <f>RANK(J42,'Universal Aggregate Worksheet'!S7:S67,1)</f>
        <v>29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0.15367483296213807</v>
      </c>
      <c r="G43" s="86">
        <f>C29/F10</f>
        <v>0.1437007874015748</v>
      </c>
      <c r="H43" s="65"/>
      <c r="I43" s="4" t="s">
        <v>182</v>
      </c>
      <c r="J43" s="10">
        <f>F47</f>
        <v>0.11804008908685969</v>
      </c>
      <c r="K43" s="4">
        <f>RANK(J43,'Universal Aggregate Worksheet'!U7:U67,0)</f>
        <v>53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0.18548387096774194</v>
      </c>
      <c r="G44" s="86">
        <f>C30/C9</f>
        <v>0.15384615384615385</v>
      </c>
      <c r="H44" s="65"/>
      <c r="I44" s="4" t="s">
        <v>183</v>
      </c>
      <c r="J44" s="10">
        <f>F48</f>
        <v>0.15748031496062992</v>
      </c>
      <c r="K44" s="4">
        <f>RANK(J44,'Universal Aggregate Worksheet'!V7:V67,1)</f>
        <v>37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0.41638225255972694</v>
      </c>
      <c r="K45" s="4">
        <f>RANK(J45,'Universal Aggregate Worksheet'!J7:J67,0)</f>
        <v>54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0.70036101083032487</v>
      </c>
      <c r="K46" s="4">
        <f>RANK(J46,'Universal Aggregate Worksheet'!K7:K67,0)</f>
        <v>61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0.11804008908685969</v>
      </c>
      <c r="G47" s="33"/>
      <c r="H47" s="65"/>
      <c r="I47" s="4" t="s">
        <v>181</v>
      </c>
      <c r="J47" s="13">
        <f>C25</f>
        <v>0.80314960629921262</v>
      </c>
      <c r="K47" s="4">
        <f>RANK(J47,'Universal Aggregate Worksheet'!L7:L67,1)</f>
        <v>16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0.15748031496062992</v>
      </c>
      <c r="G48" s="29"/>
      <c r="H48" s="65"/>
      <c r="I48" s="4" t="s">
        <v>205</v>
      </c>
      <c r="J48" s="6">
        <f>B31</f>
        <v>0.33333333333333331</v>
      </c>
      <c r="K48" s="4">
        <f>RANK(J48,'Universal Aggregate Worksheet'!AC7:AC67,0)</f>
        <v>26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0.27397260273972601</v>
      </c>
      <c r="K49" s="4">
        <f>RANK(J49,'Universal Aggregate Worksheet'!AD7:AD67,1)</f>
        <v>19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5.0660792951541848E-2</v>
      </c>
      <c r="K50" s="4">
        <f>RANK(J50,'Universal Aggregate Worksheet'!AI7:AI67,0)</f>
        <v>4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8.1504702194357362E-2</v>
      </c>
      <c r="G51" s="10">
        <f>C35/F11</f>
        <v>7.314524555903866E-2</v>
      </c>
      <c r="H51" s="65"/>
      <c r="I51" s="12" t="s">
        <v>221</v>
      </c>
      <c r="J51" s="10">
        <f>F41</f>
        <v>0.15800865800865802</v>
      </c>
      <c r="K51" s="4">
        <f>RANK(J51,'Universal Aggregate Worksheet'!AJ7:AJ67,1)</f>
        <v>58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0.28937007874015747</v>
      </c>
      <c r="G52" s="86">
        <f>(B12-B9)/F9</f>
        <v>0.33853006681514475</v>
      </c>
      <c r="H52" s="65"/>
      <c r="I52" s="12" t="s">
        <v>222</v>
      </c>
      <c r="J52" s="87">
        <f>F43</f>
        <v>0.15367483296213807</v>
      </c>
      <c r="K52" s="4">
        <f>RANK(J52,'Universal Aggregate Worksheet'!AE7:AE67,0)</f>
        <v>5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0.1437007874015748</v>
      </c>
      <c r="K53" s="4">
        <f>RANK(J53,'Universal Aggregate Worksheet'!AF7:AF67,1)</f>
        <v>55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0.18548387096774194</v>
      </c>
      <c r="K54" s="4">
        <f>RANK(J54,'Universal Aggregate Worksheet'!AG7:AG67,0)</f>
        <v>4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28.405872779875516</v>
      </c>
      <c r="G55" s="7"/>
      <c r="H55" s="65"/>
      <c r="I55" s="12" t="s">
        <v>225</v>
      </c>
      <c r="J55" s="87">
        <f>G44</f>
        <v>0.15384615384615385</v>
      </c>
      <c r="K55" s="4">
        <f>RANK(J55,'Universal Aggregate Worksheet'!AH7:AH67,1)</f>
        <v>47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30.215069930893694</v>
      </c>
      <c r="G56" s="7"/>
      <c r="H56" s="65"/>
      <c r="I56" s="12" t="s">
        <v>227</v>
      </c>
      <c r="J56" s="10">
        <f>F51</f>
        <v>8.1504702194357362E-2</v>
      </c>
      <c r="K56" s="4">
        <f>RANK(J56,'Universal Aggregate Worksheet'!AK7:AK67,1)</f>
        <v>60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-1.8091971510181786</v>
      </c>
      <c r="G57" s="7"/>
      <c r="H57" s="65"/>
      <c r="I57" s="12" t="s">
        <v>226</v>
      </c>
      <c r="J57" s="10">
        <f>G51</f>
        <v>7.314524555903866E-2</v>
      </c>
      <c r="K57" s="4">
        <f>RANK(J57,'Universal Aggregate Worksheet'!AL7:AL67,0)</f>
        <v>7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0.28937007874015747</v>
      </c>
      <c r="K58" s="4">
        <f>RANK(J58,'Universal Aggregate Worksheet'!AM7:AM67,0)</f>
        <v>42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0.33853006681514475</v>
      </c>
      <c r="K59" s="4">
        <f>RANK(J59,'Universal Aggregate Worksheet'!AN7:AN67,1)</f>
        <v>47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28.405872779875516</v>
      </c>
      <c r="K60" s="4">
        <f>RANK(J60,'Universal Aggregate Worksheet'!AO7:AO67,0)</f>
        <v>24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30.215069930893694</v>
      </c>
      <c r="K61" s="4">
        <f>RANK(J61,'Universal Aggregate Worksheet'!AP7:AP67,1)</f>
        <v>61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-1.8091971510181786</v>
      </c>
      <c r="K62" s="4">
        <f>RANK(J62,'Universal Aggregate Worksheet'!AQ7:AQ67,0)</f>
        <v>51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15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Drexel</v>
      </c>
      <c r="C7" s="76" t="s">
        <v>62</v>
      </c>
      <c r="E7" s="7"/>
      <c r="F7" s="76" t="str">
        <f>B1</f>
        <v>Drexel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32.871287128712872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28.421052631578945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144</v>
      </c>
      <c r="C9" s="4">
        <v>123</v>
      </c>
      <c r="E9" s="4" t="s">
        <v>82</v>
      </c>
      <c r="F9" s="78">
        <f>B19+B23+C26</f>
        <v>397</v>
      </c>
      <c r="G9" s="27"/>
      <c r="H9" s="65"/>
      <c r="I9" s="4" t="s">
        <v>1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26.923076923076923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32.648870636550306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417</v>
      </c>
      <c r="C10" s="4">
        <v>455</v>
      </c>
      <c r="E10" s="4" t="s">
        <v>83</v>
      </c>
      <c r="F10" s="78">
        <f>C19+C23+B26</f>
        <v>391</v>
      </c>
      <c r="G10" s="27"/>
      <c r="H10" s="65"/>
      <c r="I10" s="4" t="s">
        <v>55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32.608695652173914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28.106508875739642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0.34532374100719426</v>
      </c>
      <c r="C11" s="6">
        <f>C9/C10</f>
        <v>0.27032967032967031</v>
      </c>
      <c r="E11" s="4" t="s">
        <v>84</v>
      </c>
      <c r="F11" s="78">
        <f>SUM(F9:F10)</f>
        <v>788</v>
      </c>
      <c r="G11" s="27"/>
      <c r="H11" s="65"/>
      <c r="I11" s="4" t="s">
        <v>36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31.921824104234524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20.068027210884352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281</v>
      </c>
      <c r="C12" s="4">
        <v>281</v>
      </c>
      <c r="E12" s="4" t="s">
        <v>85</v>
      </c>
      <c r="F12" s="79">
        <f>F9/(B39/60)</f>
        <v>29.599254426840634</v>
      </c>
      <c r="G12" s="28"/>
      <c r="H12" s="65"/>
      <c r="I12" s="4" t="s">
        <v>198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18.996415770609318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37.027027027027025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0.67386091127098324</v>
      </c>
      <c r="C13" s="6">
        <f>C12/C10</f>
        <v>0.61758241758241761</v>
      </c>
      <c r="E13" s="4" t="s">
        <v>86</v>
      </c>
      <c r="F13" s="79">
        <f>F10/(B39/60)</f>
        <v>29.151910531220878</v>
      </c>
      <c r="G13" s="28"/>
      <c r="H13" s="65"/>
      <c r="I13" s="4" t="s">
        <v>6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27.547169811320753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27.292110874200425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0.51245551601423489</v>
      </c>
      <c r="C14" s="6">
        <f>C9/C12</f>
        <v>0.4377224199288256</v>
      </c>
      <c r="E14" s="4" t="s">
        <v>87</v>
      </c>
      <c r="F14" s="79">
        <f>F11/(B39/60)</f>
        <v>58.751164958061509</v>
      </c>
      <c r="G14" s="28"/>
      <c r="H14" s="65"/>
      <c r="I14" s="4" t="s">
        <v>197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34.523809523809526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33.333333333333329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84</v>
      </c>
      <c r="C15" s="4">
        <v>70</v>
      </c>
      <c r="E15" s="7"/>
      <c r="F15" s="7"/>
      <c r="G15" s="7"/>
      <c r="H15" s="65"/>
      <c r="I15" s="4" t="s">
        <v>26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27.540106951871657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31.753554502369667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0.58333333333333337</v>
      </c>
      <c r="C16" s="6">
        <f>C15/C9</f>
        <v>0.56910569105691056</v>
      </c>
      <c r="E16" s="24" t="s">
        <v>88</v>
      </c>
      <c r="F16" s="7"/>
      <c r="G16" s="7"/>
      <c r="H16" s="65"/>
      <c r="I16" s="4" t="s">
        <v>22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31.627906976744185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22.443181818181817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36.272040302267001</v>
      </c>
      <c r="G17" s="29"/>
      <c r="H17" s="65"/>
      <c r="I17" s="4" t="s">
        <v>12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26.156941649899395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26.530612244897959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31.45780051150895</v>
      </c>
      <c r="G18" s="29"/>
      <c r="H18" s="65"/>
      <c r="I18" s="4" t="s">
        <v>39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28.693181818181817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26.197183098591548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163</v>
      </c>
      <c r="C19" s="4">
        <v>150</v>
      </c>
      <c r="E19" s="4" t="s">
        <v>120</v>
      </c>
      <c r="F19" s="10">
        <f>F17-F18</f>
        <v>4.8142397907580516</v>
      </c>
      <c r="G19" s="29"/>
      <c r="H19" s="65"/>
      <c r="I19" s="4" t="s">
        <v>32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28.672985781990523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26.054590570719604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0.52076677316293929</v>
      </c>
      <c r="C20" s="6">
        <f>C19/(B19+C19)</f>
        <v>0.47923322683706071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52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26.126126126126124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28.846153846153843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211</v>
      </c>
      <c r="C23" s="4">
        <v>206</v>
      </c>
      <c r="E23" s="12" t="s">
        <v>122</v>
      </c>
      <c r="F23" s="10">
        <f>(F17*'Efficiency Adjustment'!B66)/K27</f>
        <v>35.800159672612864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176</v>
      </c>
      <c r="C24" s="4">
        <v>183</v>
      </c>
      <c r="E24" s="12" t="s">
        <v>123</v>
      </c>
      <c r="F24" s="10">
        <f>(F18*'Efficiency Adjustment'!C66)/J27</f>
        <v>30.596980579040544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0.83412322274881512</v>
      </c>
      <c r="C25" s="6">
        <f>C24/C23</f>
        <v>0.88834951456310685</v>
      </c>
      <c r="E25" s="12" t="s">
        <v>124</v>
      </c>
      <c r="F25" s="10">
        <f>F23-F24</f>
        <v>5.2031790935723201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35</v>
      </c>
      <c r="C26" s="4">
        <f>C23-C24</f>
        <v>23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28.785348324519344</v>
      </c>
      <c r="K27" s="19">
        <f>AVERAGEIF(K8:K24,"&gt;0")</f>
        <v>28.363246666940654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1.0503778337531486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53</v>
      </c>
      <c r="C29" s="4">
        <v>51</v>
      </c>
      <c r="E29" s="12" t="s">
        <v>148</v>
      </c>
      <c r="F29" s="10">
        <f>C10/F10</f>
        <v>1.1636828644501278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25</v>
      </c>
      <c r="C30" s="4">
        <v>11</v>
      </c>
      <c r="E30" s="12" t="s">
        <v>91</v>
      </c>
      <c r="F30" s="10">
        <f>F28-F29</f>
        <v>-0.11330503069697917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0.47169811320754718</v>
      </c>
      <c r="C31" s="23">
        <f>C30/C29</f>
        <v>0.21568627450980393</v>
      </c>
      <c r="E31" s="4" t="s">
        <v>149</v>
      </c>
      <c r="F31" s="10">
        <f>B12/F9</f>
        <v>0.70780856423173799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0.71867007672634275</v>
      </c>
      <c r="G32" s="7"/>
      <c r="H32" s="65"/>
      <c r="I32" s="4" t="s">
        <v>203</v>
      </c>
      <c r="J32" s="9">
        <f>F14</f>
        <v>58.751164958061509</v>
      </c>
      <c r="K32" s="4">
        <f>RANK(J32,'Universal Aggregate Worksheet'!I7:I67,0)</f>
        <v>57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1.9607843137254902E-2</v>
      </c>
      <c r="C33" s="23">
        <f>C32/B29</f>
        <v>3.7735849056603772E-2</v>
      </c>
      <c r="E33" s="12" t="s">
        <v>92</v>
      </c>
      <c r="F33" s="13">
        <f>F31-F32</f>
        <v>-1.0861512494604764E-2</v>
      </c>
      <c r="G33" s="29"/>
      <c r="H33" s="65"/>
      <c r="I33" s="12" t="s">
        <v>160</v>
      </c>
      <c r="J33" s="9">
        <f>F12</f>
        <v>29.599254426840634</v>
      </c>
      <c r="K33" s="4">
        <f>RANK(J33,'Universal Aggregate Worksheet'!F7:F67,0)</f>
        <v>53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0.35732613908872907</v>
      </c>
      <c r="G34" s="31"/>
      <c r="H34" s="65"/>
      <c r="I34" s="12" t="s">
        <v>161</v>
      </c>
      <c r="J34" s="9">
        <f>F13</f>
        <v>29.151910531220878</v>
      </c>
      <c r="K34" s="4">
        <f>RANK(J34,'Universal Aggregate Worksheet'!G7:G67,1)</f>
        <v>6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51</v>
      </c>
      <c r="C35" s="4">
        <v>54</v>
      </c>
      <c r="E35" s="12" t="s">
        <v>152</v>
      </c>
      <c r="F35" s="6">
        <f>((0.167*C30)+(C9)+(0.83*C32))/C10</f>
        <v>0.27801538461538461</v>
      </c>
      <c r="G35" s="7"/>
      <c r="H35" s="65"/>
      <c r="I35" s="12" t="s">
        <v>210</v>
      </c>
      <c r="J35" s="9">
        <f>J33-J34</f>
        <v>0.44734389561975618</v>
      </c>
      <c r="K35" s="4">
        <f>RANK(J35,'Universal Aggregate Worksheet'!H7:H67,0)</f>
        <v>32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0.53026690391459086</v>
      </c>
      <c r="G36" s="31"/>
      <c r="H36" s="65"/>
      <c r="I36" s="4" t="s">
        <v>133</v>
      </c>
      <c r="J36" s="10">
        <f>F23</f>
        <v>35.800159672612864</v>
      </c>
      <c r="K36" s="4">
        <f>RANK(J36,'Universal Aggregate Worksheet'!X7:X67,0)</f>
        <v>5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0.45016725978647687</v>
      </c>
      <c r="G37" s="31"/>
      <c r="H37" s="65"/>
      <c r="I37" s="4" t="s">
        <v>136</v>
      </c>
      <c r="J37" s="10">
        <f>F24</f>
        <v>30.596980579040544</v>
      </c>
      <c r="K37" s="4">
        <f>RANK(J37,'Universal Aggregate Worksheet'!Z7:Z67,1)</f>
        <v>47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5.2031790935723201</v>
      </c>
      <c r="K38" s="4">
        <f>RANK(J38,'Universal Aggregate Worksheet'!AB7:AB67,0)</f>
        <v>18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804.75</v>
      </c>
      <c r="C39" s="4">
        <v>435.5</v>
      </c>
      <c r="E39" s="24" t="s">
        <v>155</v>
      </c>
      <c r="F39" s="7"/>
      <c r="G39" s="7"/>
      <c r="H39" s="65"/>
      <c r="I39" s="4" t="s">
        <v>166</v>
      </c>
      <c r="J39" s="10">
        <f>F28</f>
        <v>1.0503778337531486</v>
      </c>
      <c r="K39" s="4">
        <f>RANK(J39,'Universal Aggregate Worksheet'!M7:M67,0)</f>
        <v>22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5.9952038369304558E-2</v>
      </c>
      <c r="G40" s="13">
        <f>C30/C10</f>
        <v>2.4175824175824177E-2</v>
      </c>
      <c r="H40" s="65"/>
      <c r="I40" s="4" t="s">
        <v>170</v>
      </c>
      <c r="J40" s="10">
        <f>F29</f>
        <v>1.1636828644501278</v>
      </c>
      <c r="K40" s="4">
        <f>RANK(J40,'Universal Aggregate Worksheet'!Q7:Q67,1)</f>
        <v>59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0.11208791208791209</v>
      </c>
      <c r="G41" s="10">
        <f>B29/B10</f>
        <v>0.12709832134292565</v>
      </c>
      <c r="H41" s="65"/>
      <c r="I41" s="4" t="s">
        <v>168</v>
      </c>
      <c r="J41" s="6">
        <f>F34</f>
        <v>0.35732613908872907</v>
      </c>
      <c r="K41" s="4">
        <f>RANK(J41,'Universal Aggregate Worksheet'!O7:O67,0)</f>
        <v>2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-5.2135873718607534E-2</v>
      </c>
      <c r="G42" s="10">
        <f>G40-G41</f>
        <v>-0.10292249716710147</v>
      </c>
      <c r="H42" s="65"/>
      <c r="I42" s="4" t="s">
        <v>172</v>
      </c>
      <c r="J42" s="6">
        <f>F35</f>
        <v>0.27801538461538461</v>
      </c>
      <c r="K42" s="4">
        <f>RANK(J42,'Universal Aggregate Worksheet'!S7:S67,1)</f>
        <v>21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0.13350125944584382</v>
      </c>
      <c r="G43" s="86">
        <f>C29/F10</f>
        <v>0.13043478260869565</v>
      </c>
      <c r="H43" s="65"/>
      <c r="I43" s="4" t="s">
        <v>182</v>
      </c>
      <c r="J43" s="10">
        <f>F47</f>
        <v>0.21158690176322417</v>
      </c>
      <c r="K43" s="4">
        <f>RANK(J43,'Universal Aggregate Worksheet'!U7:U67,0)</f>
        <v>2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0.1736111111111111</v>
      </c>
      <c r="G44" s="86">
        <f>C30/C9</f>
        <v>8.943089430894309E-2</v>
      </c>
      <c r="H44" s="65"/>
      <c r="I44" s="4" t="s">
        <v>183</v>
      </c>
      <c r="J44" s="10">
        <f>F48</f>
        <v>0.17902813299232737</v>
      </c>
      <c r="K44" s="4">
        <f>RANK(J44,'Universal Aggregate Worksheet'!V7:V67,1)</f>
        <v>52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0.52076677316293929</v>
      </c>
      <c r="K45" s="4">
        <f>RANK(J45,'Universal Aggregate Worksheet'!J7:J67,0)</f>
        <v>24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0.83412322274881512</v>
      </c>
      <c r="K46" s="4">
        <f>RANK(J46,'Universal Aggregate Worksheet'!K7:K67,0)</f>
        <v>29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0.21158690176322417</v>
      </c>
      <c r="G47" s="33"/>
      <c r="H47" s="65"/>
      <c r="I47" s="4" t="s">
        <v>181</v>
      </c>
      <c r="J47" s="13">
        <f>C25</f>
        <v>0.88834951456310685</v>
      </c>
      <c r="K47" s="4">
        <f>RANK(J47,'Universal Aggregate Worksheet'!L7:L67,1)</f>
        <v>58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0.17902813299232737</v>
      </c>
      <c r="G48" s="29"/>
      <c r="H48" s="65"/>
      <c r="I48" s="4" t="s">
        <v>205</v>
      </c>
      <c r="J48" s="6">
        <f>B31</f>
        <v>0.47169811320754718</v>
      </c>
      <c r="K48" s="4">
        <f>RANK(J48,'Universal Aggregate Worksheet'!AC7:AC67,0)</f>
        <v>4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0.21568627450980393</v>
      </c>
      <c r="K49" s="4">
        <f>RANK(J49,'Universal Aggregate Worksheet'!AD7:AD67,1)</f>
        <v>5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5.9952038369304558E-2</v>
      </c>
      <c r="K50" s="4">
        <f>RANK(J50,'Universal Aggregate Worksheet'!AI7:AI67,0)</f>
        <v>1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6.4720812182741116E-2</v>
      </c>
      <c r="G51" s="10">
        <f>C35/F11</f>
        <v>6.8527918781725886E-2</v>
      </c>
      <c r="H51" s="65"/>
      <c r="I51" s="12" t="s">
        <v>221</v>
      </c>
      <c r="J51" s="10">
        <f>F41</f>
        <v>0.11208791208791209</v>
      </c>
      <c r="K51" s="4">
        <f>RANK(J51,'Universal Aggregate Worksheet'!AJ7:AJ67,1)</f>
        <v>31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0.40409207161125321</v>
      </c>
      <c r="G52" s="86">
        <f>(B12-B9)/F9</f>
        <v>0.34508816120906799</v>
      </c>
      <c r="H52" s="65"/>
      <c r="I52" s="12" t="s">
        <v>222</v>
      </c>
      <c r="J52" s="87">
        <f>F43</f>
        <v>0.13350125944584382</v>
      </c>
      <c r="K52" s="4">
        <f>RANK(J52,'Universal Aggregate Worksheet'!AE7:AE67,0)</f>
        <v>13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0.13043478260869565</v>
      </c>
      <c r="K53" s="4">
        <f>RANK(J53,'Universal Aggregate Worksheet'!AF7:AF67,1)</f>
        <v>45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0.1736111111111111</v>
      </c>
      <c r="K54" s="4">
        <f>RANK(J54,'Universal Aggregate Worksheet'!AG7:AG67,0)</f>
        <v>5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28.785348324519344</v>
      </c>
      <c r="G55" s="7"/>
      <c r="H55" s="65"/>
      <c r="I55" s="12" t="s">
        <v>225</v>
      </c>
      <c r="J55" s="87">
        <f>G44</f>
        <v>8.943089430894309E-2</v>
      </c>
      <c r="K55" s="4">
        <f>RANK(J55,'Universal Aggregate Worksheet'!AH7:AH67,1)</f>
        <v>9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28.363246666940654</v>
      </c>
      <c r="G56" s="7"/>
      <c r="H56" s="65"/>
      <c r="I56" s="12" t="s">
        <v>227</v>
      </c>
      <c r="J56" s="10">
        <f>F51</f>
        <v>6.4720812182741116E-2</v>
      </c>
      <c r="K56" s="4">
        <f>RANK(J56,'Universal Aggregate Worksheet'!AK7:AK67,1)</f>
        <v>40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0.42210165757868978</v>
      </c>
      <c r="G57" s="7"/>
      <c r="H57" s="65"/>
      <c r="I57" s="12" t="s">
        <v>226</v>
      </c>
      <c r="J57" s="10">
        <f>G51</f>
        <v>6.8527918781725886E-2</v>
      </c>
      <c r="K57" s="4">
        <f>RANK(J57,'Universal Aggregate Worksheet'!AL7:AL67,0)</f>
        <v>14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0.40409207161125321</v>
      </c>
      <c r="K58" s="4">
        <f>RANK(J58,'Universal Aggregate Worksheet'!AM7:AM67,0)</f>
        <v>2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0.34508816120906799</v>
      </c>
      <c r="K59" s="4">
        <f>RANK(J59,'Universal Aggregate Worksheet'!AN7:AN67,1)</f>
        <v>50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28.785348324519344</v>
      </c>
      <c r="K60" s="4">
        <f>RANK(J60,'Universal Aggregate Worksheet'!AO7:AO67,0)</f>
        <v>17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28.363246666940654</v>
      </c>
      <c r="K61" s="4">
        <f>RANK(J61,'Universal Aggregate Worksheet'!AP7:AP67,1)</f>
        <v>42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0.42210165757868978</v>
      </c>
      <c r="K62" s="4">
        <f>RANK(J62,'Universal Aggregate Worksheet'!AQ7:AQ67,0)</f>
        <v>26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16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131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Duke</v>
      </c>
      <c r="C7" s="76" t="s">
        <v>62</v>
      </c>
      <c r="E7" s="7"/>
      <c r="F7" s="76" t="str">
        <f>B1</f>
        <v>Duke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29.268292682926827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27.27272727272727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208</v>
      </c>
      <c r="C9" s="4">
        <v>148</v>
      </c>
      <c r="E9" s="4" t="s">
        <v>82</v>
      </c>
      <c r="F9" s="78">
        <f>B19+B23+C26</f>
        <v>581</v>
      </c>
      <c r="G9" s="27"/>
      <c r="H9" s="65"/>
      <c r="I9" s="4" t="s">
        <v>36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31.921824104234524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20.068027210884352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602</v>
      </c>
      <c r="C10" s="4">
        <v>516</v>
      </c>
      <c r="E10" s="4" t="s">
        <v>83</v>
      </c>
      <c r="F10" s="78">
        <f>C19+C23+B26</f>
        <v>554</v>
      </c>
      <c r="G10" s="27"/>
      <c r="H10" s="65"/>
      <c r="I10" s="4" t="s">
        <v>38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29.722222222222221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23.298429319371728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22"/>
      <c r="X10" s="22"/>
      <c r="Y10" s="22"/>
      <c r="Z10" s="41"/>
    </row>
    <row r="11" spans="1:26">
      <c r="A11" s="4" t="s">
        <v>67</v>
      </c>
      <c r="B11" s="6">
        <f>B9/B10</f>
        <v>0.34551495016611294</v>
      </c>
      <c r="C11" s="6">
        <f>C9/C10</f>
        <v>0.2868217054263566</v>
      </c>
      <c r="E11" s="4" t="s">
        <v>84</v>
      </c>
      <c r="F11" s="78">
        <f>SUM(F9:F10)</f>
        <v>1135</v>
      </c>
      <c r="G11" s="27"/>
      <c r="H11" s="65"/>
      <c r="I11" s="4" t="s">
        <v>31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33.485193621867879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25.69832402234637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377</v>
      </c>
      <c r="C12" s="4">
        <v>313</v>
      </c>
      <c r="E12" s="4" t="s">
        <v>85</v>
      </c>
      <c r="F12" s="79">
        <f>F9/(B39/60)</f>
        <v>36.274713839750262</v>
      </c>
      <c r="G12" s="28"/>
      <c r="H12" s="65"/>
      <c r="I12" s="4" t="s">
        <v>194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18.046709129511676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36.031746031746032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0.62624584717607978</v>
      </c>
      <c r="C13" s="6">
        <f>C12/C10</f>
        <v>0.60658914728682167</v>
      </c>
      <c r="E13" s="4" t="s">
        <v>86</v>
      </c>
      <c r="F13" s="79">
        <f>F10/(B39/60)</f>
        <v>34.588969823100939</v>
      </c>
      <c r="G13" s="28"/>
      <c r="H13" s="65"/>
      <c r="I13" s="4" t="s">
        <v>28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26.038781163434905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26.34730538922156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0.55172413793103448</v>
      </c>
      <c r="C14" s="6">
        <f>C9/C12</f>
        <v>0.47284345047923321</v>
      </c>
      <c r="E14" s="4" t="s">
        <v>87</v>
      </c>
      <c r="F14" s="79">
        <f>F11/(B39/60)</f>
        <v>70.863683662851201</v>
      </c>
      <c r="G14" s="28"/>
      <c r="H14" s="65"/>
      <c r="I14" s="4" t="s">
        <v>35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32.484076433121018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29.339853300733498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103</v>
      </c>
      <c r="C15" s="4">
        <v>80</v>
      </c>
      <c r="E15" s="7"/>
      <c r="F15" s="7"/>
      <c r="G15" s="7"/>
      <c r="H15" s="65"/>
      <c r="I15" s="4" t="s">
        <v>11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25.757575757575758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27.810650887573964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0.49519230769230771</v>
      </c>
      <c r="C16" s="6">
        <f>C15/C9</f>
        <v>0.54054054054054057</v>
      </c>
      <c r="E16" s="24" t="s">
        <v>88</v>
      </c>
      <c r="F16" s="7"/>
      <c r="G16" s="7"/>
      <c r="H16" s="65"/>
      <c r="I16" s="4" t="s">
        <v>18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28.50678733031674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27.391304347826086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35.800344234079176</v>
      </c>
      <c r="G17" s="29"/>
      <c r="H17" s="65"/>
      <c r="I17" s="4" t="s">
        <v>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21.638655462184875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24.838012958963283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26.714801444043324</v>
      </c>
      <c r="G18" s="29"/>
      <c r="H18" s="65"/>
      <c r="I18" s="4" t="s">
        <v>51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29.025423728813561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22.065727699530516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214</v>
      </c>
      <c r="C19" s="4">
        <v>189</v>
      </c>
      <c r="E19" s="4" t="s">
        <v>120</v>
      </c>
      <c r="F19" s="10">
        <f>F17-F18</f>
        <v>9.0855427900358521</v>
      </c>
      <c r="G19" s="29"/>
      <c r="H19" s="65"/>
      <c r="I19" s="4" t="s">
        <v>13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34.899328859060404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26.054590570719604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0.53101736972704716</v>
      </c>
      <c r="C20" s="6">
        <f>C19/(B19+C19)</f>
        <v>0.46898263027295284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40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21.052631578947366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33.395872420262663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56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32.871287128712872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28.421052631578945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56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32.871287128712872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28.421052631578945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297</v>
      </c>
      <c r="C23" s="4">
        <v>323</v>
      </c>
      <c r="E23" s="12" t="s">
        <v>122</v>
      </c>
      <c r="F23" s="10">
        <f>(F17*'Efficiency Adjustment'!B66)/K27</f>
        <v>37.10552429903629</v>
      </c>
      <c r="G23" s="7"/>
      <c r="H23" s="65"/>
      <c r="I23" s="4" t="s">
        <v>31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33.485193621867879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25.69832402234637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255</v>
      </c>
      <c r="C24" s="4">
        <v>253</v>
      </c>
      <c r="E24" s="12" t="s">
        <v>123</v>
      </c>
      <c r="F24" s="10">
        <f>(F18*'Efficiency Adjustment'!C66)/J27</f>
        <v>25.95504642562361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0.85858585858585856</v>
      </c>
      <c r="C25" s="6">
        <f>C24/C23</f>
        <v>0.78328173374613008</v>
      </c>
      <c r="E25" s="12" t="s">
        <v>124</v>
      </c>
      <c r="F25" s="10">
        <f>F23-F24</f>
        <v>11.150477873412679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42</v>
      </c>
      <c r="C26" s="4">
        <f>C23-C24</f>
        <v>70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28.817204372094462</v>
      </c>
      <c r="K27" s="19">
        <f>AVERAGEIF(K8:K24,"&gt;0")</f>
        <v>27.0095625448382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1.036144578313253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80</v>
      </c>
      <c r="C29" s="4">
        <v>49</v>
      </c>
      <c r="E29" s="12" t="s">
        <v>148</v>
      </c>
      <c r="F29" s="10">
        <f>C10/F10</f>
        <v>0.93140794223826717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28</v>
      </c>
      <c r="C30" s="4">
        <v>16</v>
      </c>
      <c r="E30" s="12" t="s">
        <v>91</v>
      </c>
      <c r="F30" s="10">
        <f>F28-F29</f>
        <v>0.10473663607498584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0.35</v>
      </c>
      <c r="C31" s="23">
        <f>C30/C29</f>
        <v>0.32653061224489793</v>
      </c>
      <c r="E31" s="4" t="s">
        <v>149</v>
      </c>
      <c r="F31" s="10">
        <f>B12/F9</f>
        <v>0.64888123924268504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0.56498194945848379</v>
      </c>
      <c r="G32" s="7"/>
      <c r="H32" s="65"/>
      <c r="I32" s="4" t="s">
        <v>203</v>
      </c>
      <c r="J32" s="9">
        <f>F14</f>
        <v>70.863683662851201</v>
      </c>
      <c r="K32" s="4">
        <f>RANK(J32,'Universal Aggregate Worksheet'!I7:I67,0)</f>
        <v>16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1.2500000000000001E-2</v>
      </c>
      <c r="E33" s="12" t="s">
        <v>92</v>
      </c>
      <c r="F33" s="13">
        <f>F31-F32</f>
        <v>8.3899289784201247E-2</v>
      </c>
      <c r="G33" s="29"/>
      <c r="H33" s="65"/>
      <c r="I33" s="12" t="s">
        <v>160</v>
      </c>
      <c r="J33" s="9">
        <f>F12</f>
        <v>36.274713839750262</v>
      </c>
      <c r="K33" s="4">
        <f>RANK(J33,'Universal Aggregate Worksheet'!F7:F67,0)</f>
        <v>11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22"/>
      <c r="X33" s="22"/>
      <c r="Y33" s="22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0.35328239202657807</v>
      </c>
      <c r="G34" s="31"/>
      <c r="H34" s="65"/>
      <c r="I34" s="12" t="s">
        <v>161</v>
      </c>
      <c r="J34" s="9">
        <f>F13</f>
        <v>34.588969823100939</v>
      </c>
      <c r="K34" s="4">
        <f>RANK(J34,'Universal Aggregate Worksheet'!G7:G67,1)</f>
        <v>39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53</v>
      </c>
      <c r="C35" s="4">
        <v>83</v>
      </c>
      <c r="E35" s="12" t="s">
        <v>152</v>
      </c>
      <c r="F35" s="6">
        <f>((0.167*C30)+(C9)+(0.83*C32))/C10</f>
        <v>0.29360852713178298</v>
      </c>
      <c r="G35" s="7"/>
      <c r="H35" s="65"/>
      <c r="I35" s="12" t="s">
        <v>210</v>
      </c>
      <c r="J35" s="9">
        <f>J33-J34</f>
        <v>1.6857440166493234</v>
      </c>
      <c r="K35" s="4">
        <f>RANK(J35,'Universal Aggregate Worksheet'!H7:H67,0)</f>
        <v>25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0.56412732095490714</v>
      </c>
      <c r="G36" s="31"/>
      <c r="H36" s="65"/>
      <c r="I36" s="4" t="s">
        <v>133</v>
      </c>
      <c r="J36" s="10">
        <f>F23</f>
        <v>37.10552429903629</v>
      </c>
      <c r="K36" s="4">
        <f>RANK(J36,'Universal Aggregate Worksheet'!X7:X67,0)</f>
        <v>2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16</v>
      </c>
      <c r="C37" s="4">
        <v>16</v>
      </c>
      <c r="E37" s="12" t="s">
        <v>154</v>
      </c>
      <c r="F37" s="6">
        <f>((0.167*C30)+(C9)+(0.83*C32))/C12</f>
        <v>0.48403194888178919</v>
      </c>
      <c r="G37" s="31"/>
      <c r="H37" s="65"/>
      <c r="I37" s="4" t="s">
        <v>136</v>
      </c>
      <c r="J37" s="10">
        <f>F24</f>
        <v>25.95504642562361</v>
      </c>
      <c r="K37" s="4">
        <f>RANK(J37,'Universal Aggregate Worksheet'!Z7:Z67,1)</f>
        <v>20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11.150477873412679</v>
      </c>
      <c r="K38" s="4">
        <f>RANK(J38,'Universal Aggregate Worksheet'!AB7:AB67,0)</f>
        <v>3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961</v>
      </c>
      <c r="C39" s="4">
        <f>B39</f>
        <v>961</v>
      </c>
      <c r="E39" s="24" t="s">
        <v>155</v>
      </c>
      <c r="F39" s="7"/>
      <c r="G39" s="7"/>
      <c r="H39" s="65"/>
      <c r="I39" s="4" t="s">
        <v>166</v>
      </c>
      <c r="J39" s="10">
        <f>F28</f>
        <v>1.036144578313253</v>
      </c>
      <c r="K39" s="4">
        <f>RANK(J39,'Universal Aggregate Worksheet'!M7:M67,0)</f>
        <v>26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4.6511627906976744E-2</v>
      </c>
      <c r="G40" s="13">
        <f>C30/C10</f>
        <v>3.1007751937984496E-2</v>
      </c>
      <c r="H40" s="65"/>
      <c r="I40" s="4" t="s">
        <v>170</v>
      </c>
      <c r="J40" s="10">
        <f>F29</f>
        <v>0.93140794223826717</v>
      </c>
      <c r="K40" s="4">
        <f>RANK(J40,'Universal Aggregate Worksheet'!Q7:Q67,1)</f>
        <v>14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9.4961240310077522E-2</v>
      </c>
      <c r="G41" s="10">
        <f>B29/B10</f>
        <v>0.13289036544850499</v>
      </c>
      <c r="H41" s="65"/>
      <c r="I41" s="4" t="s">
        <v>168</v>
      </c>
      <c r="J41" s="6">
        <f>F34</f>
        <v>0.35328239202657807</v>
      </c>
      <c r="K41" s="4">
        <f>RANK(J41,'Universal Aggregate Worksheet'!O7:O67,0)</f>
        <v>3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-4.8449612403100778E-2</v>
      </c>
      <c r="G42" s="10">
        <f>G40-G41</f>
        <v>-0.1018826135105205</v>
      </c>
      <c r="H42" s="65"/>
      <c r="I42" s="4" t="s">
        <v>172</v>
      </c>
      <c r="J42" s="6">
        <f>F35</f>
        <v>0.29360852713178298</v>
      </c>
      <c r="K42" s="4">
        <f>RANK(J42,'Universal Aggregate Worksheet'!S7:S67,1)</f>
        <v>33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22"/>
      <c r="X42" s="22"/>
      <c r="Y42" s="22"/>
      <c r="Z42" s="41"/>
    </row>
    <row r="43" spans="1:26">
      <c r="A43" s="32"/>
      <c r="B43" s="32"/>
      <c r="C43" s="32"/>
      <c r="E43" s="12" t="s">
        <v>217</v>
      </c>
      <c r="F43" s="86">
        <f>B29/F9</f>
        <v>0.13769363166953527</v>
      </c>
      <c r="G43" s="86">
        <f>C29/F10</f>
        <v>8.8447653429602882E-2</v>
      </c>
      <c r="H43" s="65"/>
      <c r="I43" s="4" t="s">
        <v>182</v>
      </c>
      <c r="J43" s="10">
        <f>F47</f>
        <v>0.17728055077452667</v>
      </c>
      <c r="K43" s="4">
        <f>RANK(J43,'Universal Aggregate Worksheet'!U7:U67,0)</f>
        <v>11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0.13461538461538461</v>
      </c>
      <c r="G44" s="86">
        <f>C30/C9</f>
        <v>0.10810810810810811</v>
      </c>
      <c r="H44" s="65"/>
      <c r="I44" s="4" t="s">
        <v>183</v>
      </c>
      <c r="J44" s="10">
        <f>F48</f>
        <v>0.1444043321299639</v>
      </c>
      <c r="K44" s="4">
        <f>RANK(J44,'Universal Aggregate Worksheet'!V7:V67,1)</f>
        <v>25</v>
      </c>
      <c r="L44" s="10">
        <f>AVERAGE('Universal Aggregate Worksheet'!V7:V67)</f>
        <v>0.15326303670387184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0.53101736972704716</v>
      </c>
      <c r="K45" s="4">
        <f>RANK(J45,'Universal Aggregate Worksheet'!J7:J67,0)</f>
        <v>21</v>
      </c>
      <c r="L45" s="10">
        <f>AVERAGE('Universal Aggregate Worksheet'!J7:J67)</f>
        <v>0.49945904985462097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0.85858585858585856</v>
      </c>
      <c r="K46" s="4">
        <f>RANK(J46,'Universal Aggregate Worksheet'!K7:K67,0)</f>
        <v>17</v>
      </c>
      <c r="L46" s="10">
        <f>AVERAGE('Universal Aggregate Worksheet'!K7:K67)</f>
        <v>0.82593138353425022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22"/>
      <c r="X46" s="22"/>
      <c r="Y46" s="22"/>
      <c r="Z46" s="41"/>
    </row>
    <row r="47" spans="1:26">
      <c r="A47" s="11"/>
      <c r="B47" s="11"/>
      <c r="C47" s="11"/>
      <c r="E47" s="4" t="s">
        <v>157</v>
      </c>
      <c r="F47" s="10">
        <f>B15/F9</f>
        <v>0.17728055077452667</v>
      </c>
      <c r="G47" s="33"/>
      <c r="H47" s="65"/>
      <c r="I47" s="4" t="s">
        <v>181</v>
      </c>
      <c r="J47" s="13">
        <f>C25</f>
        <v>0.78328173374613008</v>
      </c>
      <c r="K47" s="4">
        <f>RANK(J47,'Universal Aggregate Worksheet'!L7:L67,1)</f>
        <v>8</v>
      </c>
      <c r="L47" s="10">
        <f>AVERAGE('Universal Aggregate Worksheet'!L7:L67)</f>
        <v>0.8260707150266019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0.1444043321299639</v>
      </c>
      <c r="G48" s="29"/>
      <c r="H48" s="65"/>
      <c r="I48" s="4" t="s">
        <v>205</v>
      </c>
      <c r="J48" s="6">
        <f>B31</f>
        <v>0.35</v>
      </c>
      <c r="K48" s="4">
        <f>RANK(J48,'Universal Aggregate Worksheet'!AC7:AC67,0)</f>
        <v>20</v>
      </c>
      <c r="L48" s="6">
        <f>AVERAGE('Universal Aggregate Worksheet'!AC7:AC67)</f>
        <v>0.32040878420134578</v>
      </c>
      <c r="M48" s="66" t="s">
        <v>39</v>
      </c>
      <c r="N48" s="11"/>
      <c r="O48" s="39"/>
      <c r="P48" s="39"/>
      <c r="Q48" s="39"/>
      <c r="R48" s="39"/>
      <c r="S48" s="39"/>
      <c r="T48" s="41"/>
      <c r="U48" s="41"/>
      <c r="V48" s="40"/>
      <c r="W48" s="41"/>
      <c r="X48" s="41"/>
      <c r="Y48" s="40"/>
      <c r="Z48" s="41"/>
    </row>
    <row r="49" spans="5:26">
      <c r="E49" s="7"/>
      <c r="F49" s="7"/>
      <c r="G49" s="7"/>
      <c r="H49" s="65"/>
      <c r="I49" s="12" t="s">
        <v>206</v>
      </c>
      <c r="J49" s="6">
        <f>C31</f>
        <v>0.32653061224489793</v>
      </c>
      <c r="K49" s="4">
        <f>RANK(J49,'Universal Aggregate Worksheet'!AD7:AD67,1)</f>
        <v>38</v>
      </c>
      <c r="L49" s="6">
        <f>AVERAGE('Universal Aggregate Worksheet'!AD7:AD67)</f>
        <v>0.31644820293192144</v>
      </c>
      <c r="M49" s="66" t="s">
        <v>38</v>
      </c>
      <c r="N49" s="11"/>
      <c r="O49" s="39"/>
      <c r="P49" s="39"/>
      <c r="Q49" s="39"/>
      <c r="R49" s="39"/>
      <c r="S49" s="39"/>
      <c r="T49" s="41"/>
      <c r="U49" s="41"/>
      <c r="V49" s="40"/>
      <c r="W49" s="41"/>
      <c r="X49" s="41"/>
      <c r="Y49" s="40"/>
      <c r="Z49" s="41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4.6511627906976744E-2</v>
      </c>
      <c r="K50" s="4">
        <f>RANK(J50,'Universal Aggregate Worksheet'!AI7:AI67,0)</f>
        <v>12</v>
      </c>
      <c r="L50" s="10">
        <f>AVERAGE('Universal Aggregate Worksheet'!AI7:AI67)</f>
        <v>3.6266627762602838E-2</v>
      </c>
      <c r="M50" s="66" t="s">
        <v>40</v>
      </c>
      <c r="N50" s="11"/>
      <c r="O50" s="39"/>
      <c r="P50" s="39"/>
      <c r="Q50" s="39"/>
      <c r="R50" s="39"/>
      <c r="S50" s="39"/>
      <c r="T50" s="41"/>
      <c r="U50" s="41"/>
      <c r="V50" s="40"/>
      <c r="W50" s="41"/>
      <c r="X50" s="41"/>
      <c r="Y50" s="40"/>
      <c r="Z50" s="41"/>
    </row>
    <row r="51" spans="5:26">
      <c r="E51" s="4" t="s">
        <v>90</v>
      </c>
      <c r="F51" s="10">
        <f>B35/F11</f>
        <v>4.6696035242290747E-2</v>
      </c>
      <c r="G51" s="10">
        <f>C35/F11</f>
        <v>7.312775330396476E-2</v>
      </c>
      <c r="H51" s="65"/>
      <c r="I51" s="12" t="s">
        <v>221</v>
      </c>
      <c r="J51" s="10">
        <f>F41</f>
        <v>9.4961240310077522E-2</v>
      </c>
      <c r="K51" s="4">
        <f>RANK(J51,'Universal Aggregate Worksheet'!AJ7:AJ67,1)</f>
        <v>10</v>
      </c>
      <c r="L51" s="10">
        <f>AVERAGE('Universal Aggregate Worksheet'!AJ7:AJ67)</f>
        <v>0.11484201785268069</v>
      </c>
      <c r="M51" s="66" t="s">
        <v>41</v>
      </c>
      <c r="N51" s="11"/>
      <c r="O51" s="39"/>
      <c r="P51" s="39"/>
      <c r="Q51" s="39"/>
      <c r="R51" s="39"/>
      <c r="S51" s="39"/>
      <c r="T51" s="41"/>
      <c r="U51" s="41"/>
      <c r="V51" s="40"/>
      <c r="W51" s="41"/>
      <c r="X51" s="41"/>
      <c r="Y51" s="40"/>
      <c r="Z51" s="41"/>
    </row>
    <row r="52" spans="5:26">
      <c r="E52" s="12" t="s">
        <v>219</v>
      </c>
      <c r="F52" s="86">
        <f>(C12-C9)/F10</f>
        <v>0.29783393501805056</v>
      </c>
      <c r="G52" s="86">
        <f>(B12-B9)/F9</f>
        <v>0.2908777969018933</v>
      </c>
      <c r="H52" s="65"/>
      <c r="I52" s="12" t="s">
        <v>222</v>
      </c>
      <c r="J52" s="87">
        <f>F43</f>
        <v>0.13769363166953527</v>
      </c>
      <c r="K52" s="4">
        <f>RANK(J52,'Universal Aggregate Worksheet'!AE7:AE67,0)</f>
        <v>10</v>
      </c>
      <c r="L52" s="10">
        <f>AVERAGE('Universal Aggregate Worksheet'!AE7:AE67)</f>
        <v>0.11494067584306167</v>
      </c>
      <c r="M52" s="66" t="s">
        <v>42</v>
      </c>
      <c r="N52" s="11"/>
      <c r="O52" s="39"/>
      <c r="P52" s="39"/>
      <c r="Q52" s="39"/>
      <c r="R52" s="39"/>
      <c r="S52" s="39"/>
      <c r="T52" s="41"/>
      <c r="U52" s="41"/>
      <c r="V52" s="40"/>
      <c r="W52" s="41"/>
      <c r="X52" s="41"/>
      <c r="Y52" s="40"/>
      <c r="Z52" s="41"/>
    </row>
    <row r="53" spans="5:26">
      <c r="E53" s="7"/>
      <c r="F53" s="7"/>
      <c r="G53" s="7"/>
      <c r="H53" s="65"/>
      <c r="I53" s="12" t="s">
        <v>223</v>
      </c>
      <c r="J53" s="87">
        <f>G43</f>
        <v>8.8447653429602882E-2</v>
      </c>
      <c r="K53" s="4">
        <f>RANK(J53,'Universal Aggregate Worksheet'!AF7:AF67,1)</f>
        <v>7</v>
      </c>
      <c r="L53" s="10">
        <f>AVERAGE('Universal Aggregate Worksheet'!AF7:AF67)</f>
        <v>0.11410462628576082</v>
      </c>
      <c r="M53" s="66" t="s">
        <v>43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0.13461538461538461</v>
      </c>
      <c r="K54" s="4">
        <f>RANK(J54,'Universal Aggregate Worksheet'!AG7:AG67,0)</f>
        <v>30</v>
      </c>
      <c r="L54" s="10">
        <f>AVERAGE('Universal Aggregate Worksheet'!AG7:AG67)</f>
        <v>0.12982029663452835</v>
      </c>
      <c r="M54" s="66" t="s">
        <v>44</v>
      </c>
    </row>
    <row r="55" spans="5:26">
      <c r="E55" s="12" t="s">
        <v>105</v>
      </c>
      <c r="F55" s="10">
        <f>J27</f>
        <v>28.817204372094462</v>
      </c>
      <c r="G55" s="7"/>
      <c r="H55" s="65"/>
      <c r="I55" s="12" t="s">
        <v>225</v>
      </c>
      <c r="J55" s="87">
        <f>G44</f>
        <v>0.10810810810810811</v>
      </c>
      <c r="K55" s="4">
        <f>RANK(J55,'Universal Aggregate Worksheet'!AH7:AH67,1)</f>
        <v>20</v>
      </c>
      <c r="L55" s="10">
        <f>AVERAGE('Universal Aggregate Worksheet'!AH7:AH67)</f>
        <v>0.12881023565416272</v>
      </c>
      <c r="M55" s="66" t="s">
        <v>45</v>
      </c>
    </row>
    <row r="56" spans="5:26">
      <c r="E56" s="12" t="s">
        <v>106</v>
      </c>
      <c r="F56" s="10">
        <f>K27</f>
        <v>27.0095625448382</v>
      </c>
      <c r="G56" s="7"/>
      <c r="H56" s="65"/>
      <c r="I56" s="12" t="s">
        <v>227</v>
      </c>
      <c r="J56" s="10">
        <f>F51</f>
        <v>4.6696035242290747E-2</v>
      </c>
      <c r="K56" s="4">
        <f>RANK(J56,'Universal Aggregate Worksheet'!AK7:AK67,1)</f>
        <v>6</v>
      </c>
      <c r="L56" s="10">
        <f>AVERAGE('Universal Aggregate Worksheet'!AK7:AK67)</f>
        <v>6.0354802798620363E-2</v>
      </c>
      <c r="M56" s="66" t="s">
        <v>46</v>
      </c>
    </row>
    <row r="57" spans="5:26">
      <c r="E57" s="4" t="s">
        <v>159</v>
      </c>
      <c r="F57" s="10">
        <f>F55-F56</f>
        <v>1.807641827256262</v>
      </c>
      <c r="G57" s="7"/>
      <c r="H57" s="65"/>
      <c r="I57" s="12" t="s">
        <v>226</v>
      </c>
      <c r="J57" s="10">
        <f>G51</f>
        <v>7.312775330396476E-2</v>
      </c>
      <c r="K57" s="4">
        <f>RANK(J57,'Universal Aggregate Worksheet'!AL7:AL67,0)</f>
        <v>8</v>
      </c>
      <c r="L57" s="10">
        <f>AVERAGE('Universal Aggregate Worksheet'!AL7:AL67)</f>
        <v>6.0671892031332338E-2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0.29783393501805056</v>
      </c>
      <c r="K58" s="4">
        <f>RANK(J58,'Universal Aggregate Worksheet'!AM7:AM67,0)</f>
        <v>36</v>
      </c>
      <c r="L58" s="10">
        <f>AVERAGE('Universal Aggregate Worksheet'!AM7:AM67)</f>
        <v>0.30728905836350334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0.2908777969018933</v>
      </c>
      <c r="K59" s="4">
        <f>RANK(J59,'Universal Aggregate Worksheet'!AN7:AN67,1)</f>
        <v>24</v>
      </c>
      <c r="L59" s="10">
        <f>AVERAGE('Universal Aggregate Worksheet'!AN7:AN67)</f>
        <v>0.30751949535267659</v>
      </c>
      <c r="M59" s="66" t="s">
        <v>198</v>
      </c>
    </row>
    <row r="60" spans="5:26">
      <c r="H60" s="65"/>
      <c r="I60" s="12" t="s">
        <v>207</v>
      </c>
      <c r="J60" s="10">
        <f>J27</f>
        <v>28.817204372094462</v>
      </c>
      <c r="K60" s="4">
        <f>RANK(J60,'Universal Aggregate Worksheet'!AO7:AO67,0)</f>
        <v>16</v>
      </c>
      <c r="L60" s="10">
        <f>AVERAGE('Universal Aggregate Worksheet'!AO7:AO67)</f>
        <v>28.146799135875497</v>
      </c>
      <c r="M60" s="66" t="s">
        <v>49</v>
      </c>
    </row>
    <row r="61" spans="5:26">
      <c r="H61" s="65"/>
      <c r="I61" s="12" t="s">
        <v>208</v>
      </c>
      <c r="J61" s="10">
        <f>K27</f>
        <v>27.0095625448382</v>
      </c>
      <c r="K61" s="4">
        <f>RANK(J61,'Universal Aggregate Worksheet'!AP7:AP67,1)</f>
        <v>13</v>
      </c>
      <c r="L61" s="10">
        <f>AVERAGE('Universal Aggregate Worksheet'!AP7:AP67)</f>
        <v>27.963138121850669</v>
      </c>
      <c r="M61" s="66" t="s">
        <v>51</v>
      </c>
    </row>
    <row r="62" spans="5:26">
      <c r="H62" s="65"/>
      <c r="I62" s="12" t="s">
        <v>209</v>
      </c>
      <c r="J62" s="10">
        <f>J60-J61</f>
        <v>1.807641827256262</v>
      </c>
      <c r="K62" s="4">
        <f>RANK(J62,'Universal Aggregate Worksheet'!AQ7:AQ67,0)</f>
        <v>12</v>
      </c>
      <c r="L62" s="10">
        <f>AVERAGE('Universal Aggregate Worksheet'!AQ7:AQ67)</f>
        <v>0.18366101402482529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52">
    <sortCondition ref="N8:N52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17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Fairfield</v>
      </c>
      <c r="C7" s="76" t="s">
        <v>62</v>
      </c>
      <c r="E7" s="7"/>
      <c r="F7" s="76" t="str">
        <f>B1</f>
        <v>Fairfield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27.540106951871657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31.753554502369667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104</v>
      </c>
      <c r="C9" s="4">
        <v>98</v>
      </c>
      <c r="E9" s="4" t="s">
        <v>82</v>
      </c>
      <c r="F9" s="78">
        <f>B19+B23+C26</f>
        <v>375</v>
      </c>
      <c r="G9" s="27"/>
      <c r="H9" s="65"/>
      <c r="I9" s="4" t="s">
        <v>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27.547169811320753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27.292110874200425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448</v>
      </c>
      <c r="C10" s="4">
        <v>442</v>
      </c>
      <c r="E10" s="4" t="s">
        <v>83</v>
      </c>
      <c r="F10" s="78">
        <f>C19+C23+B26</f>
        <v>420</v>
      </c>
      <c r="G10" s="27"/>
      <c r="H10" s="65"/>
      <c r="I10" s="4" t="s">
        <v>43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29.599999999999998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28.179551122194514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0.23214285714285715</v>
      </c>
      <c r="C11" s="6">
        <f>C9/C10</f>
        <v>0.22171945701357465</v>
      </c>
      <c r="E11" s="4" t="s">
        <v>84</v>
      </c>
      <c r="F11" s="78">
        <f>SUM(F9:F10)</f>
        <v>795</v>
      </c>
      <c r="G11" s="27"/>
      <c r="H11" s="65"/>
      <c r="I11" s="4" t="s">
        <v>55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32.608695652173914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28.106508875739642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233</v>
      </c>
      <c r="C12" s="4">
        <v>242</v>
      </c>
      <c r="E12" s="4" t="s">
        <v>85</v>
      </c>
      <c r="F12" s="79">
        <f>F9/(B39/60)</f>
        <v>28.818443804034583</v>
      </c>
      <c r="G12" s="28"/>
      <c r="H12" s="65"/>
      <c r="I12" s="4" t="s">
        <v>0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26.086956521739129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25.916870415647921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0.5200892857142857</v>
      </c>
      <c r="C13" s="6">
        <f>C12/C10</f>
        <v>0.54751131221719462</v>
      </c>
      <c r="E13" s="4" t="s">
        <v>86</v>
      </c>
      <c r="F13" s="79">
        <f>F10/(B39/60)</f>
        <v>32.276657060518737</v>
      </c>
      <c r="G13" s="28"/>
      <c r="H13" s="65"/>
      <c r="I13" s="4" t="s">
        <v>54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25.102040816326532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26.385809312638582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0.44635193133047213</v>
      </c>
      <c r="C14" s="6">
        <f>C9/C12</f>
        <v>0.4049586776859504</v>
      </c>
      <c r="E14" s="4" t="s">
        <v>87</v>
      </c>
      <c r="F14" s="79">
        <f>F11/(B39/60)</f>
        <v>61.095100864553316</v>
      </c>
      <c r="G14" s="28"/>
      <c r="H14" s="65"/>
      <c r="I14" s="4" t="s">
        <v>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28.773584905660378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26.835443037974681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64</v>
      </c>
      <c r="C15" s="4">
        <v>54</v>
      </c>
      <c r="E15" s="7"/>
      <c r="F15" s="7"/>
      <c r="G15" s="7"/>
      <c r="H15" s="65"/>
      <c r="I15" s="4" t="s">
        <v>21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22.245762711864405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31.235431235431239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0.61538461538461542</v>
      </c>
      <c r="C16" s="6">
        <f>C15/C9</f>
        <v>0.55102040816326525</v>
      </c>
      <c r="E16" s="24" t="s">
        <v>88</v>
      </c>
      <c r="F16" s="7"/>
      <c r="G16" s="7"/>
      <c r="H16" s="65"/>
      <c r="I16" s="4" t="s">
        <v>3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29.435483870967744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30.127041742286753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27.733333333333331</v>
      </c>
      <c r="G17" s="29"/>
      <c r="H17" s="65"/>
      <c r="I17" s="4" t="s">
        <v>28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26.038781163434905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26.34730538922156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23.333333333333332</v>
      </c>
      <c r="G18" s="29"/>
      <c r="H18" s="65"/>
      <c r="I18" s="4" t="s">
        <v>19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27.203065134099617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27.171492204899778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101</v>
      </c>
      <c r="C19" s="4">
        <v>147</v>
      </c>
      <c r="E19" s="4" t="s">
        <v>120</v>
      </c>
      <c r="F19" s="10">
        <f>F17-F18</f>
        <v>4.3999999999999986</v>
      </c>
      <c r="G19" s="29"/>
      <c r="H19" s="65"/>
      <c r="I19" s="4" t="s">
        <v>22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31.627906976744185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22.443181818181817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0.40725806451612906</v>
      </c>
      <c r="C20" s="6">
        <f>C19/(B19+C19)</f>
        <v>0.592741935483871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37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28.118393234672308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23.566878980891719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247</v>
      </c>
      <c r="C23" s="4">
        <v>235</v>
      </c>
      <c r="E23" s="12" t="s">
        <v>122</v>
      </c>
      <c r="F23" s="10">
        <f>(F17*'Efficiency Adjustment'!B66)/K27</f>
        <v>28.401701675871536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209</v>
      </c>
      <c r="C24" s="4">
        <v>208</v>
      </c>
      <c r="E24" s="12" t="s">
        <v>123</v>
      </c>
      <c r="F24" s="10">
        <f>(F18*'Efficiency Adjustment'!C66)/J27</f>
        <v>23.464954870497284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0.84615384615384615</v>
      </c>
      <c r="C25" s="6">
        <f>C24/C23</f>
        <v>0.88510638297872335</v>
      </c>
      <c r="E25" s="12" t="s">
        <v>124</v>
      </c>
      <c r="F25" s="10">
        <f>F23-F24</f>
        <v>4.936746805374252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38</v>
      </c>
      <c r="C26" s="4">
        <f>C23-C24</f>
        <v>27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27.840611365451959</v>
      </c>
      <c r="K27" s="19">
        <f>AVERAGEIF(K8:K24,"&gt;0")</f>
        <v>27.335475347052178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1.1946666666666668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43</v>
      </c>
      <c r="C29" s="4">
        <v>51</v>
      </c>
      <c r="E29" s="12" t="s">
        <v>148</v>
      </c>
      <c r="F29" s="10">
        <f>C10/F10</f>
        <v>1.0523809523809524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22</v>
      </c>
      <c r="C30" s="4">
        <v>11</v>
      </c>
      <c r="E30" s="12" t="s">
        <v>91</v>
      </c>
      <c r="F30" s="10">
        <f>F28-F29</f>
        <v>0.14228571428571435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0.51162790697674421</v>
      </c>
      <c r="C31" s="23">
        <f>C30/C29</f>
        <v>0.21568627450980393</v>
      </c>
      <c r="E31" s="4" t="s">
        <v>149</v>
      </c>
      <c r="F31" s="10">
        <f>B12/F9</f>
        <v>0.62133333333333329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0.57619047619047614</v>
      </c>
      <c r="G32" s="7"/>
      <c r="H32" s="65"/>
      <c r="I32" s="4" t="s">
        <v>203</v>
      </c>
      <c r="J32" s="9">
        <f>F14</f>
        <v>61.095100864553316</v>
      </c>
      <c r="K32" s="4">
        <f>RANK(J32,'Universal Aggregate Worksheet'!I7:I67,0)</f>
        <v>50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1.9607843137254902E-2</v>
      </c>
      <c r="C33" s="23">
        <f>C32/B29</f>
        <v>0</v>
      </c>
      <c r="E33" s="12" t="s">
        <v>92</v>
      </c>
      <c r="F33" s="13">
        <f>F31-F32</f>
        <v>4.5142857142857151E-2</v>
      </c>
      <c r="G33" s="29"/>
      <c r="H33" s="65"/>
      <c r="I33" s="12" t="s">
        <v>160</v>
      </c>
      <c r="J33" s="9">
        <f>F12</f>
        <v>28.818443804034583</v>
      </c>
      <c r="K33" s="4">
        <f>RANK(J33,'Universal Aggregate Worksheet'!F7:F67,0)</f>
        <v>56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0.24219642857142859</v>
      </c>
      <c r="G34" s="31"/>
      <c r="H34" s="65"/>
      <c r="I34" s="12" t="s">
        <v>161</v>
      </c>
      <c r="J34" s="9">
        <f>F13</f>
        <v>32.276657060518737</v>
      </c>
      <c r="K34" s="4">
        <f>RANK(J34,'Universal Aggregate Worksheet'!G7:G67,1)</f>
        <v>24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52</v>
      </c>
      <c r="C35" s="4">
        <v>43</v>
      </c>
      <c r="E35" s="12" t="s">
        <v>152</v>
      </c>
      <c r="F35" s="6">
        <f>((0.167*C30)+(C9)+(0.83*C32))/C10</f>
        <v>0.22587556561085972</v>
      </c>
      <c r="G35" s="7"/>
      <c r="H35" s="65"/>
      <c r="I35" s="12" t="s">
        <v>210</v>
      </c>
      <c r="J35" s="9">
        <f>J33-J34</f>
        <v>-3.4582132564841537</v>
      </c>
      <c r="K35" s="4">
        <f>RANK(J35,'Universal Aggregate Worksheet'!H7:H67,0)</f>
        <v>47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0.46568240343347639</v>
      </c>
      <c r="G36" s="31"/>
      <c r="H36" s="65"/>
      <c r="I36" s="4" t="s">
        <v>133</v>
      </c>
      <c r="J36" s="10">
        <f>F23</f>
        <v>28.401701675871536</v>
      </c>
      <c r="K36" s="4">
        <f>RANK(J36,'Universal Aggregate Worksheet'!X7:X67,0)</f>
        <v>31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0.41254958677685954</v>
      </c>
      <c r="G37" s="31"/>
      <c r="H37" s="65"/>
      <c r="I37" s="4" t="s">
        <v>136</v>
      </c>
      <c r="J37" s="10">
        <f>F24</f>
        <v>23.464954870497284</v>
      </c>
      <c r="K37" s="4">
        <f>RANK(J37,'Universal Aggregate Worksheet'!Z7:Z67,1)</f>
        <v>10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4.936746805374252</v>
      </c>
      <c r="K38" s="4">
        <f>RANK(J38,'Universal Aggregate Worksheet'!AB7:AB67,0)</f>
        <v>20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780.75</v>
      </c>
      <c r="C39" s="4">
        <f>B39</f>
        <v>780.75</v>
      </c>
      <c r="E39" s="24" t="s">
        <v>155</v>
      </c>
      <c r="F39" s="7"/>
      <c r="G39" s="7"/>
      <c r="H39" s="65"/>
      <c r="I39" s="4" t="s">
        <v>166</v>
      </c>
      <c r="J39" s="10">
        <f>F28</f>
        <v>1.1946666666666668</v>
      </c>
      <c r="K39" s="4">
        <f>RANK(J39,'Universal Aggregate Worksheet'!M7:M67,0)</f>
        <v>2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4.9107142857142856E-2</v>
      </c>
      <c r="G40" s="13">
        <f>C30/C10</f>
        <v>2.4886877828054297E-2</v>
      </c>
      <c r="H40" s="65"/>
      <c r="I40" s="4" t="s">
        <v>170</v>
      </c>
      <c r="J40" s="10">
        <f>F29</f>
        <v>1.0523809523809524</v>
      </c>
      <c r="K40" s="4">
        <f>RANK(J40,'Universal Aggregate Worksheet'!Q7:Q67,1)</f>
        <v>45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0.11538461538461539</v>
      </c>
      <c r="G41" s="10">
        <f>B29/B10</f>
        <v>9.5982142857142863E-2</v>
      </c>
      <c r="H41" s="65"/>
      <c r="I41" s="4" t="s">
        <v>168</v>
      </c>
      <c r="J41" s="6">
        <f>F34</f>
        <v>0.24219642857142859</v>
      </c>
      <c r="K41" s="4">
        <f>RANK(J41,'Universal Aggregate Worksheet'!O7:O67,0)</f>
        <v>55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-6.6277472527472542E-2</v>
      </c>
      <c r="G42" s="10">
        <f>G40-G41</f>
        <v>-7.109526502908857E-2</v>
      </c>
      <c r="H42" s="65"/>
      <c r="I42" s="4" t="s">
        <v>172</v>
      </c>
      <c r="J42" s="6">
        <f>F35</f>
        <v>0.22587556561085972</v>
      </c>
      <c r="K42" s="4">
        <f>RANK(J42,'Universal Aggregate Worksheet'!S7:S67,1)</f>
        <v>3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0.11466666666666667</v>
      </c>
      <c r="G43" s="86">
        <f>C29/F10</f>
        <v>0.12142857142857143</v>
      </c>
      <c r="H43" s="65"/>
      <c r="I43" s="4" t="s">
        <v>182</v>
      </c>
      <c r="J43" s="10">
        <f>F47</f>
        <v>0.17066666666666666</v>
      </c>
      <c r="K43" s="4">
        <f>RANK(J43,'Universal Aggregate Worksheet'!U7:U67,0)</f>
        <v>18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0.21153846153846154</v>
      </c>
      <c r="G44" s="86">
        <f>C30/C9</f>
        <v>0.11224489795918367</v>
      </c>
      <c r="H44" s="65"/>
      <c r="I44" s="4" t="s">
        <v>183</v>
      </c>
      <c r="J44" s="10">
        <f>F48</f>
        <v>0.12857142857142856</v>
      </c>
      <c r="K44" s="4">
        <f>RANK(J44,'Universal Aggregate Worksheet'!V7:V67,1)</f>
        <v>12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0.40725806451612906</v>
      </c>
      <c r="K45" s="4">
        <f>RANK(J45,'Universal Aggregate Worksheet'!J7:J67,0)</f>
        <v>55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0.84615384615384615</v>
      </c>
      <c r="K46" s="4">
        <f>RANK(J46,'Universal Aggregate Worksheet'!K7:K67,0)</f>
        <v>23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0.17066666666666666</v>
      </c>
      <c r="G47" s="33"/>
      <c r="H47" s="65"/>
      <c r="I47" s="4" t="s">
        <v>181</v>
      </c>
      <c r="J47" s="13">
        <f>C25</f>
        <v>0.88510638297872335</v>
      </c>
      <c r="K47" s="4">
        <f>RANK(J47,'Universal Aggregate Worksheet'!L7:L67,1)</f>
        <v>57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0.12857142857142856</v>
      </c>
      <c r="G48" s="29"/>
      <c r="H48" s="65"/>
      <c r="I48" s="4" t="s">
        <v>205</v>
      </c>
      <c r="J48" s="6">
        <f>B31</f>
        <v>0.51162790697674421</v>
      </c>
      <c r="K48" s="4">
        <f>RANK(J48,'Universal Aggregate Worksheet'!AC7:AC67,0)</f>
        <v>3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0.21568627450980393</v>
      </c>
      <c r="K49" s="4">
        <f>RANK(J49,'Universal Aggregate Worksheet'!AD7:AD67,1)</f>
        <v>5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4.9107142857142856E-2</v>
      </c>
      <c r="K50" s="4">
        <f>RANK(J50,'Universal Aggregate Worksheet'!AI7:AI67,0)</f>
        <v>9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6.540880503144654E-2</v>
      </c>
      <c r="G51" s="10">
        <f>C35/F11</f>
        <v>5.4088050314465411E-2</v>
      </c>
      <c r="H51" s="65"/>
      <c r="I51" s="12" t="s">
        <v>221</v>
      </c>
      <c r="J51" s="10">
        <f>F41</f>
        <v>0.11538461538461539</v>
      </c>
      <c r="K51" s="4">
        <f>RANK(J51,'Universal Aggregate Worksheet'!AJ7:AJ67,1)</f>
        <v>36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0.34285714285714286</v>
      </c>
      <c r="G52" s="86">
        <f>(B12-B9)/F9</f>
        <v>0.34399999999999997</v>
      </c>
      <c r="H52" s="65"/>
      <c r="I52" s="12" t="s">
        <v>222</v>
      </c>
      <c r="J52" s="87">
        <f>F43</f>
        <v>0.11466666666666667</v>
      </c>
      <c r="K52" s="4">
        <f>RANK(J52,'Universal Aggregate Worksheet'!AE7:AE67,0)</f>
        <v>24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0.12142857142857143</v>
      </c>
      <c r="K53" s="4">
        <f>RANK(J53,'Universal Aggregate Worksheet'!AF7:AF67,1)</f>
        <v>42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0.21153846153846154</v>
      </c>
      <c r="K54" s="4">
        <f>RANK(J54,'Universal Aggregate Worksheet'!AG7:AG67,0)</f>
        <v>1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27.840611365451959</v>
      </c>
      <c r="G55" s="7"/>
      <c r="H55" s="65"/>
      <c r="I55" s="12" t="s">
        <v>225</v>
      </c>
      <c r="J55" s="87">
        <f>G44</f>
        <v>0.11224489795918367</v>
      </c>
      <c r="K55" s="4">
        <f>RANK(J55,'Universal Aggregate Worksheet'!AH7:AH67,1)</f>
        <v>23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27.335475347052178</v>
      </c>
      <c r="G56" s="7"/>
      <c r="H56" s="65"/>
      <c r="I56" s="12" t="s">
        <v>227</v>
      </c>
      <c r="J56" s="10">
        <f>F51</f>
        <v>6.540880503144654E-2</v>
      </c>
      <c r="K56" s="4">
        <f>RANK(J56,'Universal Aggregate Worksheet'!AK7:AK67,1)</f>
        <v>41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0.50513601839978151</v>
      </c>
      <c r="G57" s="7"/>
      <c r="H57" s="65"/>
      <c r="I57" s="12" t="s">
        <v>226</v>
      </c>
      <c r="J57" s="10">
        <f>G51</f>
        <v>5.4088050314465411E-2</v>
      </c>
      <c r="K57" s="4">
        <f>RANK(J57,'Universal Aggregate Worksheet'!AL7:AL67,0)</f>
        <v>43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0.34285714285714286</v>
      </c>
      <c r="K58" s="4">
        <f>RANK(J58,'Universal Aggregate Worksheet'!AM7:AM67,0)</f>
        <v>11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0.34399999999999997</v>
      </c>
      <c r="K59" s="4">
        <f>RANK(J59,'Universal Aggregate Worksheet'!AN7:AN67,1)</f>
        <v>49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27.840611365451959</v>
      </c>
      <c r="K60" s="4">
        <f>RANK(J60,'Universal Aggregate Worksheet'!AO7:AO67,0)</f>
        <v>36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27.335475347052178</v>
      </c>
      <c r="K61" s="4">
        <f>RANK(J61,'Universal Aggregate Worksheet'!AP7:AP67,1)</f>
        <v>16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0.50513601839978151</v>
      </c>
      <c r="K62" s="4">
        <f>RANK(J62,'Universal Aggregate Worksheet'!AQ7:AQ67,0)</f>
        <v>24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  <col min="25" max="25" width="3" customWidth="1"/>
  </cols>
  <sheetData>
    <row r="1" spans="1:26">
      <c r="A1" t="s">
        <v>101</v>
      </c>
      <c r="B1" s="3" t="s">
        <v>18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132</v>
      </c>
    </row>
    <row r="4" spans="1:26" ht="15.75" thickBot="1">
      <c r="N4" s="75"/>
      <c r="O4" s="75"/>
      <c r="P4" s="75"/>
      <c r="Q4" s="75"/>
      <c r="R4" s="75"/>
      <c r="S4" s="75"/>
      <c r="T4" s="75"/>
      <c r="U4" s="75"/>
      <c r="V4" s="75"/>
      <c r="W4" s="75"/>
    </row>
    <row r="5" spans="1:26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75"/>
      <c r="O5" s="75"/>
      <c r="P5" s="75"/>
      <c r="Q5" s="75"/>
      <c r="R5" s="75"/>
      <c r="S5" s="75"/>
      <c r="T5" s="75"/>
      <c r="U5" s="75"/>
      <c r="V5" s="75"/>
      <c r="W5" s="75"/>
    </row>
    <row r="6" spans="1:26">
      <c r="N6" s="75"/>
      <c r="O6" s="75"/>
      <c r="P6" s="75"/>
      <c r="Q6" s="75"/>
      <c r="R6" s="75"/>
      <c r="S6" s="75"/>
      <c r="T6" s="75"/>
      <c r="U6" s="75"/>
      <c r="V6" s="75"/>
      <c r="W6" s="75"/>
    </row>
    <row r="7" spans="1:26" ht="30">
      <c r="A7" s="7"/>
      <c r="B7" s="76" t="str">
        <f>B1</f>
        <v>Georgetown</v>
      </c>
      <c r="C7" s="76" t="s">
        <v>62</v>
      </c>
      <c r="E7" s="7"/>
      <c r="F7" s="76" t="str">
        <f>B1</f>
        <v>Georgetown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75"/>
      <c r="O7" s="75"/>
      <c r="P7" s="75"/>
      <c r="Q7" s="75"/>
      <c r="R7" s="75"/>
      <c r="S7" s="75"/>
      <c r="T7" s="75"/>
      <c r="U7" s="75"/>
      <c r="V7" s="75"/>
      <c r="W7" s="7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30.042918454935624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28.915662650602407</v>
      </c>
      <c r="L8" s="94"/>
      <c r="M8" s="66" t="s">
        <v>0</v>
      </c>
      <c r="N8" s="75"/>
      <c r="O8" s="75"/>
      <c r="P8" s="75"/>
      <c r="Q8" s="75"/>
      <c r="R8" s="75"/>
      <c r="S8" s="75"/>
      <c r="T8" s="75"/>
      <c r="U8" s="75"/>
      <c r="V8" s="75"/>
      <c r="W8" s="75"/>
      <c r="Y8" s="44"/>
    </row>
    <row r="9" spans="1:26">
      <c r="A9" s="4" t="s">
        <v>65</v>
      </c>
      <c r="B9" s="4">
        <v>126</v>
      </c>
      <c r="C9" s="4">
        <v>126</v>
      </c>
      <c r="E9" s="4" t="s">
        <v>82</v>
      </c>
      <c r="F9" s="78">
        <f>B19+B23+C26</f>
        <v>442</v>
      </c>
      <c r="G9" s="27"/>
      <c r="H9" s="65"/>
      <c r="I9" s="4" t="s">
        <v>31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33.485193621867879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25.69832402234637</v>
      </c>
      <c r="L9" s="94"/>
      <c r="M9" s="66" t="s">
        <v>1</v>
      </c>
      <c r="N9" s="75"/>
      <c r="O9" s="75"/>
      <c r="P9" s="75"/>
      <c r="Q9" s="75"/>
      <c r="R9" s="75"/>
      <c r="S9" s="75"/>
      <c r="T9" s="75"/>
      <c r="U9" s="75"/>
      <c r="V9" s="75"/>
      <c r="W9" s="75"/>
      <c r="Y9" s="44"/>
    </row>
    <row r="10" spans="1:26">
      <c r="A10" s="4" t="s">
        <v>66</v>
      </c>
      <c r="B10" s="4">
        <v>472</v>
      </c>
      <c r="C10" s="4">
        <v>421</v>
      </c>
      <c r="E10" s="4" t="s">
        <v>83</v>
      </c>
      <c r="F10" s="78">
        <f>C19+C23+B26</f>
        <v>460</v>
      </c>
      <c r="G10" s="27"/>
      <c r="H10" s="65"/>
      <c r="I10" s="4" t="s">
        <v>199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25.365853658536587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27.493917274939172</v>
      </c>
      <c r="L10" s="94"/>
      <c r="M10" s="66" t="s">
        <v>2</v>
      </c>
      <c r="N10" s="75"/>
      <c r="O10" s="75"/>
      <c r="P10" s="75"/>
      <c r="Q10" s="75"/>
      <c r="R10" s="75"/>
      <c r="S10" s="75"/>
      <c r="T10" s="75"/>
      <c r="U10" s="75"/>
      <c r="V10" s="75"/>
      <c r="W10" s="75"/>
      <c r="Y10" s="44"/>
      <c r="Z10" s="45"/>
    </row>
    <row r="11" spans="1:26">
      <c r="A11" s="4" t="s">
        <v>67</v>
      </c>
      <c r="B11" s="6">
        <f>B9/B10</f>
        <v>0.26694915254237289</v>
      </c>
      <c r="C11" s="6">
        <f>C9/C10</f>
        <v>0.29928741092636579</v>
      </c>
      <c r="E11" s="4" t="s">
        <v>84</v>
      </c>
      <c r="F11" s="78">
        <f>SUM(F9:F10)</f>
        <v>902</v>
      </c>
      <c r="G11" s="27"/>
      <c r="H11" s="65"/>
      <c r="I11" s="4" t="s">
        <v>20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29.341317365269461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26.914660831509845</v>
      </c>
      <c r="L11" s="94"/>
      <c r="M11" s="66" t="s">
        <v>3</v>
      </c>
      <c r="N11" s="75"/>
      <c r="O11" s="75"/>
      <c r="P11" s="75"/>
      <c r="Q11" s="75"/>
      <c r="R11" s="75"/>
      <c r="S11" s="75"/>
      <c r="T11" s="75"/>
      <c r="U11" s="75"/>
      <c r="V11" s="75"/>
      <c r="W11" s="75"/>
      <c r="Y11" s="44"/>
    </row>
    <row r="12" spans="1:26">
      <c r="A12" s="4" t="s">
        <v>68</v>
      </c>
      <c r="B12" s="4">
        <v>279</v>
      </c>
      <c r="C12" s="4">
        <v>250</v>
      </c>
      <c r="E12" s="4" t="s">
        <v>85</v>
      </c>
      <c r="F12" s="79">
        <f>F9/(B39/60)</f>
        <v>36.032608695652172</v>
      </c>
      <c r="G12" s="28"/>
      <c r="H12" s="65"/>
      <c r="I12" s="4" t="s">
        <v>51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29.025423728813561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22.065727699530516</v>
      </c>
      <c r="L12" s="94"/>
      <c r="M12" s="66" t="s">
        <v>4</v>
      </c>
      <c r="N12" s="75"/>
      <c r="O12" s="75"/>
      <c r="P12" s="75"/>
      <c r="Q12" s="75"/>
      <c r="R12" s="75"/>
      <c r="S12" s="75"/>
      <c r="T12" s="75"/>
      <c r="U12" s="75"/>
      <c r="V12" s="75"/>
      <c r="W12" s="75"/>
      <c r="Y12" s="44"/>
    </row>
    <row r="13" spans="1:26">
      <c r="A13" s="4" t="s">
        <v>69</v>
      </c>
      <c r="B13" s="6">
        <f>B12/B10</f>
        <v>0.59110169491525422</v>
      </c>
      <c r="C13" s="6">
        <f>C12/C10</f>
        <v>0.59382422802850354</v>
      </c>
      <c r="E13" s="4" t="s">
        <v>86</v>
      </c>
      <c r="F13" s="79">
        <f>F10/(B39/60)</f>
        <v>37.5</v>
      </c>
      <c r="G13" s="28"/>
      <c r="H13" s="65"/>
      <c r="I13" s="4" t="s">
        <v>42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19.660194174757279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28.913043478260867</v>
      </c>
      <c r="L13" s="94"/>
      <c r="M13" s="66" t="s">
        <v>5</v>
      </c>
      <c r="N13" s="75"/>
      <c r="O13" s="75"/>
      <c r="P13" s="75"/>
      <c r="Q13" s="75"/>
      <c r="R13" s="75"/>
      <c r="S13" s="75"/>
      <c r="T13" s="75"/>
      <c r="U13" s="75"/>
      <c r="V13" s="75"/>
      <c r="W13" s="75"/>
      <c r="Y13" s="44"/>
    </row>
    <row r="14" spans="1:26">
      <c r="A14" s="4" t="s">
        <v>78</v>
      </c>
      <c r="B14" s="6">
        <f>B9/B12</f>
        <v>0.45161290322580644</v>
      </c>
      <c r="C14" s="6">
        <f>C9/C12</f>
        <v>0.504</v>
      </c>
      <c r="E14" s="4" t="s">
        <v>87</v>
      </c>
      <c r="F14" s="79">
        <f>F11/(B39/60)</f>
        <v>73.532608695652172</v>
      </c>
      <c r="G14" s="28"/>
      <c r="H14" s="65"/>
      <c r="I14" s="4" t="s">
        <v>16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35.800344234079176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26.714801444043324</v>
      </c>
      <c r="L14" s="94"/>
      <c r="M14" s="66" t="s">
        <v>6</v>
      </c>
      <c r="N14" s="75"/>
      <c r="O14" s="75"/>
      <c r="P14" s="75"/>
      <c r="Q14" s="75"/>
      <c r="R14" s="75"/>
      <c r="S14" s="75"/>
      <c r="T14" s="75"/>
      <c r="U14" s="75"/>
      <c r="V14" s="75"/>
      <c r="W14" s="75"/>
      <c r="Y14" s="44"/>
    </row>
    <row r="15" spans="1:26">
      <c r="A15" s="4" t="s">
        <v>70</v>
      </c>
      <c r="B15" s="4">
        <v>57</v>
      </c>
      <c r="C15" s="4">
        <v>68</v>
      </c>
      <c r="E15" s="7"/>
      <c r="F15" s="7"/>
      <c r="G15" s="7"/>
      <c r="H15" s="65"/>
      <c r="I15" s="4" t="s">
        <v>34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28.502415458937197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30.864197530864196</v>
      </c>
      <c r="L15" s="94"/>
      <c r="M15" s="66" t="s">
        <v>7</v>
      </c>
      <c r="N15" s="75"/>
      <c r="O15" s="75"/>
      <c r="P15" s="75"/>
      <c r="Q15" s="75"/>
      <c r="R15" s="75"/>
      <c r="S15" s="75"/>
      <c r="T15" s="75"/>
      <c r="U15" s="75"/>
      <c r="V15" s="75"/>
      <c r="W15" s="75"/>
      <c r="Y15" s="44"/>
    </row>
    <row r="16" spans="1:26">
      <c r="A16" s="4" t="s">
        <v>79</v>
      </c>
      <c r="B16" s="6">
        <f>B15/B9</f>
        <v>0.45238095238095238</v>
      </c>
      <c r="C16" s="6">
        <f>C15/C9</f>
        <v>0.53968253968253965</v>
      </c>
      <c r="E16" s="24" t="s">
        <v>88</v>
      </c>
      <c r="F16" s="7"/>
      <c r="G16" s="7"/>
      <c r="H16" s="65"/>
      <c r="I16" s="4" t="s">
        <v>197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34.523809523809526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33.333333333333329</v>
      </c>
      <c r="L16" s="94"/>
      <c r="M16" s="66" t="s">
        <v>8</v>
      </c>
      <c r="N16" s="75"/>
      <c r="O16" s="75"/>
      <c r="P16" s="75"/>
      <c r="Q16" s="75"/>
      <c r="R16" s="75"/>
      <c r="S16" s="75"/>
      <c r="T16" s="75"/>
      <c r="U16" s="75"/>
      <c r="V16" s="75"/>
      <c r="W16" s="75"/>
      <c r="Y16" s="44"/>
    </row>
    <row r="17" spans="1:25">
      <c r="A17" s="7"/>
      <c r="B17" s="7"/>
      <c r="C17" s="7"/>
      <c r="E17" s="4" t="s">
        <v>118</v>
      </c>
      <c r="F17" s="10">
        <f>(B9/F9)*100</f>
        <v>28.50678733031674</v>
      </c>
      <c r="G17" s="29"/>
      <c r="H17" s="65"/>
      <c r="I17" s="4" t="s">
        <v>36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31.921824104234524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20.068027210884352</v>
      </c>
      <c r="L17" s="94"/>
      <c r="M17" s="66" t="s">
        <v>196</v>
      </c>
      <c r="N17" s="75"/>
      <c r="O17" s="75"/>
      <c r="P17" s="75"/>
      <c r="Q17" s="75"/>
      <c r="R17" s="75"/>
      <c r="S17" s="75"/>
      <c r="T17" s="75"/>
      <c r="U17" s="75"/>
      <c r="V17" s="75"/>
      <c r="W17" s="75"/>
      <c r="Y17" s="44"/>
    </row>
    <row r="18" spans="1:25">
      <c r="A18" s="24" t="s">
        <v>71</v>
      </c>
      <c r="B18" s="7"/>
      <c r="C18" s="7"/>
      <c r="E18" s="4" t="s">
        <v>119</v>
      </c>
      <c r="F18" s="10">
        <f>(C9/F10)*100</f>
        <v>27.391304347826086</v>
      </c>
      <c r="G18" s="29"/>
      <c r="H18" s="65"/>
      <c r="I18" s="4" t="s">
        <v>28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26.038781163434905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26.34730538922156</v>
      </c>
      <c r="L18" s="94"/>
      <c r="M18" s="66" t="s">
        <v>9</v>
      </c>
      <c r="N18" s="75"/>
      <c r="O18" s="75"/>
      <c r="P18" s="75"/>
      <c r="Q18" s="75"/>
      <c r="R18" s="75"/>
      <c r="S18" s="75"/>
      <c r="T18" s="75"/>
      <c r="U18" s="75"/>
      <c r="V18" s="75"/>
      <c r="W18" s="75"/>
      <c r="Y18" s="44"/>
    </row>
    <row r="19" spans="1:25">
      <c r="A19" s="4" t="s">
        <v>72</v>
      </c>
      <c r="B19" s="4">
        <v>153</v>
      </c>
      <c r="C19" s="4">
        <v>144</v>
      </c>
      <c r="E19" s="4" t="s">
        <v>120</v>
      </c>
      <c r="F19" s="10">
        <f>F17-F18</f>
        <v>1.1154829824906543</v>
      </c>
      <c r="G19" s="29"/>
      <c r="H19" s="65"/>
      <c r="I19" s="4" t="s">
        <v>59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31.125827814569533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23.56164383561644</v>
      </c>
      <c r="L19" s="94"/>
      <c r="M19" s="66" t="s">
        <v>10</v>
      </c>
      <c r="N19" s="75"/>
      <c r="O19" s="75"/>
      <c r="P19" s="75"/>
      <c r="Q19" s="75"/>
      <c r="R19" s="75"/>
      <c r="S19" s="75"/>
      <c r="T19" s="75"/>
      <c r="U19" s="75"/>
      <c r="V19" s="75"/>
      <c r="W19" s="75"/>
      <c r="Y19" s="44"/>
    </row>
    <row r="20" spans="1:25">
      <c r="A20" s="30" t="s">
        <v>145</v>
      </c>
      <c r="B20" s="6">
        <f>B19/(B19+C19)</f>
        <v>0.51515151515151514</v>
      </c>
      <c r="C20" s="6">
        <f>C19/(B19+C19)</f>
        <v>0.48484848484848486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75"/>
      <c r="O20" s="75"/>
      <c r="P20" s="75"/>
      <c r="Q20" s="75"/>
      <c r="R20" s="75"/>
      <c r="S20" s="75"/>
      <c r="T20" s="75"/>
      <c r="U20" s="75"/>
      <c r="V20" s="75"/>
      <c r="W20" s="75"/>
      <c r="Y20" s="44"/>
    </row>
    <row r="21" spans="1:25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75"/>
      <c r="O21" s="75"/>
      <c r="P21" s="75"/>
      <c r="Q21" s="75"/>
      <c r="R21" s="75"/>
      <c r="S21" s="75"/>
      <c r="T21" s="75"/>
      <c r="U21" s="75"/>
      <c r="V21" s="75"/>
      <c r="W21" s="75"/>
      <c r="Y21" s="44"/>
    </row>
    <row r="22" spans="1:25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75"/>
      <c r="O22" s="75"/>
      <c r="P22" s="75"/>
      <c r="Q22" s="75"/>
      <c r="R22" s="75"/>
      <c r="S22" s="75"/>
      <c r="T22" s="75"/>
      <c r="U22" s="75"/>
      <c r="V22" s="75"/>
      <c r="W22" s="75"/>
      <c r="Y22" s="44"/>
    </row>
    <row r="23" spans="1:25">
      <c r="A23" s="4" t="s">
        <v>74</v>
      </c>
      <c r="B23" s="4">
        <v>241</v>
      </c>
      <c r="C23" s="4">
        <v>267</v>
      </c>
      <c r="E23" s="12" t="s">
        <v>122</v>
      </c>
      <c r="F23" s="10">
        <f>(F17*'Efficiency Adjustment'!B66)/K27</f>
        <v>29.842924916833343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75"/>
      <c r="O23" s="75"/>
      <c r="P23" s="75"/>
      <c r="Q23" s="75"/>
      <c r="R23" s="75"/>
      <c r="S23" s="75"/>
      <c r="T23" s="75"/>
      <c r="U23" s="75"/>
      <c r="V23" s="75"/>
      <c r="W23" s="75"/>
      <c r="Y23" s="44"/>
    </row>
    <row r="24" spans="1:25">
      <c r="A24" s="4" t="s">
        <v>75</v>
      </c>
      <c r="B24" s="4">
        <v>192</v>
      </c>
      <c r="C24" s="4">
        <v>219</v>
      </c>
      <c r="E24" s="12" t="s">
        <v>123</v>
      </c>
      <c r="F24" s="10">
        <f>(F18*'Efficiency Adjustment'!C66)/J27</f>
        <v>25.935257049782958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75"/>
      <c r="O24" s="75"/>
      <c r="P24" s="75"/>
      <c r="Q24" s="75"/>
      <c r="R24" s="75"/>
      <c r="S24" s="75"/>
      <c r="T24" s="75"/>
      <c r="U24" s="75"/>
      <c r="V24" s="75"/>
      <c r="W24" s="75"/>
      <c r="Y24" s="44"/>
    </row>
    <row r="25" spans="1:25">
      <c r="A25" s="4" t="s">
        <v>80</v>
      </c>
      <c r="B25" s="6">
        <f>B24/B23</f>
        <v>0.79668049792531115</v>
      </c>
      <c r="C25" s="6">
        <f>C24/C23</f>
        <v>0.8202247191011236</v>
      </c>
      <c r="E25" s="12" t="s">
        <v>124</v>
      </c>
      <c r="F25" s="10">
        <f>F23-F24</f>
        <v>3.9076678670503853</v>
      </c>
      <c r="G25" s="7"/>
      <c r="H25" s="65"/>
      <c r="M25" s="66" t="s">
        <v>16</v>
      </c>
      <c r="N25" s="75"/>
      <c r="O25" s="75"/>
      <c r="P25" s="75"/>
      <c r="Q25" s="75"/>
      <c r="R25" s="75"/>
      <c r="S25" s="75"/>
      <c r="T25" s="75"/>
      <c r="U25" s="75"/>
      <c r="V25" s="75"/>
      <c r="W25" s="75"/>
      <c r="Y25" s="44"/>
    </row>
    <row r="26" spans="1:25">
      <c r="A26" s="4" t="s">
        <v>76</v>
      </c>
      <c r="B26" s="4">
        <f>B23-B24</f>
        <v>49</v>
      </c>
      <c r="C26" s="4">
        <f>C23-C24</f>
        <v>48</v>
      </c>
      <c r="E26" s="7"/>
      <c r="F26" s="7"/>
      <c r="G26" s="7"/>
      <c r="H26" s="65" t="s">
        <v>214</v>
      </c>
      <c r="M26" s="66" t="s">
        <v>17</v>
      </c>
      <c r="N26" s="75"/>
      <c r="O26" s="75"/>
      <c r="P26" s="75"/>
      <c r="Q26" s="75"/>
      <c r="R26" s="75"/>
      <c r="S26" s="75"/>
      <c r="T26" s="75"/>
      <c r="U26" s="75"/>
      <c r="V26" s="75"/>
      <c r="W26" s="75"/>
      <c r="Y26" s="44"/>
    </row>
    <row r="27" spans="1:25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29.569491941937105</v>
      </c>
      <c r="K27" s="19">
        <f>AVERAGEIF(K8:K24,"&gt;0")</f>
        <v>26.740887058429365</v>
      </c>
      <c r="L27" s="19"/>
      <c r="M27" s="66" t="s">
        <v>18</v>
      </c>
      <c r="N27" s="75"/>
      <c r="O27" s="75"/>
      <c r="P27" s="75"/>
      <c r="Q27" s="75"/>
      <c r="R27" s="75"/>
      <c r="S27" s="75"/>
      <c r="T27" s="75"/>
      <c r="U27" s="75"/>
      <c r="V27" s="75"/>
      <c r="W27" s="75"/>
      <c r="Y27" s="44"/>
    </row>
    <row r="28" spans="1:25" ht="15.75" thickBot="1">
      <c r="A28" s="24" t="s">
        <v>94</v>
      </c>
      <c r="B28" s="7"/>
      <c r="C28" s="7"/>
      <c r="E28" s="4" t="s">
        <v>147</v>
      </c>
      <c r="F28" s="10">
        <f>B10/F9</f>
        <v>1.0678733031674208</v>
      </c>
      <c r="G28" s="29"/>
      <c r="H28" s="65"/>
      <c r="I28" s="21"/>
      <c r="M28" s="66" t="s">
        <v>19</v>
      </c>
      <c r="N28" s="75"/>
      <c r="O28" s="75"/>
      <c r="P28" s="75"/>
      <c r="Q28" s="75"/>
      <c r="R28" s="75"/>
      <c r="S28" s="75"/>
      <c r="T28" s="75"/>
      <c r="U28" s="75"/>
      <c r="V28" s="75"/>
      <c r="W28" s="75"/>
      <c r="Y28" s="44"/>
    </row>
    <row r="29" spans="1:25" ht="15.75" thickBot="1">
      <c r="A29" s="4" t="s">
        <v>95</v>
      </c>
      <c r="B29" s="4">
        <v>47</v>
      </c>
      <c r="C29" s="4">
        <v>45</v>
      </c>
      <c r="E29" s="12" t="s">
        <v>148</v>
      </c>
      <c r="F29" s="10">
        <f>C10/F10</f>
        <v>0.91521739130434787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75"/>
      <c r="O29" s="75"/>
      <c r="P29" s="75"/>
      <c r="Q29" s="75"/>
      <c r="R29" s="75"/>
      <c r="S29" s="75"/>
      <c r="T29" s="75"/>
      <c r="U29" s="75"/>
      <c r="V29" s="75"/>
      <c r="W29" s="75"/>
      <c r="Y29" s="44"/>
    </row>
    <row r="30" spans="1:25">
      <c r="A30" s="4" t="s">
        <v>96</v>
      </c>
      <c r="B30" s="4">
        <v>15</v>
      </c>
      <c r="C30" s="4">
        <v>11</v>
      </c>
      <c r="E30" s="12" t="s">
        <v>91</v>
      </c>
      <c r="F30" s="10">
        <f>F28-F29</f>
        <v>0.15265591186307292</v>
      </c>
      <c r="G30" s="29"/>
      <c r="H30" s="65"/>
      <c r="M30" s="66" t="s">
        <v>21</v>
      </c>
      <c r="N30" s="75"/>
      <c r="O30" s="75"/>
      <c r="P30" s="75"/>
      <c r="Q30" s="75"/>
      <c r="R30" s="75"/>
      <c r="S30" s="75"/>
      <c r="T30" s="75"/>
      <c r="U30" s="75"/>
      <c r="V30" s="75"/>
      <c r="W30" s="75"/>
      <c r="Y30" s="44"/>
    </row>
    <row r="31" spans="1:25">
      <c r="A31" s="12" t="s">
        <v>143</v>
      </c>
      <c r="B31" s="23">
        <f>B30/B29</f>
        <v>0.31914893617021278</v>
      </c>
      <c r="C31" s="23">
        <f>C30/C29</f>
        <v>0.24444444444444444</v>
      </c>
      <c r="E31" s="4" t="s">
        <v>149</v>
      </c>
      <c r="F31" s="10">
        <f>B12/F9</f>
        <v>0.63122171945701355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75"/>
      <c r="O31" s="75"/>
      <c r="P31" s="75"/>
      <c r="Q31" s="75"/>
      <c r="R31" s="75"/>
      <c r="S31" s="75"/>
      <c r="T31" s="75"/>
      <c r="U31" s="75"/>
      <c r="V31" s="75"/>
      <c r="W31" s="75"/>
      <c r="Y31" s="44"/>
    </row>
    <row r="32" spans="1:25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0.54347826086956519</v>
      </c>
      <c r="G32" s="7"/>
      <c r="H32" s="65"/>
      <c r="I32" s="4" t="s">
        <v>203</v>
      </c>
      <c r="J32" s="9">
        <f>F14</f>
        <v>73.532608695652172</v>
      </c>
      <c r="K32" s="4">
        <f>RANK(J32,'Universal Aggregate Worksheet'!I7:I67,0)</f>
        <v>9</v>
      </c>
      <c r="L32" s="10">
        <f>AVERAGE('Universal Aggregate Worksheet'!$I$7:$I$67)</f>
        <v>67.217416749468924</v>
      </c>
      <c r="M32" s="66" t="s">
        <v>23</v>
      </c>
      <c r="N32" s="75"/>
      <c r="O32" s="75"/>
      <c r="P32" s="75"/>
      <c r="Q32" s="75"/>
      <c r="R32" s="75"/>
      <c r="S32" s="75"/>
      <c r="T32" s="75"/>
      <c r="U32" s="75"/>
      <c r="V32" s="75"/>
      <c r="W32" s="75"/>
      <c r="Y32" s="44"/>
    </row>
    <row r="33" spans="1:25">
      <c r="A33" s="12" t="s">
        <v>98</v>
      </c>
      <c r="B33" s="23">
        <f>B32/C29</f>
        <v>2.2222222222222223E-2</v>
      </c>
      <c r="C33" s="23">
        <f>C32/B29</f>
        <v>0</v>
      </c>
      <c r="E33" s="12" t="s">
        <v>92</v>
      </c>
      <c r="F33" s="13">
        <f>F31-F32</f>
        <v>8.7743458587448364E-2</v>
      </c>
      <c r="G33" s="29"/>
      <c r="H33" s="65"/>
      <c r="I33" s="12" t="s">
        <v>160</v>
      </c>
      <c r="J33" s="9">
        <f>F12</f>
        <v>36.032608695652172</v>
      </c>
      <c r="K33" s="4">
        <f>RANK(J33,'Universal Aggregate Worksheet'!F7:F67,0)</f>
        <v>12</v>
      </c>
      <c r="L33" s="10">
        <f>AVERAGE('Universal Aggregate Worksheet'!F7:F67)</f>
        <v>33.570526294001084</v>
      </c>
      <c r="M33" s="66" t="s">
        <v>24</v>
      </c>
      <c r="N33" s="75"/>
      <c r="O33" s="75"/>
      <c r="P33" s="75"/>
      <c r="Q33" s="75"/>
      <c r="R33" s="75"/>
      <c r="S33" s="75"/>
      <c r="T33" s="75"/>
      <c r="U33" s="75"/>
      <c r="V33" s="75"/>
      <c r="W33" s="75"/>
      <c r="Y33" s="44"/>
    </row>
    <row r="34" spans="1:25">
      <c r="A34" s="7"/>
      <c r="B34" s="7"/>
      <c r="C34" s="7"/>
      <c r="E34" s="12" t="s">
        <v>151</v>
      </c>
      <c r="F34" s="6">
        <f>((0.167*B30)+(B9)+(0.83*B32))/B10</f>
        <v>0.27401483050847458</v>
      </c>
      <c r="G34" s="31"/>
      <c r="H34" s="65"/>
      <c r="I34" s="12" t="s">
        <v>161</v>
      </c>
      <c r="J34" s="9">
        <f>F13</f>
        <v>37.5</v>
      </c>
      <c r="K34" s="4">
        <f>RANK(J34,'Universal Aggregate Worksheet'!G7:G67,1)</f>
        <v>53</v>
      </c>
      <c r="L34" s="10">
        <f>AVERAGE('Universal Aggregate Worksheet'!G7:G67)</f>
        <v>33.646890455467869</v>
      </c>
      <c r="M34" s="66" t="s">
        <v>25</v>
      </c>
      <c r="N34" s="75"/>
      <c r="O34" s="75"/>
      <c r="P34" s="75"/>
      <c r="Q34" s="75"/>
      <c r="R34" s="75"/>
      <c r="S34" s="75"/>
      <c r="T34" s="75"/>
      <c r="U34" s="75"/>
      <c r="V34" s="75"/>
      <c r="W34" s="75"/>
      <c r="Y34" s="44"/>
    </row>
    <row r="35" spans="1:25">
      <c r="A35" s="24" t="s">
        <v>60</v>
      </c>
      <c r="B35" s="4">
        <v>47</v>
      </c>
      <c r="C35" s="4">
        <v>50</v>
      </c>
      <c r="E35" s="12" t="s">
        <v>152</v>
      </c>
      <c r="F35" s="6">
        <f>((0.167*C30)+(C9)+(0.83*C32))/C10</f>
        <v>0.30365083135391924</v>
      </c>
      <c r="G35" s="7"/>
      <c r="H35" s="65"/>
      <c r="I35" s="12" t="s">
        <v>210</v>
      </c>
      <c r="J35" s="9">
        <f>J33-J34</f>
        <v>-1.4673913043478279</v>
      </c>
      <c r="K35" s="4">
        <f>RANK(J35,'Universal Aggregate Worksheet'!H7:H67,0)</f>
        <v>41</v>
      </c>
      <c r="L35" s="10">
        <f>AVERAGE('Universal Aggregate Worksheet'!H7:H67)</f>
        <v>-7.6364161466792924E-2</v>
      </c>
      <c r="M35" s="66" t="s">
        <v>26</v>
      </c>
      <c r="N35" s="75"/>
      <c r="O35" s="75"/>
      <c r="P35" s="75"/>
      <c r="Q35" s="75"/>
      <c r="R35" s="75"/>
      <c r="S35" s="75"/>
      <c r="T35" s="75"/>
      <c r="U35" s="75"/>
      <c r="V35" s="75"/>
      <c r="W35" s="75"/>
      <c r="Y35" s="44"/>
    </row>
    <row r="36" spans="1:25">
      <c r="A36" s="7"/>
      <c r="B36" s="7"/>
      <c r="C36" s="7"/>
      <c r="E36" s="12" t="s">
        <v>153</v>
      </c>
      <c r="F36" s="6">
        <f>((0.167*B30)+(B9)+(0.83*B32))/B12</f>
        <v>0.46356630824372763</v>
      </c>
      <c r="G36" s="31"/>
      <c r="H36" s="65"/>
      <c r="I36" s="4" t="s">
        <v>133</v>
      </c>
      <c r="J36" s="10">
        <f>F23</f>
        <v>29.842924916833343</v>
      </c>
      <c r="K36" s="4">
        <f>RANK(J36,'Universal Aggregate Worksheet'!X7:X67,0)</f>
        <v>20</v>
      </c>
      <c r="L36" s="10">
        <f>AVERAGE('Universal Aggregate Worksheet'!X7:X67)</f>
        <v>28.179477936049697</v>
      </c>
      <c r="M36" s="66" t="s">
        <v>27</v>
      </c>
      <c r="N36" s="75"/>
      <c r="O36" s="75"/>
      <c r="P36" s="75"/>
      <c r="Q36" s="75"/>
      <c r="R36" s="75"/>
      <c r="S36" s="75"/>
      <c r="T36" s="75"/>
      <c r="U36" s="75"/>
      <c r="V36" s="75"/>
      <c r="W36" s="75"/>
      <c r="Y36" s="44"/>
    </row>
    <row r="37" spans="1:25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0.51134800000000002</v>
      </c>
      <c r="G37" s="31"/>
      <c r="H37" s="65"/>
      <c r="I37" s="4" t="s">
        <v>136</v>
      </c>
      <c r="J37" s="10">
        <f>F24</f>
        <v>25.935257049782958</v>
      </c>
      <c r="K37" s="4">
        <f>RANK(J37,'Universal Aggregate Worksheet'!Z7:Z67,1)</f>
        <v>19</v>
      </c>
      <c r="L37" s="10">
        <f>AVERAGE('Universal Aggregate Worksheet'!Z7:Z67)</f>
        <v>27.900078396918762</v>
      </c>
      <c r="M37" s="66" t="s">
        <v>28</v>
      </c>
      <c r="N37" s="75"/>
      <c r="O37" s="75"/>
      <c r="P37" s="75"/>
      <c r="Q37" s="75"/>
      <c r="R37" s="75"/>
      <c r="S37" s="75"/>
      <c r="T37" s="75"/>
      <c r="U37" s="75"/>
      <c r="V37" s="75"/>
      <c r="W37" s="75"/>
      <c r="Y37" s="44"/>
    </row>
    <row r="38" spans="1:25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3.9076678670503853</v>
      </c>
      <c r="K38" s="4">
        <f>RANK(J38,'Universal Aggregate Worksheet'!AB7:AB67,0)</f>
        <v>22</v>
      </c>
      <c r="L38" s="10">
        <f>AVERAGE('Universal Aggregate Worksheet'!AB7:AB67)</f>
        <v>0.27939953913093413</v>
      </c>
      <c r="M38" s="66" t="s">
        <v>29</v>
      </c>
      <c r="N38" s="75"/>
      <c r="O38" s="75"/>
      <c r="P38" s="75"/>
      <c r="Q38" s="75"/>
      <c r="R38" s="75"/>
      <c r="S38" s="75"/>
      <c r="T38" s="75"/>
      <c r="U38" s="75"/>
      <c r="V38" s="75"/>
      <c r="W38" s="75"/>
      <c r="Y38" s="44"/>
    </row>
    <row r="39" spans="1:25">
      <c r="A39" s="24" t="s">
        <v>239</v>
      </c>
      <c r="B39" s="4">
        <v>736</v>
      </c>
      <c r="C39" s="4">
        <f>B39</f>
        <v>736</v>
      </c>
      <c r="E39" s="24" t="s">
        <v>155</v>
      </c>
      <c r="F39" s="7"/>
      <c r="G39" s="7"/>
      <c r="H39" s="65"/>
      <c r="I39" s="4" t="s">
        <v>166</v>
      </c>
      <c r="J39" s="10">
        <f>F28</f>
        <v>1.0678733031674208</v>
      </c>
      <c r="K39" s="4">
        <f>RANK(J39,'Universal Aggregate Worksheet'!M7:M67,0)</f>
        <v>18</v>
      </c>
      <c r="L39" s="10">
        <f>AVERAGE('Universal Aggregate Worksheet'!M7:M67)</f>
        <v>1.0013227946616239</v>
      </c>
      <c r="M39" s="66" t="s">
        <v>30</v>
      </c>
      <c r="N39" s="75"/>
      <c r="O39" s="75"/>
      <c r="P39" s="75"/>
      <c r="Q39" s="75"/>
      <c r="R39" s="75"/>
      <c r="S39" s="75"/>
      <c r="T39" s="75"/>
      <c r="U39" s="75"/>
      <c r="V39" s="75"/>
      <c r="W39" s="75"/>
      <c r="Y39" s="44"/>
    </row>
    <row r="40" spans="1:25">
      <c r="E40" s="12" t="s">
        <v>99</v>
      </c>
      <c r="F40" s="13">
        <f>B30/B10</f>
        <v>3.1779661016949151E-2</v>
      </c>
      <c r="G40" s="13">
        <f>C30/C10</f>
        <v>2.6128266033254157E-2</v>
      </c>
      <c r="H40" s="65"/>
      <c r="I40" s="4" t="s">
        <v>170</v>
      </c>
      <c r="J40" s="10">
        <f>F29</f>
        <v>0.91521739130434787</v>
      </c>
      <c r="K40" s="4">
        <f>RANK(J40,'Universal Aggregate Worksheet'!Q7:Q67,1)</f>
        <v>12</v>
      </c>
      <c r="L40" s="10">
        <f>AVERAGE('Universal Aggregate Worksheet'!Q7:Q67)</f>
        <v>0.99791056387059895</v>
      </c>
      <c r="M40" s="66" t="s">
        <v>31</v>
      </c>
      <c r="N40" s="75"/>
      <c r="O40" s="75"/>
      <c r="P40" s="75"/>
      <c r="Q40" s="75"/>
      <c r="R40" s="75"/>
      <c r="S40" s="75"/>
      <c r="T40" s="75"/>
      <c r="U40" s="75"/>
      <c r="V40" s="75"/>
      <c r="W40" s="75"/>
      <c r="Y40" s="44"/>
    </row>
    <row r="41" spans="1:25">
      <c r="E41" s="12" t="s">
        <v>100</v>
      </c>
      <c r="F41" s="10">
        <f>C29/C10</f>
        <v>0.10688836104513064</v>
      </c>
      <c r="G41" s="10">
        <f>B29/B10</f>
        <v>9.9576271186440676E-2</v>
      </c>
      <c r="H41" s="65"/>
      <c r="I41" s="4" t="s">
        <v>168</v>
      </c>
      <c r="J41" s="6">
        <f>F34</f>
        <v>0.27401483050847458</v>
      </c>
      <c r="K41" s="4">
        <f>RANK(J41,'Universal Aggregate Worksheet'!O7:O67,0)</f>
        <v>39</v>
      </c>
      <c r="L41" s="6">
        <f>AVERAGE('Universal Aggregate Worksheet'!O7:O67)</f>
        <v>0.28850646587075851</v>
      </c>
      <c r="M41" s="66" t="s">
        <v>32</v>
      </c>
      <c r="N41" s="75"/>
      <c r="O41" s="75"/>
      <c r="P41" s="75"/>
      <c r="Q41" s="75"/>
      <c r="R41" s="75"/>
      <c r="S41" s="75"/>
      <c r="T41" s="75"/>
      <c r="U41" s="75"/>
      <c r="V41" s="75"/>
      <c r="W41" s="75"/>
      <c r="Y41" s="44"/>
    </row>
    <row r="42" spans="1:25">
      <c r="E42" s="12" t="s">
        <v>216</v>
      </c>
      <c r="F42" s="10">
        <f>F40-F41</f>
        <v>-7.5108700028181485E-2</v>
      </c>
      <c r="G42" s="10">
        <f>G40-G41</f>
        <v>-7.3448005153186516E-2</v>
      </c>
      <c r="H42" s="65"/>
      <c r="I42" s="4" t="s">
        <v>172</v>
      </c>
      <c r="J42" s="6">
        <f>F35</f>
        <v>0.30365083135391924</v>
      </c>
      <c r="K42" s="4">
        <f>RANK(J42,'Universal Aggregate Worksheet'!S7:S67,1)</f>
        <v>45</v>
      </c>
      <c r="L42" s="6">
        <f>AVERAGE('Universal Aggregate Worksheet'!S7:S67)</f>
        <v>0.28847700887225619</v>
      </c>
      <c r="M42" s="66" t="s">
        <v>194</v>
      </c>
      <c r="N42" s="75"/>
      <c r="O42" s="75"/>
      <c r="P42" s="75"/>
      <c r="Q42" s="75"/>
      <c r="R42" s="75"/>
      <c r="S42" s="75"/>
      <c r="T42" s="75"/>
      <c r="U42" s="75"/>
      <c r="V42" s="75"/>
      <c r="W42" s="75"/>
      <c r="Y42" s="44"/>
    </row>
    <row r="43" spans="1:25">
      <c r="A43" s="32"/>
      <c r="B43" s="32"/>
      <c r="C43" s="32"/>
      <c r="E43" s="12" t="s">
        <v>217</v>
      </c>
      <c r="F43" s="86">
        <f>B29/F9</f>
        <v>0.10633484162895927</v>
      </c>
      <c r="G43" s="86">
        <f>C29/F10</f>
        <v>9.7826086956521743E-2</v>
      </c>
      <c r="H43" s="65"/>
      <c r="I43" s="4" t="s">
        <v>182</v>
      </c>
      <c r="J43" s="10">
        <f>F47</f>
        <v>0.12895927601809956</v>
      </c>
      <c r="K43" s="4">
        <f>RANK(J43,'Universal Aggregate Worksheet'!U7:U67,0)</f>
        <v>47</v>
      </c>
      <c r="L43" s="10">
        <f>AVERAGE('Universal Aggregate Worksheet'!U7:U67)</f>
        <v>0.15420438650518384</v>
      </c>
      <c r="M43" s="66" t="s">
        <v>197</v>
      </c>
      <c r="N43" s="75"/>
      <c r="O43" s="75"/>
      <c r="P43" s="75"/>
      <c r="Q43" s="75"/>
      <c r="R43" s="75"/>
      <c r="S43" s="75"/>
      <c r="T43" s="75"/>
      <c r="U43" s="75"/>
      <c r="V43" s="75"/>
      <c r="W43" s="75"/>
      <c r="Y43" s="44"/>
    </row>
    <row r="44" spans="1:25">
      <c r="A44" s="11"/>
      <c r="B44" s="11"/>
      <c r="C44" s="11"/>
      <c r="E44" s="4" t="s">
        <v>218</v>
      </c>
      <c r="F44" s="86">
        <f>B30/B9</f>
        <v>0.11904761904761904</v>
      </c>
      <c r="G44" s="86">
        <f>C30/C9</f>
        <v>8.7301587301587297E-2</v>
      </c>
      <c r="H44" s="65"/>
      <c r="I44" s="4" t="s">
        <v>183</v>
      </c>
      <c r="J44" s="10">
        <f>F48</f>
        <v>0.14782608695652175</v>
      </c>
      <c r="K44" s="4">
        <f>RANK(J44,'Universal Aggregate Worksheet'!V7:V67,1)</f>
        <v>28</v>
      </c>
      <c r="L44" s="10">
        <f>AVERAGE('Universal Aggregate Worksheet'!V7:V67)</f>
        <v>0.15326303670387184</v>
      </c>
      <c r="M44" s="66" t="s">
        <v>34</v>
      </c>
      <c r="N44" s="75"/>
      <c r="O44" s="75"/>
      <c r="P44" s="75"/>
      <c r="Q44" s="75"/>
      <c r="R44" s="75"/>
      <c r="S44" s="75"/>
      <c r="T44" s="75"/>
      <c r="U44" s="75"/>
      <c r="V44" s="75"/>
      <c r="W44" s="75"/>
      <c r="Y44" s="44"/>
    </row>
    <row r="45" spans="1:25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0.51515151515151514</v>
      </c>
      <c r="K45" s="4">
        <f>RANK(J45,'Universal Aggregate Worksheet'!J7:J67,0)</f>
        <v>27</v>
      </c>
      <c r="L45" s="10">
        <f>AVERAGE('Universal Aggregate Worksheet'!J7:J67)</f>
        <v>0.49945904985462097</v>
      </c>
      <c r="M45" s="66" t="s">
        <v>35</v>
      </c>
      <c r="N45" s="75"/>
      <c r="O45" s="75"/>
      <c r="P45" s="75"/>
      <c r="Q45" s="75"/>
      <c r="R45" s="75"/>
      <c r="S45" s="75"/>
      <c r="T45" s="75"/>
      <c r="U45" s="75"/>
      <c r="V45" s="75"/>
      <c r="W45" s="75"/>
      <c r="Y45" s="44"/>
    </row>
    <row r="46" spans="1:25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0.79668049792531115</v>
      </c>
      <c r="K46" s="4">
        <f>RANK(J46,'Universal Aggregate Worksheet'!K7:K67,0)</f>
        <v>47</v>
      </c>
      <c r="L46" s="10">
        <f>AVERAGE('Universal Aggregate Worksheet'!K7:K67)</f>
        <v>0.82593138353425022</v>
      </c>
      <c r="M46" s="66" t="s">
        <v>36</v>
      </c>
      <c r="N46" s="75"/>
      <c r="O46" s="75"/>
      <c r="P46" s="75"/>
      <c r="Q46" s="75"/>
      <c r="R46" s="75"/>
      <c r="S46" s="75"/>
      <c r="T46" s="75"/>
      <c r="U46" s="75"/>
      <c r="V46" s="75"/>
      <c r="W46" s="75"/>
      <c r="Y46" s="44"/>
    </row>
    <row r="47" spans="1:25">
      <c r="A47" s="11"/>
      <c r="B47" s="11"/>
      <c r="C47" s="11"/>
      <c r="E47" s="4" t="s">
        <v>157</v>
      </c>
      <c r="F47" s="10">
        <f>B15/F9</f>
        <v>0.12895927601809956</v>
      </c>
      <c r="G47" s="33"/>
      <c r="H47" s="65"/>
      <c r="I47" s="4" t="s">
        <v>181</v>
      </c>
      <c r="J47" s="13">
        <f>C25</f>
        <v>0.8202247191011236</v>
      </c>
      <c r="K47" s="4">
        <f>RANK(J47,'Universal Aggregate Worksheet'!L7:L67,1)</f>
        <v>31</v>
      </c>
      <c r="L47" s="10">
        <f>AVERAGE('Universal Aggregate Worksheet'!L7:L67)</f>
        <v>0.8260707150266019</v>
      </c>
      <c r="M47" s="66" t="s">
        <v>37</v>
      </c>
      <c r="N47" s="75"/>
      <c r="O47" s="75"/>
      <c r="P47" s="75"/>
      <c r="Q47" s="75"/>
      <c r="R47" s="75"/>
      <c r="S47" s="75"/>
      <c r="T47" s="75"/>
      <c r="U47" s="75"/>
      <c r="V47" s="75"/>
      <c r="W47" s="75"/>
      <c r="Y47" s="44"/>
    </row>
    <row r="48" spans="1:25">
      <c r="E48" s="4" t="s">
        <v>158</v>
      </c>
      <c r="F48" s="10">
        <f>C15/F10</f>
        <v>0.14782608695652175</v>
      </c>
      <c r="G48" s="29"/>
      <c r="H48" s="65"/>
      <c r="I48" s="4" t="s">
        <v>205</v>
      </c>
      <c r="J48" s="6">
        <f>B31</f>
        <v>0.31914893617021278</v>
      </c>
      <c r="K48" s="4">
        <f>RANK(J48,'Universal Aggregate Worksheet'!AC7:AC67,0)</f>
        <v>32</v>
      </c>
      <c r="L48" s="6">
        <f>AVERAGE('Universal Aggregate Worksheet'!AC7:AC67)</f>
        <v>0.32040878420134578</v>
      </c>
      <c r="M48" s="66" t="s">
        <v>39</v>
      </c>
      <c r="N48" s="75"/>
      <c r="O48" s="75"/>
      <c r="P48" s="75"/>
      <c r="Q48" s="75"/>
      <c r="R48" s="75"/>
      <c r="S48" s="75"/>
      <c r="T48" s="75"/>
      <c r="U48" s="75"/>
      <c r="V48" s="75"/>
      <c r="W48" s="75"/>
      <c r="Y48" s="44"/>
    </row>
    <row r="49" spans="5:25">
      <c r="E49" s="7"/>
      <c r="F49" s="7"/>
      <c r="G49" s="7"/>
      <c r="H49" s="65"/>
      <c r="I49" s="12" t="s">
        <v>206</v>
      </c>
      <c r="J49" s="6">
        <f>C31</f>
        <v>0.24444444444444444</v>
      </c>
      <c r="K49" s="4">
        <f>RANK(J49,'Universal Aggregate Worksheet'!AD7:AD67,1)</f>
        <v>12</v>
      </c>
      <c r="L49" s="6">
        <f>AVERAGE('Universal Aggregate Worksheet'!AD7:AD67)</f>
        <v>0.31644820293192144</v>
      </c>
      <c r="M49" s="66" t="s">
        <v>38</v>
      </c>
      <c r="N49" s="75"/>
      <c r="O49" s="75"/>
      <c r="P49" s="75"/>
      <c r="Q49" s="75"/>
      <c r="R49" s="75"/>
      <c r="S49" s="75"/>
      <c r="T49" s="75"/>
      <c r="U49" s="75"/>
      <c r="V49" s="75"/>
      <c r="W49" s="75"/>
      <c r="Y49" s="44"/>
    </row>
    <row r="50" spans="5:25">
      <c r="E50" s="24" t="s">
        <v>89</v>
      </c>
      <c r="F50" s="7"/>
      <c r="G50" s="7"/>
      <c r="H50" s="65"/>
      <c r="I50" s="12" t="s">
        <v>220</v>
      </c>
      <c r="J50" s="10">
        <f>F40</f>
        <v>3.1779661016949151E-2</v>
      </c>
      <c r="K50" s="4">
        <f>RANK(J50,'Universal Aggregate Worksheet'!AI7:AI67,0)</f>
        <v>40</v>
      </c>
      <c r="L50" s="10">
        <f>AVERAGE('Universal Aggregate Worksheet'!AI7:AI67)</f>
        <v>3.6266627762602838E-2</v>
      </c>
      <c r="M50" s="66" t="s">
        <v>40</v>
      </c>
      <c r="N50" s="75"/>
      <c r="O50" s="75"/>
      <c r="P50" s="75"/>
      <c r="Q50" s="75"/>
      <c r="R50" s="75"/>
      <c r="S50" s="75"/>
      <c r="T50" s="75"/>
      <c r="U50" s="75"/>
      <c r="V50" s="75"/>
      <c r="W50" s="75"/>
      <c r="Y50" s="44"/>
    </row>
    <row r="51" spans="5:25">
      <c r="E51" s="4" t="s">
        <v>90</v>
      </c>
      <c r="F51" s="10">
        <f>B35/F11</f>
        <v>5.2106430155210645E-2</v>
      </c>
      <c r="G51" s="10">
        <f>C35/F11</f>
        <v>5.543237250554324E-2</v>
      </c>
      <c r="H51" s="65"/>
      <c r="I51" s="12" t="s">
        <v>221</v>
      </c>
      <c r="J51" s="10">
        <f>F41</f>
        <v>0.10688836104513064</v>
      </c>
      <c r="K51" s="4">
        <f>RANK(J51,'Universal Aggregate Worksheet'!AJ7:AJ67,1)</f>
        <v>25</v>
      </c>
      <c r="L51" s="10">
        <f>AVERAGE('Universal Aggregate Worksheet'!AJ7:AJ67)</f>
        <v>0.11484201785268069</v>
      </c>
      <c r="M51" s="66" t="s">
        <v>41</v>
      </c>
      <c r="Y51" s="44"/>
    </row>
    <row r="52" spans="5:25">
      <c r="E52" s="12" t="s">
        <v>219</v>
      </c>
      <c r="F52" s="86">
        <f>(C12-C9)/F10</f>
        <v>0.26956521739130435</v>
      </c>
      <c r="G52" s="86">
        <f>(B12-B9)/F9</f>
        <v>0.34615384615384615</v>
      </c>
      <c r="H52" s="65"/>
      <c r="I52" s="12" t="s">
        <v>222</v>
      </c>
      <c r="J52" s="87">
        <f>F43</f>
        <v>0.10633484162895927</v>
      </c>
      <c r="K52" s="4">
        <f>RANK(J52,'Universal Aggregate Worksheet'!AE7:AE67,0)</f>
        <v>36</v>
      </c>
      <c r="L52" s="10">
        <f>AVERAGE('Universal Aggregate Worksheet'!AE7:AE67)</f>
        <v>0.11494067584306167</v>
      </c>
      <c r="M52" s="66" t="s">
        <v>42</v>
      </c>
    </row>
    <row r="53" spans="5:25">
      <c r="E53" s="7"/>
      <c r="F53" s="7"/>
      <c r="G53" s="7"/>
      <c r="H53" s="65"/>
      <c r="I53" s="12" t="s">
        <v>223</v>
      </c>
      <c r="J53" s="87">
        <f>G43</f>
        <v>9.7826086956521743E-2</v>
      </c>
      <c r="K53" s="4">
        <f>RANK(J53,'Universal Aggregate Worksheet'!AF7:AF67,1)</f>
        <v>16</v>
      </c>
      <c r="L53" s="10">
        <f>AVERAGE('Universal Aggregate Worksheet'!AF7:AF67)</f>
        <v>0.11410462628576082</v>
      </c>
      <c r="M53" s="66" t="s">
        <v>43</v>
      </c>
    </row>
    <row r="54" spans="5:25">
      <c r="E54" s="25" t="s">
        <v>104</v>
      </c>
      <c r="F54" s="7"/>
      <c r="G54" s="7"/>
      <c r="H54" s="65"/>
      <c r="I54" s="12" t="s">
        <v>224</v>
      </c>
      <c r="J54" s="87">
        <f>F44</f>
        <v>0.11904761904761904</v>
      </c>
      <c r="K54" s="4">
        <f>RANK(J54,'Universal Aggregate Worksheet'!AG7:AG67,0)</f>
        <v>40</v>
      </c>
      <c r="L54" s="10">
        <f>AVERAGE('Universal Aggregate Worksheet'!AG7:AG67)</f>
        <v>0.12982029663452835</v>
      </c>
      <c r="M54" s="66" t="s">
        <v>44</v>
      </c>
    </row>
    <row r="55" spans="5:25">
      <c r="E55" s="12" t="s">
        <v>105</v>
      </c>
      <c r="F55" s="10">
        <f>J27</f>
        <v>29.569491941937105</v>
      </c>
      <c r="G55" s="7"/>
      <c r="H55" s="65"/>
      <c r="I55" s="12" t="s">
        <v>225</v>
      </c>
      <c r="J55" s="87">
        <f>G44</f>
        <v>8.7301587301587297E-2</v>
      </c>
      <c r="K55" s="4">
        <f>RANK(J55,'Universal Aggregate Worksheet'!AH7:AH67,1)</f>
        <v>8</v>
      </c>
      <c r="L55" s="10">
        <f>AVERAGE('Universal Aggregate Worksheet'!AH7:AH67)</f>
        <v>0.12881023565416272</v>
      </c>
      <c r="M55" s="66" t="s">
        <v>45</v>
      </c>
    </row>
    <row r="56" spans="5:25">
      <c r="E56" s="12" t="s">
        <v>106</v>
      </c>
      <c r="F56" s="10">
        <f>K27</f>
        <v>26.740887058429365</v>
      </c>
      <c r="G56" s="7"/>
      <c r="H56" s="65"/>
      <c r="I56" s="12" t="s">
        <v>227</v>
      </c>
      <c r="J56" s="10">
        <f>F51</f>
        <v>5.2106430155210645E-2</v>
      </c>
      <c r="K56" s="4">
        <f>RANK(J56,'Universal Aggregate Worksheet'!AK7:AK67,1)</f>
        <v>20</v>
      </c>
      <c r="L56" s="10">
        <f>AVERAGE('Universal Aggregate Worksheet'!AK7:AK67)</f>
        <v>6.0354802798620363E-2</v>
      </c>
      <c r="M56" s="66" t="s">
        <v>46</v>
      </c>
    </row>
    <row r="57" spans="5:25">
      <c r="E57" s="4" t="s">
        <v>159</v>
      </c>
      <c r="F57" s="10">
        <f>F55-F56</f>
        <v>2.8286048835077402</v>
      </c>
      <c r="G57" s="7"/>
      <c r="H57" s="65"/>
      <c r="I57" s="12" t="s">
        <v>226</v>
      </c>
      <c r="J57" s="10">
        <f>G51</f>
        <v>5.543237250554324E-2</v>
      </c>
      <c r="K57" s="4">
        <f>RANK(J57,'Universal Aggregate Worksheet'!AL7:AL67,0)</f>
        <v>42</v>
      </c>
      <c r="L57" s="10">
        <f>AVERAGE('Universal Aggregate Worksheet'!AL7:AL67)</f>
        <v>6.0671892031332338E-2</v>
      </c>
      <c r="M57" s="66" t="s">
        <v>48</v>
      </c>
    </row>
    <row r="58" spans="5:25">
      <c r="E58" s="7"/>
      <c r="F58" s="7"/>
      <c r="G58" s="7"/>
      <c r="H58" s="65"/>
      <c r="I58" s="12" t="s">
        <v>228</v>
      </c>
      <c r="J58" s="87">
        <f>F52</f>
        <v>0.26956521739130435</v>
      </c>
      <c r="K58" s="4">
        <f>RANK(J58,'Universal Aggregate Worksheet'!AM7:AM67,0)</f>
        <v>52</v>
      </c>
      <c r="L58" s="10">
        <f>AVERAGE('Universal Aggregate Worksheet'!AM7:AM67)</f>
        <v>0.30728905836350334</v>
      </c>
      <c r="M58" s="66" t="s">
        <v>199</v>
      </c>
    </row>
    <row r="59" spans="5:25">
      <c r="E59" s="11"/>
      <c r="F59" s="11"/>
      <c r="G59" s="11"/>
      <c r="H59" s="65"/>
      <c r="I59" s="12" t="s">
        <v>229</v>
      </c>
      <c r="J59" s="87">
        <f>G52</f>
        <v>0.34615384615384615</v>
      </c>
      <c r="K59" s="4">
        <f>RANK(J59,'Universal Aggregate Worksheet'!AN7:AN67,1)</f>
        <v>51</v>
      </c>
      <c r="L59" s="10">
        <f>AVERAGE('Universal Aggregate Worksheet'!AN7:AN67)</f>
        <v>0.30751949535267659</v>
      </c>
      <c r="M59" s="66" t="s">
        <v>198</v>
      </c>
    </row>
    <row r="60" spans="5:25">
      <c r="H60" s="65"/>
      <c r="I60" s="12" t="s">
        <v>207</v>
      </c>
      <c r="J60" s="10">
        <f>J27</f>
        <v>29.569491941937105</v>
      </c>
      <c r="K60" s="4">
        <f>RANK(J60,'Universal Aggregate Worksheet'!AO7:AO67,0)</f>
        <v>7</v>
      </c>
      <c r="L60" s="10">
        <f>AVERAGE('Universal Aggregate Worksheet'!AO7:AO67)</f>
        <v>28.146799135875497</v>
      </c>
      <c r="M60" s="66" t="s">
        <v>49</v>
      </c>
    </row>
    <row r="61" spans="5:25">
      <c r="H61" s="65"/>
      <c r="I61" s="12" t="s">
        <v>208</v>
      </c>
      <c r="J61" s="10">
        <f>K27</f>
        <v>26.740887058429365</v>
      </c>
      <c r="K61" s="4">
        <f>RANK(J61,'Universal Aggregate Worksheet'!AP7:AP67,1)</f>
        <v>9</v>
      </c>
      <c r="L61" s="10">
        <f>AVERAGE('Universal Aggregate Worksheet'!AP7:AP67)</f>
        <v>27.963138121850669</v>
      </c>
      <c r="M61" s="66" t="s">
        <v>51</v>
      </c>
    </row>
    <row r="62" spans="5:25">
      <c r="H62" s="65"/>
      <c r="I62" s="12" t="s">
        <v>209</v>
      </c>
      <c r="J62" s="10">
        <f>J60-J61</f>
        <v>2.8286048835077402</v>
      </c>
      <c r="K62" s="4">
        <f>RANK(J62,'Universal Aggregate Worksheet'!AQ7:AQ67,0)</f>
        <v>7</v>
      </c>
      <c r="L62" s="10">
        <f>AVERAGE('Universal Aggregate Worksheet'!AQ7:AQ67)</f>
        <v>0.18366101402482529</v>
      </c>
      <c r="M62" s="66" t="s">
        <v>52</v>
      </c>
    </row>
    <row r="63" spans="5:25">
      <c r="H63" s="65"/>
      <c r="M63" s="66" t="s">
        <v>53</v>
      </c>
    </row>
    <row r="64" spans="5:25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33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19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115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Hartford</v>
      </c>
      <c r="C7" s="76" t="s">
        <v>62</v>
      </c>
      <c r="E7" s="7"/>
      <c r="F7" s="76" t="str">
        <f>B1</f>
        <v>Hartford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28.672985781990523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26.054590570719604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142</v>
      </c>
      <c r="C9" s="4">
        <v>122</v>
      </c>
      <c r="E9" s="4" t="s">
        <v>82</v>
      </c>
      <c r="F9" s="78">
        <f>B19+B23+C26</f>
        <v>522</v>
      </c>
      <c r="G9" s="27"/>
      <c r="H9" s="65"/>
      <c r="I9" s="4" t="s">
        <v>23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19.638826185101578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30.632411067193676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503</v>
      </c>
      <c r="C10" s="4">
        <v>464</v>
      </c>
      <c r="E10" s="4" t="s">
        <v>83</v>
      </c>
      <c r="F10" s="78">
        <f>C19+C23+B26</f>
        <v>449</v>
      </c>
      <c r="G10" s="27"/>
      <c r="H10" s="65"/>
      <c r="I10" s="4" t="s">
        <v>48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29.268292682926827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27.27272727272727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0.28230616302186878</v>
      </c>
      <c r="C11" s="6">
        <f>C9/C10</f>
        <v>0.26293103448275862</v>
      </c>
      <c r="E11" s="4" t="s">
        <v>84</v>
      </c>
      <c r="F11" s="78">
        <f>SUM(F9:F10)</f>
        <v>971</v>
      </c>
      <c r="G11" s="27"/>
      <c r="H11" s="65"/>
      <c r="I11" s="4" t="s">
        <v>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21.638655462184875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24.838012958963283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305</v>
      </c>
      <c r="C12" s="4">
        <v>261</v>
      </c>
      <c r="E12" s="4" t="s">
        <v>85</v>
      </c>
      <c r="F12" s="79">
        <f>F9/(B39/60)</f>
        <v>37.119999999999997</v>
      </c>
      <c r="G12" s="28"/>
      <c r="H12" s="65"/>
      <c r="I12" s="4" t="s">
        <v>3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29.435483870967744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30.127041742286753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0.6063618290258449</v>
      </c>
      <c r="C13" s="6">
        <f>C12/C10</f>
        <v>0.5625</v>
      </c>
      <c r="E13" s="4" t="s">
        <v>86</v>
      </c>
      <c r="F13" s="79">
        <f>F10/(B39/60)</f>
        <v>31.928888888888888</v>
      </c>
      <c r="G13" s="28"/>
      <c r="H13" s="65"/>
      <c r="I13" s="4" t="s">
        <v>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28.865979381443296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22.566371681415927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0.46557377049180326</v>
      </c>
      <c r="C14" s="6">
        <f>C9/C12</f>
        <v>0.46743295019157088</v>
      </c>
      <c r="E14" s="4" t="s">
        <v>87</v>
      </c>
      <c r="F14" s="79">
        <f>F11/(B39/60)</f>
        <v>69.048888888888882</v>
      </c>
      <c r="G14" s="28"/>
      <c r="H14" s="65"/>
      <c r="I14" s="4" t="s">
        <v>43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29.599999999999998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28.179551122194514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87</v>
      </c>
      <c r="C15" s="4">
        <v>65</v>
      </c>
      <c r="E15" s="7"/>
      <c r="F15" s="7"/>
      <c r="G15" s="7"/>
      <c r="H15" s="65"/>
      <c r="I15" s="4" t="s">
        <v>46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24.380165289256198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25.619834710743799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0.61267605633802813</v>
      </c>
      <c r="C16" s="6">
        <f>C15/C9</f>
        <v>0.53278688524590168</v>
      </c>
      <c r="E16" s="24" t="s">
        <v>88</v>
      </c>
      <c r="F16" s="7"/>
      <c r="G16" s="7"/>
      <c r="H16" s="65"/>
      <c r="I16" s="4" t="s">
        <v>58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21.779141104294478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40.888888888888893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27.203065134099617</v>
      </c>
      <c r="G17" s="29"/>
      <c r="H17" s="65"/>
      <c r="I17" s="4" t="s">
        <v>1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26.923076923076923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32.648870636550306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27.171492204899778</v>
      </c>
      <c r="G18" s="29"/>
      <c r="H18" s="65"/>
      <c r="I18" s="4" t="s">
        <v>49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35.9375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28.527607361963192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198</v>
      </c>
      <c r="C19" s="4">
        <v>116</v>
      </c>
      <c r="E19" s="4" t="s">
        <v>120</v>
      </c>
      <c r="F19" s="10">
        <f>F17-F18</f>
        <v>3.157292919983945E-2</v>
      </c>
      <c r="G19" s="29"/>
      <c r="H19" s="65"/>
      <c r="I19" s="4" t="s">
        <v>17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27.733333333333331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23.333333333333332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0.63057324840764328</v>
      </c>
      <c r="C20" s="6">
        <f>C19/(B19+C19)</f>
        <v>0.36942675159235666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54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25.102040816326532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26.385809312638582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4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25.469168900804291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26.914153132250579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280</v>
      </c>
      <c r="C23" s="4">
        <v>289</v>
      </c>
      <c r="E23" s="12" t="s">
        <v>122</v>
      </c>
      <c r="F23" s="10">
        <f>(F17*'Efficiency Adjustment'!B66)/K27</f>
        <v>27.060167216680121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236</v>
      </c>
      <c r="C24" s="4">
        <v>245</v>
      </c>
      <c r="E24" s="12" t="s">
        <v>123</v>
      </c>
      <c r="F24" s="10">
        <f>(F18*'Efficiency Adjustment'!C66)/J27</f>
        <v>28.443013127044459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0.84285714285714286</v>
      </c>
      <c r="C25" s="6">
        <f>C24/C23</f>
        <v>0.84775086505190311</v>
      </c>
      <c r="E25" s="12" t="s">
        <v>124</v>
      </c>
      <c r="F25" s="10">
        <f>F23-F24</f>
        <v>-1.3828459103643382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44</v>
      </c>
      <c r="C26" s="4">
        <f>C23-C24</f>
        <v>44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26.746046409407608</v>
      </c>
      <c r="K27" s="19">
        <f>AVERAGEIF(K8:K24,"&gt;0")</f>
        <v>28.142085985133551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0.96360153256704983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51</v>
      </c>
      <c r="C29" s="4">
        <v>69</v>
      </c>
      <c r="E29" s="12" t="s">
        <v>148</v>
      </c>
      <c r="F29" s="10">
        <f>C10/F10</f>
        <v>1.0334075723830736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14</v>
      </c>
      <c r="C30" s="4">
        <v>22</v>
      </c>
      <c r="E30" s="12" t="s">
        <v>91</v>
      </c>
      <c r="F30" s="10">
        <f>F28-F29</f>
        <v>-6.9806039816023735E-2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0.27450980392156865</v>
      </c>
      <c r="C31" s="23">
        <f>C30/C29</f>
        <v>0.3188405797101449</v>
      </c>
      <c r="E31" s="4" t="s">
        <v>149</v>
      </c>
      <c r="F31" s="10">
        <f>B12/F9</f>
        <v>0.58429118773946365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5</v>
      </c>
      <c r="C32" s="12">
        <v>0</v>
      </c>
      <c r="E32" s="12" t="s">
        <v>150</v>
      </c>
      <c r="F32" s="10">
        <f>C12/F10</f>
        <v>0.58129175946547884</v>
      </c>
      <c r="G32" s="7"/>
      <c r="H32" s="65"/>
      <c r="I32" s="4" t="s">
        <v>203</v>
      </c>
      <c r="J32" s="9">
        <f>F14</f>
        <v>69.048888888888882</v>
      </c>
      <c r="K32" s="4">
        <f>RANK(J32,'Universal Aggregate Worksheet'!I7:I67,0)</f>
        <v>23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7.2463768115942032E-2</v>
      </c>
      <c r="C33" s="23">
        <f>C32/B29</f>
        <v>0</v>
      </c>
      <c r="E33" s="12" t="s">
        <v>92</v>
      </c>
      <c r="F33" s="13">
        <f>F31-F32</f>
        <v>2.9994282739848055E-3</v>
      </c>
      <c r="G33" s="29"/>
      <c r="H33" s="65"/>
      <c r="I33" s="12" t="s">
        <v>160</v>
      </c>
      <c r="J33" s="9">
        <f>F12</f>
        <v>37.119999999999997</v>
      </c>
      <c r="K33" s="4">
        <f>RANK(J33,'Universal Aggregate Worksheet'!F7:F67,0)</f>
        <v>7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0.29520477137176937</v>
      </c>
      <c r="G34" s="31"/>
      <c r="H34" s="65"/>
      <c r="I34" s="12" t="s">
        <v>161</v>
      </c>
      <c r="J34" s="9">
        <f>F13</f>
        <v>31.928888888888888</v>
      </c>
      <c r="K34" s="4">
        <f>RANK(J34,'Universal Aggregate Worksheet'!G7:G67,1)</f>
        <v>20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69</v>
      </c>
      <c r="C35" s="4">
        <v>55</v>
      </c>
      <c r="E35" s="12" t="s">
        <v>152</v>
      </c>
      <c r="F35" s="6">
        <f>((0.167*C30)+(C9)+(0.83*C32))/C10</f>
        <v>0.27084913793103449</v>
      </c>
      <c r="G35" s="7"/>
      <c r="H35" s="65"/>
      <c r="I35" s="12" t="s">
        <v>210</v>
      </c>
      <c r="J35" s="9">
        <f>J33-J34</f>
        <v>5.191111111111109</v>
      </c>
      <c r="K35" s="4">
        <f>RANK(J35,'Universal Aggregate Worksheet'!H7:H67,0)</f>
        <v>6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0.48684590163934427</v>
      </c>
      <c r="G36" s="31"/>
      <c r="H36" s="65"/>
      <c r="I36" s="4" t="s">
        <v>133</v>
      </c>
      <c r="J36" s="10">
        <f>F23</f>
        <v>27.060167216680121</v>
      </c>
      <c r="K36" s="4">
        <f>RANK(J36,'Universal Aggregate Worksheet'!X7:X67,0)</f>
        <v>36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0.48150957854406135</v>
      </c>
      <c r="G37" s="31"/>
      <c r="H37" s="65"/>
      <c r="I37" s="4" t="s">
        <v>136</v>
      </c>
      <c r="J37" s="10">
        <f>F24</f>
        <v>28.443013127044459</v>
      </c>
      <c r="K37" s="4">
        <f>RANK(J37,'Universal Aggregate Worksheet'!Z7:Z67,1)</f>
        <v>36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-1.3828459103643382</v>
      </c>
      <c r="K38" s="4">
        <f>RANK(J38,'Universal Aggregate Worksheet'!AB7:AB67,0)</f>
        <v>39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843.75</v>
      </c>
      <c r="C39" s="4">
        <f>B39</f>
        <v>843.75</v>
      </c>
      <c r="E39" s="24" t="s">
        <v>155</v>
      </c>
      <c r="F39" s="7"/>
      <c r="G39" s="7"/>
      <c r="H39" s="65"/>
      <c r="I39" s="4" t="s">
        <v>166</v>
      </c>
      <c r="J39" s="10">
        <f>F28</f>
        <v>0.96360153256704983</v>
      </c>
      <c r="K39" s="4">
        <f>RANK(J39,'Universal Aggregate Worksheet'!M7:M67,0)</f>
        <v>44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2.7833001988071572E-2</v>
      </c>
      <c r="G40" s="13">
        <f>C30/C10</f>
        <v>4.7413793103448273E-2</v>
      </c>
      <c r="H40" s="65"/>
      <c r="I40" s="4" t="s">
        <v>170</v>
      </c>
      <c r="J40" s="10">
        <f>F29</f>
        <v>1.0334075723830736</v>
      </c>
      <c r="K40" s="4">
        <f>RANK(J40,'Universal Aggregate Worksheet'!Q7:Q67,1)</f>
        <v>41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0.14870689655172414</v>
      </c>
      <c r="G41" s="10">
        <f>B29/B10</f>
        <v>0.10139165009940358</v>
      </c>
      <c r="H41" s="65"/>
      <c r="I41" s="4" t="s">
        <v>168</v>
      </c>
      <c r="J41" s="6">
        <f>F34</f>
        <v>0.29520477137176937</v>
      </c>
      <c r="K41" s="4">
        <f>RANK(J41,'Universal Aggregate Worksheet'!O7:O67,0)</f>
        <v>26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-0.12087389456365258</v>
      </c>
      <c r="G42" s="10">
        <f>G40-G41</f>
        <v>-5.3977856995955309E-2</v>
      </c>
      <c r="H42" s="65"/>
      <c r="I42" s="4" t="s">
        <v>172</v>
      </c>
      <c r="J42" s="6">
        <f>F35</f>
        <v>0.27084913793103449</v>
      </c>
      <c r="K42" s="4">
        <f>RANK(J42,'Universal Aggregate Worksheet'!S7:S67,1)</f>
        <v>18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9.7701149425287362E-2</v>
      </c>
      <c r="G43" s="86">
        <f>C29/F10</f>
        <v>0.15367483296213807</v>
      </c>
      <c r="H43" s="65"/>
      <c r="I43" s="4" t="s">
        <v>182</v>
      </c>
      <c r="J43" s="10">
        <f>F47</f>
        <v>0.16666666666666666</v>
      </c>
      <c r="K43" s="4">
        <f>RANK(J43,'Universal Aggregate Worksheet'!U7:U67,0)</f>
        <v>24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9.8591549295774641E-2</v>
      </c>
      <c r="G44" s="86">
        <f>C30/C9</f>
        <v>0.18032786885245902</v>
      </c>
      <c r="H44" s="65"/>
      <c r="I44" s="4" t="s">
        <v>183</v>
      </c>
      <c r="J44" s="10">
        <f>F48</f>
        <v>0.1447661469933185</v>
      </c>
      <c r="K44" s="4">
        <f>RANK(J44,'Universal Aggregate Worksheet'!V7:V67,1)</f>
        <v>26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0.63057324840764328</v>
      </c>
      <c r="K45" s="4">
        <f>RANK(J45,'Universal Aggregate Worksheet'!J7:J67,0)</f>
        <v>6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0.84285714285714286</v>
      </c>
      <c r="K46" s="4">
        <f>RANK(J46,'Universal Aggregate Worksheet'!K7:K67,0)</f>
        <v>27</v>
      </c>
      <c r="L46" s="10">
        <f>AVERAGE('Universal Aggregate Worksheet'!K7:K67)</f>
        <v>0.82593138353425022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A47" s="11"/>
      <c r="B47" s="11"/>
      <c r="C47" s="11"/>
      <c r="E47" s="4" t="s">
        <v>157</v>
      </c>
      <c r="F47" s="10">
        <f>B15/F9</f>
        <v>0.16666666666666666</v>
      </c>
      <c r="G47" s="33"/>
      <c r="H47" s="65"/>
      <c r="I47" s="4" t="s">
        <v>181</v>
      </c>
      <c r="J47" s="13">
        <f>C25</f>
        <v>0.84775086505190311</v>
      </c>
      <c r="K47" s="4">
        <f>RANK(J47,'Universal Aggregate Worksheet'!L7:L67,1)</f>
        <v>41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0.1447661469933185</v>
      </c>
      <c r="G48" s="29"/>
      <c r="H48" s="65"/>
      <c r="I48" s="4" t="s">
        <v>205</v>
      </c>
      <c r="J48" s="6">
        <f>B31</f>
        <v>0.27450980392156865</v>
      </c>
      <c r="K48" s="4">
        <f>RANK(J48,'Universal Aggregate Worksheet'!AC7:AC67,0)</f>
        <v>44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0.3188405797101449</v>
      </c>
      <c r="K49" s="4">
        <f>RANK(J49,'Universal Aggregate Worksheet'!AD7:AD67,1)</f>
        <v>32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2.7833001988071572E-2</v>
      </c>
      <c r="K50" s="4">
        <f>RANK(J50,'Universal Aggregate Worksheet'!AI7:AI67,0)</f>
        <v>49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7.1060762100926878E-2</v>
      </c>
      <c r="G51" s="10">
        <f>C35/F11</f>
        <v>5.6642636457260559E-2</v>
      </c>
      <c r="H51" s="65"/>
      <c r="I51" s="12" t="s">
        <v>221</v>
      </c>
      <c r="J51" s="10">
        <f>F41</f>
        <v>0.14870689655172414</v>
      </c>
      <c r="K51" s="4">
        <f>RANK(J51,'Universal Aggregate Worksheet'!AJ7:AJ67,1)</f>
        <v>57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0.30957683741648107</v>
      </c>
      <c r="G52" s="86">
        <f>(B12-B9)/F9</f>
        <v>0.31226053639846746</v>
      </c>
      <c r="H52" s="65"/>
      <c r="I52" s="12" t="s">
        <v>222</v>
      </c>
      <c r="J52" s="87">
        <f>F43</f>
        <v>9.7701149425287362E-2</v>
      </c>
      <c r="K52" s="4">
        <f>RANK(J52,'Universal Aggregate Worksheet'!AE7:AE67,0)</f>
        <v>52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0.15367483296213807</v>
      </c>
      <c r="K53" s="4">
        <f>RANK(J53,'Universal Aggregate Worksheet'!AF7:AF67,1)</f>
        <v>60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9.8591549295774641E-2</v>
      </c>
      <c r="K54" s="4">
        <f>RANK(J54,'Universal Aggregate Worksheet'!AG7:AG67,0)</f>
        <v>52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26.746046409407608</v>
      </c>
      <c r="G55" s="7"/>
      <c r="H55" s="65"/>
      <c r="I55" s="12" t="s">
        <v>225</v>
      </c>
      <c r="J55" s="87">
        <f>G44</f>
        <v>0.18032786885245902</v>
      </c>
      <c r="K55" s="4">
        <f>RANK(J55,'Universal Aggregate Worksheet'!AH7:AH67,1)</f>
        <v>56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28.142085985133551</v>
      </c>
      <c r="G56" s="7"/>
      <c r="H56" s="65"/>
      <c r="I56" s="12" t="s">
        <v>227</v>
      </c>
      <c r="J56" s="10">
        <f>F51</f>
        <v>7.1060762100926878E-2</v>
      </c>
      <c r="K56" s="4">
        <f>RANK(J56,'Universal Aggregate Worksheet'!AK7:AK67,1)</f>
        <v>50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-1.3960395757259434</v>
      </c>
      <c r="G57" s="7"/>
      <c r="H57" s="65"/>
      <c r="I57" s="12" t="s">
        <v>226</v>
      </c>
      <c r="J57" s="10">
        <f>G51</f>
        <v>5.6642636457260559E-2</v>
      </c>
      <c r="K57" s="4">
        <f>RANK(J57,'Universal Aggregate Worksheet'!AL7:AL67,0)</f>
        <v>39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0.30957683741648107</v>
      </c>
      <c r="K58" s="4">
        <f>RANK(J58,'Universal Aggregate Worksheet'!AM7:AM67,0)</f>
        <v>29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0.31226053639846746</v>
      </c>
      <c r="K59" s="4">
        <f>RANK(J59,'Universal Aggregate Worksheet'!AN7:AN67,1)</f>
        <v>33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26.746046409407608</v>
      </c>
      <c r="K60" s="4">
        <f>RANK(J60,'Universal Aggregate Worksheet'!AO7:AO67,0)</f>
        <v>57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28.142085985133551</v>
      </c>
      <c r="K61" s="4">
        <f>RANK(J61,'Universal Aggregate Worksheet'!AP7:AP67,1)</f>
        <v>38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-1.3960395757259434</v>
      </c>
      <c r="K62" s="4">
        <f>RANK(J62,'Universal Aggregate Worksheet'!AQ7:AQ67,0)</f>
        <v>47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20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Harvard</v>
      </c>
      <c r="C7" s="76" t="s">
        <v>62</v>
      </c>
      <c r="E7" s="7"/>
      <c r="F7" s="76" t="str">
        <f>B1</f>
        <v>Harvard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23.428571428571431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32.539682539682538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147</v>
      </c>
      <c r="C9" s="4">
        <v>123</v>
      </c>
      <c r="E9" s="4" t="s">
        <v>82</v>
      </c>
      <c r="F9" s="78">
        <f>B19+B23+C26</f>
        <v>501</v>
      </c>
      <c r="G9" s="27"/>
      <c r="H9" s="65"/>
      <c r="I9" s="4" t="s">
        <v>22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31.627906976744185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22.443181818181817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541</v>
      </c>
      <c r="C10" s="4">
        <v>447</v>
      </c>
      <c r="E10" s="4" t="s">
        <v>83</v>
      </c>
      <c r="F10" s="78">
        <f>C19+C23+B26</f>
        <v>457</v>
      </c>
      <c r="G10" s="27"/>
      <c r="H10" s="65"/>
      <c r="I10" s="4" t="s">
        <v>18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28.50678733031674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27.391304347826086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0.27171903881700554</v>
      </c>
      <c r="C11" s="6">
        <f>C9/C10</f>
        <v>0.27516778523489932</v>
      </c>
      <c r="E11" s="4" t="s">
        <v>84</v>
      </c>
      <c r="F11" s="78">
        <f>SUM(F9:F10)</f>
        <v>958</v>
      </c>
      <c r="G11" s="27"/>
      <c r="H11" s="65"/>
      <c r="I11" s="4" t="s">
        <v>3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29.435483870967744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30.127041742286753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339</v>
      </c>
      <c r="C12" s="4">
        <v>258</v>
      </c>
      <c r="E12" s="4" t="s">
        <v>85</v>
      </c>
      <c r="F12" s="79">
        <f>F9/(B39/60)</f>
        <v>38.171428571428571</v>
      </c>
      <c r="G12" s="28"/>
      <c r="H12" s="65"/>
      <c r="I12" s="4" t="s">
        <v>23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19.638826185101578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30.632411067193676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0.62661737523105365</v>
      </c>
      <c r="C13" s="6">
        <f>C12/C10</f>
        <v>0.57718120805369133</v>
      </c>
      <c r="E13" s="4" t="s">
        <v>86</v>
      </c>
      <c r="F13" s="79">
        <f>F10/(B39/60)</f>
        <v>34.819047619047616</v>
      </c>
      <c r="G13" s="28"/>
      <c r="H13" s="65"/>
      <c r="I13" s="4" t="s">
        <v>5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21.638655462184875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24.838012958963283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0.4336283185840708</v>
      </c>
      <c r="C14" s="6">
        <f>C9/C12</f>
        <v>0.47674418604651164</v>
      </c>
      <c r="E14" s="4" t="s">
        <v>87</v>
      </c>
      <c r="F14" s="79">
        <f>F11/(B39/60)</f>
        <v>72.990476190476187</v>
      </c>
      <c r="G14" s="28"/>
      <c r="H14" s="65"/>
      <c r="I14" s="4" t="s">
        <v>11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25.757575757575758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27.810650887573964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84</v>
      </c>
      <c r="C15" s="4">
        <v>63</v>
      </c>
      <c r="E15" s="7"/>
      <c r="F15" s="7"/>
      <c r="G15" s="7"/>
      <c r="H15" s="65"/>
      <c r="I15" s="4" t="s">
        <v>32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28.672985781990523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26.054590570719604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0.5714285714285714</v>
      </c>
      <c r="C16" s="6">
        <f>C15/C9</f>
        <v>0.51219512195121952</v>
      </c>
      <c r="E16" s="24" t="s">
        <v>88</v>
      </c>
      <c r="F16" s="7"/>
      <c r="G16" s="7"/>
      <c r="H16" s="65"/>
      <c r="I16" s="4" t="s">
        <v>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26.923076923076923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32.648870636550306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29.341317365269461</v>
      </c>
      <c r="G17" s="29"/>
      <c r="H17" s="65"/>
      <c r="I17" s="4" t="s">
        <v>10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37.037037037037038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24.228028503562946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26.914660831509845</v>
      </c>
      <c r="G18" s="29"/>
      <c r="H18" s="65"/>
      <c r="I18" s="4" t="s">
        <v>43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29.599999999999998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28.179551122194514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176</v>
      </c>
      <c r="C19" s="4">
        <v>138</v>
      </c>
      <c r="E19" s="4" t="s">
        <v>120</v>
      </c>
      <c r="F19" s="10">
        <f>F17-F18</f>
        <v>2.4266565337596155</v>
      </c>
      <c r="G19" s="29"/>
      <c r="H19" s="65"/>
      <c r="I19" s="4" t="s">
        <v>38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29.722222222222221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23.298429319371728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0.56050955414012738</v>
      </c>
      <c r="C20" s="6">
        <f>C19/(B19+C19)</f>
        <v>0.43949044585987262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41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26.896551724137929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24.269005847953213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273</v>
      </c>
      <c r="C23" s="4">
        <v>269</v>
      </c>
      <c r="E23" s="12" t="s">
        <v>122</v>
      </c>
      <c r="F23" s="10">
        <f>(F17*'Efficiency Adjustment'!B66)/K27</f>
        <v>30.124768310047223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223</v>
      </c>
      <c r="C24" s="4">
        <v>217</v>
      </c>
      <c r="E24" s="12" t="s">
        <v>123</v>
      </c>
      <c r="F24" s="10">
        <f>(F18*'Efficiency Adjustment'!C66)/J27</f>
        <v>27.295926431640751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0.81684981684981683</v>
      </c>
      <c r="C25" s="6">
        <f>C24/C23</f>
        <v>0.80669144981412644</v>
      </c>
      <c r="E25" s="12" t="s">
        <v>124</v>
      </c>
      <c r="F25" s="10">
        <f>F23-F24</f>
        <v>2.8288418784064717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50</v>
      </c>
      <c r="C26" s="4">
        <f>C23-C24</f>
        <v>52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27.606590823071308</v>
      </c>
      <c r="K27" s="19">
        <f>AVERAGEIF(K8:K24,"&gt;0")</f>
        <v>27.266212412466189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1.0798403193612773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52</v>
      </c>
      <c r="C29" s="4">
        <v>47</v>
      </c>
      <c r="E29" s="12" t="s">
        <v>148</v>
      </c>
      <c r="F29" s="10">
        <f>C10/F10</f>
        <v>0.97811816192560175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20</v>
      </c>
      <c r="C30" s="4">
        <v>11</v>
      </c>
      <c r="E30" s="12" t="s">
        <v>91</v>
      </c>
      <c r="F30" s="10">
        <f>F28-F29</f>
        <v>0.10172215743567559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0.38461538461538464</v>
      </c>
      <c r="C31" s="23">
        <f>C30/C29</f>
        <v>0.23404255319148937</v>
      </c>
      <c r="E31" s="4" t="s">
        <v>149</v>
      </c>
      <c r="F31" s="10">
        <f>B12/F9</f>
        <v>0.67664670658682635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0.56455142231947486</v>
      </c>
      <c r="G32" s="7"/>
      <c r="H32" s="65"/>
      <c r="I32" s="4" t="s">
        <v>203</v>
      </c>
      <c r="J32" s="9">
        <f>F14</f>
        <v>72.990476190476187</v>
      </c>
      <c r="K32" s="4">
        <f>RANK(J32,'Universal Aggregate Worksheet'!I7:I67,0)</f>
        <v>11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2.1276595744680851E-2</v>
      </c>
      <c r="C33" s="23">
        <f>C32/B29</f>
        <v>0</v>
      </c>
      <c r="E33" s="12" t="s">
        <v>92</v>
      </c>
      <c r="F33" s="13">
        <f>F31-F32</f>
        <v>0.11209528426735149</v>
      </c>
      <c r="G33" s="29"/>
      <c r="H33" s="65"/>
      <c r="I33" s="12" t="s">
        <v>160</v>
      </c>
      <c r="J33" s="9">
        <f>F12</f>
        <v>38.171428571428571</v>
      </c>
      <c r="K33" s="4">
        <f>RANK(J33,'Universal Aggregate Worksheet'!F7:F67,0)</f>
        <v>4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0.27942698706099817</v>
      </c>
      <c r="G34" s="31"/>
      <c r="H34" s="65"/>
      <c r="I34" s="12" t="s">
        <v>161</v>
      </c>
      <c r="J34" s="9">
        <f>F13</f>
        <v>34.819047619047616</v>
      </c>
      <c r="K34" s="4">
        <f>RANK(J34,'Universal Aggregate Worksheet'!G7:G67,1)</f>
        <v>41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50</v>
      </c>
      <c r="C35" s="4">
        <v>55</v>
      </c>
      <c r="E35" s="12" t="s">
        <v>152</v>
      </c>
      <c r="F35" s="6">
        <f>((0.167*C30)+(C9)+(0.83*C32))/C10</f>
        <v>0.27927740492170022</v>
      </c>
      <c r="G35" s="7"/>
      <c r="H35" s="65"/>
      <c r="I35" s="12" t="s">
        <v>210</v>
      </c>
      <c r="J35" s="9">
        <f>J33-J34</f>
        <v>3.3523809523809547</v>
      </c>
      <c r="K35" s="4">
        <f>RANK(J35,'Universal Aggregate Worksheet'!H7:H67,0)</f>
        <v>14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0.44592920353982307</v>
      </c>
      <c r="G36" s="31"/>
      <c r="H36" s="65"/>
      <c r="I36" s="4" t="s">
        <v>133</v>
      </c>
      <c r="J36" s="10">
        <f>F23</f>
        <v>30.124768310047223</v>
      </c>
      <c r="K36" s="4">
        <f>RANK(J36,'Universal Aggregate Worksheet'!X7:X67,0)</f>
        <v>19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0.48386434108527132</v>
      </c>
      <c r="G37" s="31"/>
      <c r="H37" s="65"/>
      <c r="I37" s="4" t="s">
        <v>136</v>
      </c>
      <c r="J37" s="10">
        <f>F24</f>
        <v>27.295926431640751</v>
      </c>
      <c r="K37" s="4">
        <f>RANK(J37,'Universal Aggregate Worksheet'!Z7:Z67,1)</f>
        <v>31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2.8288418784064717</v>
      </c>
      <c r="K38" s="4">
        <f>RANK(J38,'Universal Aggregate Worksheet'!AB7:AB67,0)</f>
        <v>24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787.5</v>
      </c>
      <c r="C39" s="4">
        <f>B39</f>
        <v>787.5</v>
      </c>
      <c r="E39" s="24" t="s">
        <v>155</v>
      </c>
      <c r="F39" s="7"/>
      <c r="G39" s="7"/>
      <c r="H39" s="65"/>
      <c r="I39" s="4" t="s">
        <v>166</v>
      </c>
      <c r="J39" s="10">
        <f>F28</f>
        <v>1.0798403193612773</v>
      </c>
      <c r="K39" s="4">
        <f>RANK(J39,'Universal Aggregate Worksheet'!M7:M67,0)</f>
        <v>14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3.6968576709796676E-2</v>
      </c>
      <c r="G40" s="13">
        <f>C30/C10</f>
        <v>2.4608501118568233E-2</v>
      </c>
      <c r="H40" s="65"/>
      <c r="I40" s="4" t="s">
        <v>170</v>
      </c>
      <c r="J40" s="10">
        <f>F29</f>
        <v>0.97811816192560175</v>
      </c>
      <c r="K40" s="4">
        <f>RANK(J40,'Universal Aggregate Worksheet'!Q7:Q67,1)</f>
        <v>23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0.10514541387024609</v>
      </c>
      <c r="G41" s="10">
        <f>B29/B10</f>
        <v>9.6118299445471345E-2</v>
      </c>
      <c r="H41" s="65"/>
      <c r="I41" s="4" t="s">
        <v>168</v>
      </c>
      <c r="J41" s="6">
        <f>F34</f>
        <v>0.27942698706099817</v>
      </c>
      <c r="K41" s="4">
        <f>RANK(J41,'Universal Aggregate Worksheet'!O7:O67,0)</f>
        <v>36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-6.8176837160449422E-2</v>
      </c>
      <c r="G42" s="10">
        <f>G40-G41</f>
        <v>-7.1509798326903115E-2</v>
      </c>
      <c r="H42" s="65"/>
      <c r="I42" s="4" t="s">
        <v>172</v>
      </c>
      <c r="J42" s="6">
        <f>F35</f>
        <v>0.27927740492170022</v>
      </c>
      <c r="K42" s="4">
        <f>RANK(J42,'Universal Aggregate Worksheet'!S7:S67,1)</f>
        <v>22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0.10379241516966067</v>
      </c>
      <c r="G43" s="86">
        <f>C29/F10</f>
        <v>0.10284463894967177</v>
      </c>
      <c r="H43" s="65"/>
      <c r="I43" s="4" t="s">
        <v>182</v>
      </c>
      <c r="J43" s="10">
        <f>F47</f>
        <v>0.16766467065868262</v>
      </c>
      <c r="K43" s="4">
        <f>RANK(J43,'Universal Aggregate Worksheet'!U7:U67,0)</f>
        <v>23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0.1360544217687075</v>
      </c>
      <c r="G44" s="86">
        <f>C30/C9</f>
        <v>8.943089430894309E-2</v>
      </c>
      <c r="H44" s="65"/>
      <c r="I44" s="4" t="s">
        <v>183</v>
      </c>
      <c r="J44" s="10">
        <f>F48</f>
        <v>0.13785557986870897</v>
      </c>
      <c r="K44" s="4">
        <f>RANK(J44,'Universal Aggregate Worksheet'!V7:V67,1)</f>
        <v>23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0.56050955414012738</v>
      </c>
      <c r="K45" s="4">
        <f>RANK(J45,'Universal Aggregate Worksheet'!J7:J67,0)</f>
        <v>14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0.81684981684981683</v>
      </c>
      <c r="K46" s="4">
        <f>RANK(J46,'Universal Aggregate Worksheet'!K7:K67,0)</f>
        <v>39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0.16766467065868262</v>
      </c>
      <c r="G47" s="33"/>
      <c r="H47" s="65"/>
      <c r="I47" s="4" t="s">
        <v>181</v>
      </c>
      <c r="J47" s="13">
        <f>C25</f>
        <v>0.80669144981412644</v>
      </c>
      <c r="K47" s="4">
        <f>RANK(J47,'Universal Aggregate Worksheet'!L7:L67,1)</f>
        <v>20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0.13785557986870897</v>
      </c>
      <c r="G48" s="29"/>
      <c r="H48" s="65"/>
      <c r="I48" s="4" t="s">
        <v>205</v>
      </c>
      <c r="J48" s="6">
        <f>B31</f>
        <v>0.38461538461538464</v>
      </c>
      <c r="K48" s="4">
        <f>RANK(J48,'Universal Aggregate Worksheet'!AC7:AC67,0)</f>
        <v>12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0.23404255319148937</v>
      </c>
      <c r="K49" s="4">
        <f>RANK(J49,'Universal Aggregate Worksheet'!AD7:AD67,1)</f>
        <v>9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3.6968576709796676E-2</v>
      </c>
      <c r="K50" s="4">
        <f>RANK(J50,'Universal Aggregate Worksheet'!AI7:AI67,0)</f>
        <v>26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5.2192066805845511E-2</v>
      </c>
      <c r="G51" s="10">
        <f>C35/F11</f>
        <v>5.7411273486430062E-2</v>
      </c>
      <c r="H51" s="65"/>
      <c r="I51" s="12" t="s">
        <v>221</v>
      </c>
      <c r="J51" s="10">
        <f>F41</f>
        <v>0.10514541387024609</v>
      </c>
      <c r="K51" s="4">
        <f>RANK(J51,'Universal Aggregate Worksheet'!AJ7:AJ67,1)</f>
        <v>22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0.29540481400437635</v>
      </c>
      <c r="G52" s="86">
        <f>(B12-B9)/F9</f>
        <v>0.38323353293413176</v>
      </c>
      <c r="H52" s="65"/>
      <c r="I52" s="12" t="s">
        <v>222</v>
      </c>
      <c r="J52" s="87">
        <f>F43</f>
        <v>0.10379241516966067</v>
      </c>
      <c r="K52" s="4">
        <f>RANK(J52,'Universal Aggregate Worksheet'!AE7:AE67,0)</f>
        <v>41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0.10284463894967177</v>
      </c>
      <c r="K53" s="4">
        <f>RANK(J53,'Universal Aggregate Worksheet'!AF7:AF67,1)</f>
        <v>21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0.1360544217687075</v>
      </c>
      <c r="K54" s="4">
        <f>RANK(J54,'Universal Aggregate Worksheet'!AG7:AG67,0)</f>
        <v>25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27.606590823071308</v>
      </c>
      <c r="G55" s="7"/>
      <c r="H55" s="65"/>
      <c r="I55" s="12" t="s">
        <v>225</v>
      </c>
      <c r="J55" s="87">
        <f>G44</f>
        <v>8.943089430894309E-2</v>
      </c>
      <c r="K55" s="4">
        <f>RANK(J55,'Universal Aggregate Worksheet'!AH7:AH67,1)</f>
        <v>9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27.266212412466189</v>
      </c>
      <c r="G56" s="7"/>
      <c r="H56" s="65"/>
      <c r="I56" s="12" t="s">
        <v>227</v>
      </c>
      <c r="J56" s="10">
        <f>F51</f>
        <v>5.2192066805845511E-2</v>
      </c>
      <c r="K56" s="4">
        <f>RANK(J56,'Universal Aggregate Worksheet'!AK7:AK67,1)</f>
        <v>21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0.34037841060511909</v>
      </c>
      <c r="G57" s="7"/>
      <c r="H57" s="65"/>
      <c r="I57" s="12" t="s">
        <v>226</v>
      </c>
      <c r="J57" s="10">
        <f>G51</f>
        <v>5.7411273486430062E-2</v>
      </c>
      <c r="K57" s="4">
        <f>RANK(J57,'Universal Aggregate Worksheet'!AL7:AL67,0)</f>
        <v>38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0.29540481400437635</v>
      </c>
      <c r="K58" s="4">
        <f>RANK(J58,'Universal Aggregate Worksheet'!AM7:AM67,0)</f>
        <v>38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0.38323353293413176</v>
      </c>
      <c r="K59" s="4">
        <f>RANK(J59,'Universal Aggregate Worksheet'!AN7:AN67,1)</f>
        <v>59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27.606590823071308</v>
      </c>
      <c r="K60" s="4">
        <f>RANK(J60,'Universal Aggregate Worksheet'!AO7:AO67,0)</f>
        <v>40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27.266212412466189</v>
      </c>
      <c r="K61" s="4">
        <f>RANK(J61,'Universal Aggregate Worksheet'!AP7:AP67,1)</f>
        <v>15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0.34037841060511909</v>
      </c>
      <c r="K62" s="4">
        <f>RANK(J62,'Universal Aggregate Worksheet'!AQ7:AQ67,0)</f>
        <v>29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21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Hobart</v>
      </c>
      <c r="C7" s="76" t="s">
        <v>62</v>
      </c>
      <c r="E7" s="7"/>
      <c r="F7" s="76" t="str">
        <f>B1</f>
        <v>Hobart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36.899563318777297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29.574468085106382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105</v>
      </c>
      <c r="C9" s="4">
        <v>134</v>
      </c>
      <c r="E9" s="4" t="s">
        <v>82</v>
      </c>
      <c r="F9" s="78">
        <f>B19+B23+C26</f>
        <v>472</v>
      </c>
      <c r="G9" s="27"/>
      <c r="H9" s="65"/>
      <c r="I9" s="4" t="s">
        <v>10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37.037037037037038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24.228028503562946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438</v>
      </c>
      <c r="C10" s="4">
        <v>489</v>
      </c>
      <c r="E10" s="4" t="s">
        <v>83</v>
      </c>
      <c r="F10" s="78">
        <f>C19+C23+B26</f>
        <v>429</v>
      </c>
      <c r="G10" s="27"/>
      <c r="H10" s="65"/>
      <c r="I10" s="4" t="s">
        <v>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28.773584905660378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26.835443037974681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0.23972602739726026</v>
      </c>
      <c r="C11" s="6">
        <f>C9/C10</f>
        <v>0.27402862985685073</v>
      </c>
      <c r="E11" s="4" t="s">
        <v>84</v>
      </c>
      <c r="F11" s="78">
        <f>SUM(F9:F10)</f>
        <v>901</v>
      </c>
      <c r="G11" s="27"/>
      <c r="H11" s="65"/>
      <c r="I11" s="4" t="s">
        <v>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25.469168900804291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26.914153132250579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221</v>
      </c>
      <c r="C12" s="4">
        <v>283</v>
      </c>
      <c r="E12" s="4" t="s">
        <v>85</v>
      </c>
      <c r="F12" s="79">
        <f>F9/(B39/60)</f>
        <v>36.307692307692307</v>
      </c>
      <c r="G12" s="28"/>
      <c r="H12" s="65"/>
      <c r="I12" s="4" t="s">
        <v>7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28.865979381443296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22.566371681415927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0.50456621004566216</v>
      </c>
      <c r="C13" s="6">
        <f>C12/C10</f>
        <v>0.57873210633946826</v>
      </c>
      <c r="E13" s="4" t="s">
        <v>86</v>
      </c>
      <c r="F13" s="79">
        <f>F10/(B39/60)</f>
        <v>33</v>
      </c>
      <c r="G13" s="28"/>
      <c r="H13" s="65"/>
      <c r="I13" s="4" t="s">
        <v>6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27.547169811320753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27.292110874200425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0.47511312217194568</v>
      </c>
      <c r="C14" s="6">
        <f>C9/C12</f>
        <v>0.47349823321554768</v>
      </c>
      <c r="E14" s="4" t="s">
        <v>87</v>
      </c>
      <c r="F14" s="79">
        <f>F11/(B39/60)</f>
        <v>69.307692307692307</v>
      </c>
      <c r="G14" s="28"/>
      <c r="H14" s="65"/>
      <c r="I14" s="4" t="s">
        <v>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23.428571428571431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32.539682539682538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70</v>
      </c>
      <c r="C15" s="4">
        <v>74</v>
      </c>
      <c r="E15" s="7"/>
      <c r="F15" s="7"/>
      <c r="G15" s="7"/>
      <c r="H15" s="65"/>
      <c r="I15" s="4" t="s">
        <v>17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27.733333333333331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23.333333333333332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0.66666666666666663</v>
      </c>
      <c r="C16" s="6">
        <f>C15/C9</f>
        <v>0.55223880597014929</v>
      </c>
      <c r="E16" s="24" t="s">
        <v>88</v>
      </c>
      <c r="F16" s="7"/>
      <c r="G16" s="7"/>
      <c r="H16" s="65"/>
      <c r="I16" s="4" t="s">
        <v>13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34.899328859060404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26.054590570719604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22.245762711864405</v>
      </c>
      <c r="G17" s="29"/>
      <c r="H17" s="65"/>
      <c r="I17" s="4" t="s">
        <v>37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28.118393234672308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23.566878980891719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31.235431235431239</v>
      </c>
      <c r="G18" s="29"/>
      <c r="H18" s="65"/>
      <c r="I18" s="4" t="s">
        <v>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29.435483870967744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30.127041742286753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182</v>
      </c>
      <c r="C19" s="4">
        <v>99</v>
      </c>
      <c r="E19" s="4" t="s">
        <v>120</v>
      </c>
      <c r="F19" s="10">
        <f>F17-F18</f>
        <v>-8.9896685235668343</v>
      </c>
      <c r="G19" s="29"/>
      <c r="H19" s="65"/>
      <c r="I19" s="4" t="s">
        <v>51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29.025423728813561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22.065727699530516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0.64768683274021355</v>
      </c>
      <c r="C20" s="6">
        <f>C19/(B19+C19)</f>
        <v>0.35231316725978645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26.038781163434905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26.34730538922156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243</v>
      </c>
      <c r="C23" s="4">
        <v>283</v>
      </c>
      <c r="E23" s="12" t="s">
        <v>122</v>
      </c>
      <c r="F23" s="10">
        <f>(F17*'Efficiency Adjustment'!B66)/K27</f>
        <v>23.710387028301728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196</v>
      </c>
      <c r="C24" s="4">
        <v>236</v>
      </c>
      <c r="E24" s="12" t="s">
        <v>123</v>
      </c>
      <c r="F24" s="10">
        <f>(F18*'Efficiency Adjustment'!C66)/J27</f>
        <v>29.662358300381779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0.80658436213991769</v>
      </c>
      <c r="C25" s="6">
        <f>C24/C23</f>
        <v>0.83392226148409898</v>
      </c>
      <c r="E25" s="12" t="s">
        <v>124</v>
      </c>
      <c r="F25" s="10">
        <f>F23-F24</f>
        <v>-5.9519712720800513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47</v>
      </c>
      <c r="C26" s="4">
        <f>C23-C24</f>
        <v>47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29.482447613376671</v>
      </c>
      <c r="K27" s="19">
        <f>AVERAGEIF(K8:K24,"&gt;0")</f>
        <v>26.265010428475151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0.92796610169491522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52</v>
      </c>
      <c r="C29" s="4">
        <v>51</v>
      </c>
      <c r="E29" s="12" t="s">
        <v>148</v>
      </c>
      <c r="F29" s="10">
        <f>C10/F10</f>
        <v>1.1398601398601398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17</v>
      </c>
      <c r="C30" s="4">
        <v>22</v>
      </c>
      <c r="E30" s="12" t="s">
        <v>91</v>
      </c>
      <c r="F30" s="10">
        <f>F28-F29</f>
        <v>-0.21189403816522456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0.32692307692307693</v>
      </c>
      <c r="C31" s="23">
        <f>C30/C29</f>
        <v>0.43137254901960786</v>
      </c>
      <c r="E31" s="4" t="s">
        <v>149</v>
      </c>
      <c r="F31" s="10">
        <f>B12/F9</f>
        <v>0.46822033898305082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0.65967365967365965</v>
      </c>
      <c r="G32" s="7"/>
      <c r="H32" s="65"/>
      <c r="I32" s="4" t="s">
        <v>203</v>
      </c>
      <c r="J32" s="9">
        <f>F14</f>
        <v>69.307692307692307</v>
      </c>
      <c r="K32" s="4">
        <f>RANK(J32,'Universal Aggregate Worksheet'!I7:I67,0)</f>
        <v>22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1.9607843137254902E-2</v>
      </c>
      <c r="C33" s="23">
        <f>C32/B29</f>
        <v>0</v>
      </c>
      <c r="E33" s="12" t="s">
        <v>92</v>
      </c>
      <c r="F33" s="13">
        <f>F31-F32</f>
        <v>-0.19145332069060883</v>
      </c>
      <c r="G33" s="29"/>
      <c r="H33" s="65"/>
      <c r="I33" s="12" t="s">
        <v>160</v>
      </c>
      <c r="J33" s="9">
        <f>F12</f>
        <v>36.307692307692307</v>
      </c>
      <c r="K33" s="4">
        <f>RANK(J33,'Universal Aggregate Worksheet'!F7:F67,0)</f>
        <v>9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0.24810273972602739</v>
      </c>
      <c r="G34" s="31"/>
      <c r="H34" s="65"/>
      <c r="I34" s="12" t="s">
        <v>161</v>
      </c>
      <c r="J34" s="9">
        <f>F13</f>
        <v>33</v>
      </c>
      <c r="K34" s="4">
        <f>RANK(J34,'Universal Aggregate Worksheet'!G7:G67,1)</f>
        <v>27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58</v>
      </c>
      <c r="C35" s="4">
        <v>53</v>
      </c>
      <c r="E35" s="12" t="s">
        <v>152</v>
      </c>
      <c r="F35" s="6">
        <f>((0.167*C30)+(C9)+(0.83*C32))/C10</f>
        <v>0.28154192229038855</v>
      </c>
      <c r="G35" s="7"/>
      <c r="H35" s="65"/>
      <c r="I35" s="12" t="s">
        <v>210</v>
      </c>
      <c r="J35" s="9">
        <f>J33-J34</f>
        <v>3.3076923076923066</v>
      </c>
      <c r="K35" s="4">
        <f>RANK(J35,'Universal Aggregate Worksheet'!H7:H67,0)</f>
        <v>15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0.49171493212669681</v>
      </c>
      <c r="G36" s="31"/>
      <c r="H36" s="65"/>
      <c r="I36" s="4" t="s">
        <v>133</v>
      </c>
      <c r="J36" s="10">
        <f>F23</f>
        <v>23.710387028301728</v>
      </c>
      <c r="K36" s="4">
        <f>RANK(J36,'Universal Aggregate Worksheet'!X7:X67,0)</f>
        <v>51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0.48648056537102474</v>
      </c>
      <c r="G37" s="31"/>
      <c r="H37" s="65"/>
      <c r="I37" s="4" t="s">
        <v>136</v>
      </c>
      <c r="J37" s="10">
        <f>F24</f>
        <v>29.662358300381779</v>
      </c>
      <c r="K37" s="4">
        <f>RANK(J37,'Universal Aggregate Worksheet'!Z7:Z67,1)</f>
        <v>43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-5.9519712720800513</v>
      </c>
      <c r="K38" s="4">
        <f>RANK(J38,'Universal Aggregate Worksheet'!AB7:AB67,0)</f>
        <v>53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0.92796610169491522</v>
      </c>
      <c r="K39" s="4">
        <f>RANK(J39,'Universal Aggregate Worksheet'!M7:M67,0)</f>
        <v>48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3.8812785388127852E-2</v>
      </c>
      <c r="G40" s="13">
        <f>C30/C10</f>
        <v>4.4989775051124746E-2</v>
      </c>
      <c r="H40" s="65"/>
      <c r="I40" s="4" t="s">
        <v>170</v>
      </c>
      <c r="J40" s="10">
        <f>F29</f>
        <v>1.1398601398601398</v>
      </c>
      <c r="K40" s="4">
        <f>RANK(J40,'Universal Aggregate Worksheet'!Q7:Q67,1)</f>
        <v>58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0.10429447852760736</v>
      </c>
      <c r="G41" s="10">
        <f>B29/B10</f>
        <v>0.11872146118721461</v>
      </c>
      <c r="H41" s="65"/>
      <c r="I41" s="4" t="s">
        <v>168</v>
      </c>
      <c r="J41" s="6">
        <f>F34</f>
        <v>0.24810273972602739</v>
      </c>
      <c r="K41" s="4">
        <f>RANK(J41,'Universal Aggregate Worksheet'!O7:O67,0)</f>
        <v>54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-6.5481693139479505E-2</v>
      </c>
      <c r="G42" s="10">
        <f>G40-G41</f>
        <v>-7.3731686136089852E-2</v>
      </c>
      <c r="H42" s="65"/>
      <c r="I42" s="4" t="s">
        <v>172</v>
      </c>
      <c r="J42" s="6">
        <f>F35</f>
        <v>0.28154192229038855</v>
      </c>
      <c r="K42" s="4">
        <f>RANK(J42,'Universal Aggregate Worksheet'!S7:S67,1)</f>
        <v>24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0.11016949152542373</v>
      </c>
      <c r="G43" s="86">
        <f>C29/F10</f>
        <v>0.11888111888111888</v>
      </c>
      <c r="H43" s="65"/>
      <c r="I43" s="4" t="s">
        <v>182</v>
      </c>
      <c r="J43" s="10">
        <f>F47</f>
        <v>0.14830508474576271</v>
      </c>
      <c r="K43" s="4">
        <f>RANK(J43,'Universal Aggregate Worksheet'!U7:U67,0)</f>
        <v>37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0.16190476190476191</v>
      </c>
      <c r="G44" s="86">
        <f>C30/C9</f>
        <v>0.16417910447761194</v>
      </c>
      <c r="H44" s="65"/>
      <c r="I44" s="4" t="s">
        <v>183</v>
      </c>
      <c r="J44" s="10">
        <f>F48</f>
        <v>0.17249417249417248</v>
      </c>
      <c r="K44" s="4">
        <f>RANK(J44,'Universal Aggregate Worksheet'!V7:V67,1)</f>
        <v>46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0.64768683274021355</v>
      </c>
      <c r="K45" s="4">
        <f>RANK(J45,'Universal Aggregate Worksheet'!J7:J67,0)</f>
        <v>4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0.80658436213991769</v>
      </c>
      <c r="K46" s="4">
        <f>RANK(J46,'Universal Aggregate Worksheet'!K7:K67,0)</f>
        <v>42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0.14830508474576271</v>
      </c>
      <c r="G47" s="33"/>
      <c r="H47" s="65"/>
      <c r="I47" s="4" t="s">
        <v>181</v>
      </c>
      <c r="J47" s="13">
        <f>C25</f>
        <v>0.83392226148409898</v>
      </c>
      <c r="K47" s="4">
        <f>RANK(J47,'Universal Aggregate Worksheet'!L7:L67,1)</f>
        <v>38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0.17249417249417248</v>
      </c>
      <c r="G48" s="29"/>
      <c r="H48" s="65"/>
      <c r="I48" s="4" t="s">
        <v>205</v>
      </c>
      <c r="J48" s="6">
        <f>B31</f>
        <v>0.32692307692307693</v>
      </c>
      <c r="K48" s="4">
        <f>RANK(J48,'Universal Aggregate Worksheet'!AC7:AC67,0)</f>
        <v>28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0.43137254901960786</v>
      </c>
      <c r="K49" s="4">
        <f>RANK(J49,'Universal Aggregate Worksheet'!AD7:AD67,1)</f>
        <v>58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3.8812785388127852E-2</v>
      </c>
      <c r="K50" s="4">
        <f>RANK(J50,'Universal Aggregate Worksheet'!AI7:AI67,0)</f>
        <v>23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6.4372918978912314E-2</v>
      </c>
      <c r="G51" s="10">
        <f>C35/F11</f>
        <v>5.8823529411764705E-2</v>
      </c>
      <c r="H51" s="65"/>
      <c r="I51" s="12" t="s">
        <v>221</v>
      </c>
      <c r="J51" s="10">
        <f>F41</f>
        <v>0.10429447852760736</v>
      </c>
      <c r="K51" s="4">
        <f>RANK(J51,'Universal Aggregate Worksheet'!AJ7:AJ67,1)</f>
        <v>20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0.34731934731934733</v>
      </c>
      <c r="G52" s="86">
        <f>(B12-B9)/F9</f>
        <v>0.24576271186440679</v>
      </c>
      <c r="H52" s="65"/>
      <c r="I52" s="12" t="s">
        <v>222</v>
      </c>
      <c r="J52" s="87">
        <f>F43</f>
        <v>0.11016949152542373</v>
      </c>
      <c r="K52" s="4">
        <f>RANK(J52,'Universal Aggregate Worksheet'!AE7:AE67,0)</f>
        <v>33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0.11888111888111888</v>
      </c>
      <c r="K53" s="4">
        <f>RANK(J53,'Universal Aggregate Worksheet'!AF7:AF67,1)</f>
        <v>38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0.16190476190476191</v>
      </c>
      <c r="K54" s="4">
        <f>RANK(J54,'Universal Aggregate Worksheet'!AG7:AG67,0)</f>
        <v>8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29.482447613376671</v>
      </c>
      <c r="G55" s="7"/>
      <c r="H55" s="65"/>
      <c r="I55" s="12" t="s">
        <v>225</v>
      </c>
      <c r="J55" s="87">
        <f>G44</f>
        <v>0.16417910447761194</v>
      </c>
      <c r="K55" s="4">
        <f>RANK(J55,'Universal Aggregate Worksheet'!AH7:AH67,1)</f>
        <v>49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26.265010428475151</v>
      </c>
      <c r="G56" s="7"/>
      <c r="H56" s="65"/>
      <c r="I56" s="12" t="s">
        <v>227</v>
      </c>
      <c r="J56" s="10">
        <f>F51</f>
        <v>6.4372918978912314E-2</v>
      </c>
      <c r="K56" s="4">
        <f>RANK(J56,'Universal Aggregate Worksheet'!AK7:AK67,1)</f>
        <v>38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3.2174371849015202</v>
      </c>
      <c r="G57" s="7"/>
      <c r="H57" s="65"/>
      <c r="I57" s="12" t="s">
        <v>226</v>
      </c>
      <c r="J57" s="10">
        <f>G51</f>
        <v>5.8823529411764705E-2</v>
      </c>
      <c r="K57" s="4">
        <f>RANK(J57,'Universal Aggregate Worksheet'!AL7:AL67,0)</f>
        <v>35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0.34731934731934733</v>
      </c>
      <c r="K58" s="4">
        <f>RANK(J58,'Universal Aggregate Worksheet'!AM7:AM67,0)</f>
        <v>7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0.24576271186440679</v>
      </c>
      <c r="K59" s="4">
        <f>RANK(J59,'Universal Aggregate Worksheet'!AN7:AN67,1)</f>
        <v>3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29.482447613376671</v>
      </c>
      <c r="K60" s="4">
        <f>RANK(J60,'Universal Aggregate Worksheet'!AO7:AO67,0)</f>
        <v>8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26.265010428475151</v>
      </c>
      <c r="K61" s="4">
        <f>RANK(J61,'Universal Aggregate Worksheet'!AP7:AP67,1)</f>
        <v>3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3.2174371849015202</v>
      </c>
      <c r="K62" s="4">
        <f>RANK(J62,'Universal Aggregate Worksheet'!AQ7:AQ67,0)</f>
        <v>3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22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Hofstra</v>
      </c>
      <c r="C7" s="76" t="s">
        <v>62</v>
      </c>
      <c r="E7" s="7"/>
      <c r="F7" s="76" t="str">
        <f>B1</f>
        <v>Hofstra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28.773584905660378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26.835443037974681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136</v>
      </c>
      <c r="C9" s="4">
        <v>79</v>
      </c>
      <c r="E9" s="4" t="s">
        <v>82</v>
      </c>
      <c r="F9" s="78">
        <f>B19+B23+C26</f>
        <v>430</v>
      </c>
      <c r="G9" s="27"/>
      <c r="H9" s="65"/>
      <c r="I9" s="4" t="s">
        <v>46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24.380165289256198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25.619834710743799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420</v>
      </c>
      <c r="C10" s="4">
        <v>357</v>
      </c>
      <c r="E10" s="4" t="s">
        <v>83</v>
      </c>
      <c r="F10" s="78">
        <f>C19+C23+B26</f>
        <v>352</v>
      </c>
      <c r="G10" s="27"/>
      <c r="H10" s="65"/>
      <c r="I10" s="4" t="s">
        <v>41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26.896551724137929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24.269005847953213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0.32380952380952382</v>
      </c>
      <c r="C11" s="6">
        <f>C9/C10</f>
        <v>0.22128851540616246</v>
      </c>
      <c r="E11" s="4" t="s">
        <v>84</v>
      </c>
      <c r="F11" s="78">
        <f>SUM(F9:F10)</f>
        <v>782</v>
      </c>
      <c r="G11" s="27"/>
      <c r="H11" s="65"/>
      <c r="I11" s="4" t="s">
        <v>20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29.341317365269461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26.914660831509845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254</v>
      </c>
      <c r="C12" s="4">
        <v>191</v>
      </c>
      <c r="E12" s="4" t="s">
        <v>85</v>
      </c>
      <c r="F12" s="79">
        <f>F9/(B39/60)</f>
        <v>33.07692307692308</v>
      </c>
      <c r="G12" s="28"/>
      <c r="H12" s="65"/>
      <c r="I12" s="4" t="s">
        <v>0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26.086956521739129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25.916870415647921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0.60476190476190472</v>
      </c>
      <c r="C13" s="6">
        <f>C12/C10</f>
        <v>0.53501400560224088</v>
      </c>
      <c r="E13" s="4" t="s">
        <v>86</v>
      </c>
      <c r="F13" s="79">
        <f>F10/(B39/60)</f>
        <v>27.076923076923077</v>
      </c>
      <c r="G13" s="28"/>
      <c r="H13" s="65"/>
      <c r="I13" s="4" t="s">
        <v>12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26.156941649899395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26.530612244897959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0.53543307086614178</v>
      </c>
      <c r="C14" s="6">
        <f>C9/C12</f>
        <v>0.41361256544502617</v>
      </c>
      <c r="E14" s="4" t="s">
        <v>87</v>
      </c>
      <c r="F14" s="79">
        <f>F11/(B39/60)</f>
        <v>60.153846153846153</v>
      </c>
      <c r="G14" s="28"/>
      <c r="H14" s="65"/>
      <c r="I14" s="4" t="s">
        <v>199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25.365853658536587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27.493917274939172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90</v>
      </c>
      <c r="C15" s="4">
        <v>48</v>
      </c>
      <c r="E15" s="7"/>
      <c r="F15" s="7"/>
      <c r="G15" s="7"/>
      <c r="H15" s="65"/>
      <c r="I15" s="4" t="s">
        <v>15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36.272040302267001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31.45780051150895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0.66176470588235292</v>
      </c>
      <c r="C16" s="6">
        <f>C15/C9</f>
        <v>0.60759493670886078</v>
      </c>
      <c r="E16" s="24" t="s">
        <v>88</v>
      </c>
      <c r="F16" s="7"/>
      <c r="G16" s="7"/>
      <c r="H16" s="65"/>
      <c r="I16" s="4" t="s">
        <v>52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26.126126126126124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28.846153846153843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31.627906976744185</v>
      </c>
      <c r="G17" s="29"/>
      <c r="H17" s="65"/>
      <c r="I17" s="4" t="s">
        <v>29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25.617977528089884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31.412639405204462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22.443181818181817</v>
      </c>
      <c r="G18" s="29"/>
      <c r="H18" s="65"/>
      <c r="I18" s="4" t="s">
        <v>198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18.996415770609318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37.027027027027025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167</v>
      </c>
      <c r="C19" s="4">
        <v>89</v>
      </c>
      <c r="E19" s="4" t="s">
        <v>120</v>
      </c>
      <c r="F19" s="10">
        <f>F17-F18</f>
        <v>9.1847251585623688</v>
      </c>
      <c r="G19" s="29"/>
      <c r="H19" s="65"/>
      <c r="I19" s="4" t="s">
        <v>17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27.733333333333331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23.333333333333332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0.65234375</v>
      </c>
      <c r="C20" s="6">
        <f>C19/(B19+C19)</f>
        <v>0.34765625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32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28.672985781990523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26.054590570719604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227</v>
      </c>
      <c r="C23" s="4">
        <v>240</v>
      </c>
      <c r="E23" s="12" t="s">
        <v>122</v>
      </c>
      <c r="F23" s="10">
        <f>(F17*'Efficiency Adjustment'!B66)/K27</f>
        <v>31.821448272162268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204</v>
      </c>
      <c r="C24" s="4">
        <v>204</v>
      </c>
      <c r="E24" s="12" t="s">
        <v>123</v>
      </c>
      <c r="F24" s="10">
        <f>(F18*'Efficiency Adjustment'!C66)/J27</f>
        <v>23.310967074829076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0.89867841409691629</v>
      </c>
      <c r="C25" s="6">
        <f>C24/C23</f>
        <v>0.85</v>
      </c>
      <c r="E25" s="12" t="s">
        <v>124</v>
      </c>
      <c r="F25" s="10">
        <f>F23-F24</f>
        <v>8.510481197333192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23</v>
      </c>
      <c r="C26" s="4">
        <f>C23-C24</f>
        <v>36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26.955403842839637</v>
      </c>
      <c r="K27" s="19">
        <f>AVERAGEIF(K8:K24,"&gt;0")</f>
        <v>27.823991465970291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0.97674418604651159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46</v>
      </c>
      <c r="C29" s="4">
        <v>41</v>
      </c>
      <c r="E29" s="12" t="s">
        <v>148</v>
      </c>
      <c r="F29" s="10">
        <f>C10/F10</f>
        <v>1.0142045454545454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21</v>
      </c>
      <c r="C30" s="4">
        <v>12</v>
      </c>
      <c r="E30" s="12" t="s">
        <v>91</v>
      </c>
      <c r="F30" s="10">
        <f>F28-F29</f>
        <v>-3.7460359408033828E-2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0.45652173913043476</v>
      </c>
      <c r="C31" s="23">
        <f>C30/C29</f>
        <v>0.29268292682926828</v>
      </c>
      <c r="E31" s="4" t="s">
        <v>149</v>
      </c>
      <c r="F31" s="10">
        <f>B12/F9</f>
        <v>0.59069767441860466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0.54261363636363635</v>
      </c>
      <c r="G32" s="7"/>
      <c r="H32" s="65"/>
      <c r="I32" s="4" t="s">
        <v>203</v>
      </c>
      <c r="J32" s="9">
        <f>F14</f>
        <v>60.153846153846153</v>
      </c>
      <c r="K32" s="4">
        <f>RANK(J32,'Universal Aggregate Worksheet'!I7:I67,0)</f>
        <v>53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4.8084038054968303E-2</v>
      </c>
      <c r="G33" s="29"/>
      <c r="H33" s="65"/>
      <c r="I33" s="12" t="s">
        <v>160</v>
      </c>
      <c r="J33" s="9">
        <f>F12</f>
        <v>33.07692307692308</v>
      </c>
      <c r="K33" s="4">
        <f>RANK(J33,'Universal Aggregate Worksheet'!F7:F67,0)</f>
        <v>39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0.33215952380952385</v>
      </c>
      <c r="G34" s="31"/>
      <c r="H34" s="65"/>
      <c r="I34" s="12" t="s">
        <v>161</v>
      </c>
      <c r="J34" s="9">
        <f>F13</f>
        <v>27.076923076923077</v>
      </c>
      <c r="K34" s="4">
        <f>RANK(J34,'Universal Aggregate Worksheet'!G7:G67,1)</f>
        <v>1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43</v>
      </c>
      <c r="C35" s="4">
        <v>48</v>
      </c>
      <c r="E35" s="12" t="s">
        <v>152</v>
      </c>
      <c r="F35" s="6">
        <f>((0.167*C30)+(C9)+(0.83*C32))/C10</f>
        <v>0.22690196078431374</v>
      </c>
      <c r="G35" s="7"/>
      <c r="H35" s="65"/>
      <c r="I35" s="12" t="s">
        <v>210</v>
      </c>
      <c r="J35" s="9">
        <f>J33-J34</f>
        <v>6.0000000000000036</v>
      </c>
      <c r="K35" s="4">
        <f>RANK(J35,'Universal Aggregate Worksheet'!H7:H67,0)</f>
        <v>3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0.54924015748031496</v>
      </c>
      <c r="G36" s="31"/>
      <c r="H36" s="65"/>
      <c r="I36" s="4" t="s">
        <v>133</v>
      </c>
      <c r="J36" s="10">
        <f>F23</f>
        <v>31.821448272162268</v>
      </c>
      <c r="K36" s="4">
        <f>RANK(J36,'Universal Aggregate Worksheet'!X7:X67,0)</f>
        <v>13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0.42410471204188482</v>
      </c>
      <c r="G37" s="31"/>
      <c r="H37" s="65"/>
      <c r="I37" s="4" t="s">
        <v>136</v>
      </c>
      <c r="J37" s="10">
        <f>F24</f>
        <v>23.310967074829076</v>
      </c>
      <c r="K37" s="4">
        <f>RANK(J37,'Universal Aggregate Worksheet'!Z7:Z67,1)</f>
        <v>8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8.510481197333192</v>
      </c>
      <c r="K38" s="4">
        <f>RANK(J38,'Universal Aggregate Worksheet'!AB7:AB67,0)</f>
        <v>8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0.97674418604651159</v>
      </c>
      <c r="K39" s="4">
        <f>RANK(J39,'Universal Aggregate Worksheet'!M7:M67,0)</f>
        <v>41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0.05</v>
      </c>
      <c r="G40" s="13">
        <f>C30/C10</f>
        <v>3.3613445378151259E-2</v>
      </c>
      <c r="H40" s="65"/>
      <c r="I40" s="4" t="s">
        <v>170</v>
      </c>
      <c r="J40" s="10">
        <f>F29</f>
        <v>1.0142045454545454</v>
      </c>
      <c r="K40" s="4">
        <f>RANK(J40,'Universal Aggregate Worksheet'!Q7:Q67,1)</f>
        <v>38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0.11484593837535013</v>
      </c>
      <c r="G41" s="10">
        <f>B29/B10</f>
        <v>0.10952380952380952</v>
      </c>
      <c r="H41" s="65"/>
      <c r="I41" s="4" t="s">
        <v>168</v>
      </c>
      <c r="J41" s="6">
        <f>F34</f>
        <v>0.33215952380952385</v>
      </c>
      <c r="K41" s="4">
        <f>RANK(J41,'Universal Aggregate Worksheet'!O7:O67,0)</f>
        <v>11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-6.4845938375350132E-2</v>
      </c>
      <c r="G42" s="10">
        <f>G40-G41</f>
        <v>-7.5910364145658271E-2</v>
      </c>
      <c r="H42" s="65"/>
      <c r="I42" s="4" t="s">
        <v>172</v>
      </c>
      <c r="J42" s="6">
        <f>F35</f>
        <v>0.22690196078431374</v>
      </c>
      <c r="K42" s="4">
        <f>RANK(J42,'Universal Aggregate Worksheet'!S7:S67,1)</f>
        <v>4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0.10697674418604651</v>
      </c>
      <c r="G43" s="86">
        <f>C29/F10</f>
        <v>0.11647727272727272</v>
      </c>
      <c r="H43" s="65"/>
      <c r="I43" s="4" t="s">
        <v>182</v>
      </c>
      <c r="J43" s="10">
        <f>F47</f>
        <v>0.20930232558139536</v>
      </c>
      <c r="K43" s="4">
        <f>RANK(J43,'Universal Aggregate Worksheet'!U7:U67,0)</f>
        <v>3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0.15441176470588236</v>
      </c>
      <c r="G44" s="86">
        <f>C30/C9</f>
        <v>0.15189873417721519</v>
      </c>
      <c r="H44" s="65"/>
      <c r="I44" s="4" t="s">
        <v>183</v>
      </c>
      <c r="J44" s="10">
        <f>F48</f>
        <v>0.13636363636363635</v>
      </c>
      <c r="K44" s="4">
        <f>RANK(J44,'Universal Aggregate Worksheet'!V7:V67,1)</f>
        <v>20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0.65234375</v>
      </c>
      <c r="K45" s="4">
        <f>RANK(J45,'Universal Aggregate Worksheet'!J7:J67,0)</f>
        <v>3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0.89867841409691629</v>
      </c>
      <c r="K46" s="4">
        <f>RANK(J46,'Universal Aggregate Worksheet'!K7:K67,0)</f>
        <v>4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0.20930232558139536</v>
      </c>
      <c r="G47" s="33"/>
      <c r="H47" s="65"/>
      <c r="I47" s="4" t="s">
        <v>181</v>
      </c>
      <c r="J47" s="13">
        <f>C25</f>
        <v>0.85</v>
      </c>
      <c r="K47" s="4">
        <f>RANK(J47,'Universal Aggregate Worksheet'!L7:L67,1)</f>
        <v>45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0.13636363636363635</v>
      </c>
      <c r="G48" s="29"/>
      <c r="H48" s="65"/>
      <c r="I48" s="4" t="s">
        <v>205</v>
      </c>
      <c r="J48" s="6">
        <f>B31</f>
        <v>0.45652173913043476</v>
      </c>
      <c r="K48" s="4">
        <f>RANK(J48,'Universal Aggregate Worksheet'!AC7:AC67,0)</f>
        <v>6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0.29268292682926828</v>
      </c>
      <c r="K49" s="4">
        <f>RANK(J49,'Universal Aggregate Worksheet'!AD7:AD67,1)</f>
        <v>24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0.05</v>
      </c>
      <c r="K50" s="4">
        <f>RANK(J50,'Universal Aggregate Worksheet'!AI7:AI67,0)</f>
        <v>6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5.4987212276214836E-2</v>
      </c>
      <c r="G51" s="10">
        <f>C35/F11</f>
        <v>6.1381074168797956E-2</v>
      </c>
      <c r="H51" s="65"/>
      <c r="I51" s="12" t="s">
        <v>221</v>
      </c>
      <c r="J51" s="10">
        <f>F41</f>
        <v>0.11484593837535013</v>
      </c>
      <c r="K51" s="4">
        <f>RANK(J51,'Universal Aggregate Worksheet'!AJ7:AJ67,1)</f>
        <v>35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0.31818181818181818</v>
      </c>
      <c r="G52" s="86">
        <f>(B12-B9)/F9</f>
        <v>0.2744186046511628</v>
      </c>
      <c r="H52" s="65"/>
      <c r="I52" s="12" t="s">
        <v>222</v>
      </c>
      <c r="J52" s="87">
        <f>F43</f>
        <v>0.10697674418604651</v>
      </c>
      <c r="K52" s="4">
        <f>RANK(J52,'Universal Aggregate Worksheet'!AE7:AE67,0)</f>
        <v>35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0.11647727272727272</v>
      </c>
      <c r="K53" s="4">
        <f>RANK(J53,'Universal Aggregate Worksheet'!AF7:AF67,1)</f>
        <v>34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0.15441176470588236</v>
      </c>
      <c r="K54" s="4">
        <f>RANK(J54,'Universal Aggregate Worksheet'!AG7:AG67,0)</f>
        <v>12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26.955403842839637</v>
      </c>
      <c r="G55" s="7"/>
      <c r="H55" s="65"/>
      <c r="I55" s="12" t="s">
        <v>225</v>
      </c>
      <c r="J55" s="87">
        <f>G44</f>
        <v>0.15189873417721519</v>
      </c>
      <c r="K55" s="4">
        <f>RANK(J55,'Universal Aggregate Worksheet'!AH7:AH67,1)</f>
        <v>45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27.823991465970291</v>
      </c>
      <c r="G56" s="7"/>
      <c r="H56" s="65"/>
      <c r="I56" s="12" t="s">
        <v>227</v>
      </c>
      <c r="J56" s="10">
        <f>F51</f>
        <v>5.4987212276214836E-2</v>
      </c>
      <c r="K56" s="4">
        <f>RANK(J56,'Universal Aggregate Worksheet'!AK7:AK67,1)</f>
        <v>23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-0.86858762313065441</v>
      </c>
      <c r="G57" s="7"/>
      <c r="H57" s="65"/>
      <c r="I57" s="12" t="s">
        <v>226</v>
      </c>
      <c r="J57" s="10">
        <f>G51</f>
        <v>6.1381074168797956E-2</v>
      </c>
      <c r="K57" s="4">
        <f>RANK(J57,'Universal Aggregate Worksheet'!AL7:AL67,0)</f>
        <v>29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0.31818181818181818</v>
      </c>
      <c r="K58" s="4">
        <f>RANK(J58,'Universal Aggregate Worksheet'!AM7:AM67,0)</f>
        <v>21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0.2744186046511628</v>
      </c>
      <c r="K59" s="4">
        <f>RANK(J59,'Universal Aggregate Worksheet'!AN7:AN67,1)</f>
        <v>14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26.955403842839637</v>
      </c>
      <c r="K60" s="4">
        <f>RANK(J60,'Universal Aggregate Worksheet'!AO7:AO67,0)</f>
        <v>53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27.823991465970291</v>
      </c>
      <c r="K61" s="4">
        <f>RANK(J61,'Universal Aggregate Worksheet'!AP7:AP67,1)</f>
        <v>27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-0.86858762313065441</v>
      </c>
      <c r="K62" s="4">
        <f>RANK(J62,'Universal Aggregate Worksheet'!AQ7:AQ67,0)</f>
        <v>43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Holy Cross</v>
      </c>
      <c r="C7" s="76" t="s">
        <v>62</v>
      </c>
      <c r="E7" s="7"/>
      <c r="F7" s="76" t="str">
        <f>B1</f>
        <v>Holy Cross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199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25.365853658536587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27.493917274939172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87</v>
      </c>
      <c r="C9" s="4">
        <v>155</v>
      </c>
      <c r="E9" s="4" t="s">
        <v>82</v>
      </c>
      <c r="F9" s="78">
        <f>B19+B23+C26</f>
        <v>443</v>
      </c>
      <c r="G9" s="27"/>
      <c r="H9" s="65"/>
      <c r="I9" s="4" t="s">
        <v>19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27.203065134099617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27.171492204899778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405</v>
      </c>
      <c r="C10" s="4">
        <v>479</v>
      </c>
      <c r="E10" s="4" t="s">
        <v>83</v>
      </c>
      <c r="F10" s="78">
        <f>C19+C23+B26</f>
        <v>506</v>
      </c>
      <c r="G10" s="27"/>
      <c r="H10" s="65"/>
      <c r="I10" s="4" t="s">
        <v>43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29.599999999999998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28.179551122194514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0.21481481481481482</v>
      </c>
      <c r="C11" s="6">
        <f>C9/C10</f>
        <v>0.32359081419624219</v>
      </c>
      <c r="E11" s="4" t="s">
        <v>84</v>
      </c>
      <c r="F11" s="78">
        <f>SUM(F9:F10)</f>
        <v>949</v>
      </c>
      <c r="G11" s="27"/>
      <c r="H11" s="65"/>
      <c r="I11" s="4" t="s">
        <v>11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25.757575757575758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27.810650887573964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225</v>
      </c>
      <c r="C12" s="4">
        <v>279</v>
      </c>
      <c r="E12" s="4" t="s">
        <v>85</v>
      </c>
      <c r="F12" s="79">
        <f>F9/(B39/60)</f>
        <v>31.642857142857142</v>
      </c>
      <c r="G12" s="28"/>
      <c r="H12" s="65"/>
      <c r="I12" s="4" t="s">
        <v>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28.773584905660378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26.835443037974681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0.55555555555555558</v>
      </c>
      <c r="C13" s="6">
        <f>C12/C10</f>
        <v>0.58246346555323592</v>
      </c>
      <c r="E13" s="4" t="s">
        <v>86</v>
      </c>
      <c r="F13" s="79">
        <f>F10/(B39/60)</f>
        <v>36.142857142857146</v>
      </c>
      <c r="G13" s="28"/>
      <c r="H13" s="65"/>
      <c r="I13" s="4" t="s">
        <v>20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29.341317365269461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26.914660831509845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0.38666666666666666</v>
      </c>
      <c r="C14" s="6">
        <f>C9/C12</f>
        <v>0.55555555555555558</v>
      </c>
      <c r="E14" s="4" t="s">
        <v>87</v>
      </c>
      <c r="F14" s="79">
        <f>F11/(B39/60)</f>
        <v>67.785714285714292</v>
      </c>
      <c r="G14" s="28"/>
      <c r="H14" s="65"/>
      <c r="I14" s="4" t="s">
        <v>34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28.502415458937197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30.864197530864196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42</v>
      </c>
      <c r="C15" s="4">
        <v>90</v>
      </c>
      <c r="E15" s="7"/>
      <c r="F15" s="7"/>
      <c r="G15" s="7"/>
      <c r="H15" s="65"/>
      <c r="I15" s="4" t="s">
        <v>27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31.395348837209301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30.855855855855857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0.48275862068965519</v>
      </c>
      <c r="C16" s="6">
        <f>C15/C9</f>
        <v>0.58064516129032262</v>
      </c>
      <c r="E16" s="24" t="s">
        <v>88</v>
      </c>
      <c r="F16" s="7"/>
      <c r="G16" s="7"/>
      <c r="H16" s="65"/>
      <c r="I16" s="4" t="s">
        <v>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28.865979381443296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22.566371681415927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19.638826185101578</v>
      </c>
      <c r="G17" s="29"/>
      <c r="H17" s="65"/>
      <c r="I17" s="4" t="s">
        <v>54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25.102040816326532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26.385809312638582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30.632411067193676</v>
      </c>
      <c r="G18" s="29"/>
      <c r="H18" s="65"/>
      <c r="I18" s="4" t="s">
        <v>26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27.540106951871657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31.753554502369667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133</v>
      </c>
      <c r="C19" s="4">
        <v>157</v>
      </c>
      <c r="E19" s="4" t="s">
        <v>120</v>
      </c>
      <c r="F19" s="10">
        <f>F17-F18</f>
        <v>-10.993584882092097</v>
      </c>
      <c r="G19" s="29"/>
      <c r="H19" s="65"/>
      <c r="I19" s="4" t="s">
        <v>6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27.547169811320753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27.292110874200425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0.45862068965517239</v>
      </c>
      <c r="C20" s="6">
        <f>C19/(B19+C19)</f>
        <v>0.54137931034482756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194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18.046709129511676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36.031746031746032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29.629629629629626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22.685185185185187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270</v>
      </c>
      <c r="C23" s="4">
        <v>287</v>
      </c>
      <c r="E23" s="12" t="s">
        <v>122</v>
      </c>
      <c r="F23" s="10">
        <f>(F17*'Efficiency Adjustment'!B66)/K27</f>
        <v>19.592785141732765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208</v>
      </c>
      <c r="C24" s="4">
        <v>247</v>
      </c>
      <c r="E24" s="12" t="s">
        <v>123</v>
      </c>
      <c r="F24" s="10">
        <f>(F18*'Efficiency Adjustment'!C66)/J27</f>
        <v>31.376579842762052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0.77037037037037037</v>
      </c>
      <c r="C25" s="6">
        <f>C24/C23</f>
        <v>0.86062717770034847</v>
      </c>
      <c r="E25" s="12" t="s">
        <v>124</v>
      </c>
      <c r="F25" s="10">
        <f>F23-F24</f>
        <v>-11.783794701029287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62</v>
      </c>
      <c r="C26" s="4">
        <f>C23-C24</f>
        <v>40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27.333628345527988</v>
      </c>
      <c r="K27" s="19">
        <f>AVERAGEIF(K8:K24,"&gt;0")</f>
        <v>28.060039023811985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0.91422121896162534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55</v>
      </c>
      <c r="C29" s="4">
        <v>61</v>
      </c>
      <c r="E29" s="12" t="s">
        <v>148</v>
      </c>
      <c r="F29" s="10">
        <f>C10/F10</f>
        <v>0.94664031620553357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10</v>
      </c>
      <c r="C30" s="4">
        <v>25</v>
      </c>
      <c r="E30" s="12" t="s">
        <v>91</v>
      </c>
      <c r="F30" s="10">
        <f>F28-F29</f>
        <v>-3.2419097243908235E-2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0.18181818181818182</v>
      </c>
      <c r="C31" s="23">
        <f>C30/C29</f>
        <v>0.4098360655737705</v>
      </c>
      <c r="E31" s="4" t="s">
        <v>149</v>
      </c>
      <c r="F31" s="10">
        <f>B12/F9</f>
        <v>0.50790067720090293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3</v>
      </c>
      <c r="C32" s="12">
        <v>1</v>
      </c>
      <c r="E32" s="12" t="s">
        <v>150</v>
      </c>
      <c r="F32" s="10">
        <f>C12/F10</f>
        <v>0.5513833992094862</v>
      </c>
      <c r="G32" s="7"/>
      <c r="H32" s="65"/>
      <c r="I32" s="4" t="s">
        <v>203</v>
      </c>
      <c r="J32" s="9">
        <f>F14</f>
        <v>67.785714285714292</v>
      </c>
      <c r="K32" s="4">
        <f>RANK(J32,'Universal Aggregate Worksheet'!I7:I67,0)</f>
        <v>29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4.9180327868852458E-2</v>
      </c>
      <c r="C33" s="23">
        <f>C32/B29</f>
        <v>1.8181818181818181E-2</v>
      </c>
      <c r="E33" s="12" t="s">
        <v>92</v>
      </c>
      <c r="F33" s="13">
        <f>F31-F32</f>
        <v>-4.3482722008583274E-2</v>
      </c>
      <c r="G33" s="29"/>
      <c r="H33" s="65"/>
      <c r="I33" s="12" t="s">
        <v>160</v>
      </c>
      <c r="J33" s="9">
        <f>F12</f>
        <v>31.642857142857142</v>
      </c>
      <c r="K33" s="4">
        <f>RANK(J33,'Universal Aggregate Worksheet'!F7:F67,0)</f>
        <v>46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0.22508641975308641</v>
      </c>
      <c r="G34" s="31"/>
      <c r="H34" s="65"/>
      <c r="I34" s="12" t="s">
        <v>161</v>
      </c>
      <c r="J34" s="9">
        <f>F13</f>
        <v>36.142857142857146</v>
      </c>
      <c r="K34" s="4">
        <f>RANK(J34,'Universal Aggregate Worksheet'!G7:G67,1)</f>
        <v>48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69</v>
      </c>
      <c r="C35" s="4">
        <v>58</v>
      </c>
      <c r="E35" s="12" t="s">
        <v>152</v>
      </c>
      <c r="F35" s="6">
        <f>((0.167*C30)+(C9)+(0.83*C32))/C10</f>
        <v>0.3340396659707725</v>
      </c>
      <c r="G35" s="7"/>
      <c r="H35" s="65"/>
      <c r="I35" s="12" t="s">
        <v>210</v>
      </c>
      <c r="J35" s="9">
        <f>J33-J34</f>
        <v>-4.5000000000000036</v>
      </c>
      <c r="K35" s="4">
        <f>RANK(J35,'Universal Aggregate Worksheet'!H7:H67,0)</f>
        <v>54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0.40515555555555555</v>
      </c>
      <c r="G36" s="31"/>
      <c r="H36" s="65"/>
      <c r="I36" s="4" t="s">
        <v>133</v>
      </c>
      <c r="J36" s="10">
        <f>F23</f>
        <v>19.592785141732765</v>
      </c>
      <c r="K36" s="4">
        <f>RANK(J36,'Universal Aggregate Worksheet'!X7:X67,0)</f>
        <v>60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0.57349462365591408</v>
      </c>
      <c r="G37" s="31"/>
      <c r="H37" s="65"/>
      <c r="I37" s="4" t="s">
        <v>136</v>
      </c>
      <c r="J37" s="10">
        <f>F24</f>
        <v>31.376579842762052</v>
      </c>
      <c r="K37" s="4">
        <f>RANK(J37,'Universal Aggregate Worksheet'!Z7:Z67,1)</f>
        <v>52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-11.783794701029287</v>
      </c>
      <c r="K38" s="4">
        <f>RANK(J38,'Universal Aggregate Worksheet'!AB7:AB67,0)</f>
        <v>56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840</v>
      </c>
      <c r="C39" s="4">
        <f>B39</f>
        <v>840</v>
      </c>
      <c r="E39" s="24" t="s">
        <v>155</v>
      </c>
      <c r="F39" s="7"/>
      <c r="G39" s="7"/>
      <c r="H39" s="65"/>
      <c r="I39" s="4" t="s">
        <v>166</v>
      </c>
      <c r="J39" s="10">
        <f>F28</f>
        <v>0.91422121896162534</v>
      </c>
      <c r="K39" s="4">
        <f>RANK(J39,'Universal Aggregate Worksheet'!M7:M67,0)</f>
        <v>49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2.4691358024691357E-2</v>
      </c>
      <c r="G40" s="13">
        <f>C30/C10</f>
        <v>5.2192066805845511E-2</v>
      </c>
      <c r="H40" s="65"/>
      <c r="I40" s="4" t="s">
        <v>170</v>
      </c>
      <c r="J40" s="10">
        <f>F29</f>
        <v>0.94664031620553357</v>
      </c>
      <c r="K40" s="4">
        <f>RANK(J40,'Universal Aggregate Worksheet'!Q7:Q67,1)</f>
        <v>18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0.12734864300626306</v>
      </c>
      <c r="G41" s="10">
        <f>B29/B10</f>
        <v>0.13580246913580246</v>
      </c>
      <c r="H41" s="65"/>
      <c r="I41" s="4" t="s">
        <v>168</v>
      </c>
      <c r="J41" s="6">
        <f>F34</f>
        <v>0.22508641975308641</v>
      </c>
      <c r="K41" s="4">
        <f>RANK(J41,'Universal Aggregate Worksheet'!O7:O67,0)</f>
        <v>59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-0.1026572849815717</v>
      </c>
      <c r="G42" s="10">
        <f>G40-G41</f>
        <v>-8.3610402329956951E-2</v>
      </c>
      <c r="H42" s="65"/>
      <c r="I42" s="4" t="s">
        <v>172</v>
      </c>
      <c r="J42" s="6">
        <f>F35</f>
        <v>0.3340396659707725</v>
      </c>
      <c r="K42" s="4">
        <f>RANK(J42,'Universal Aggregate Worksheet'!S7:S67,1)</f>
        <v>56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0.12415349887133183</v>
      </c>
      <c r="G43" s="86">
        <f>C29/F10</f>
        <v>0.12055335968379446</v>
      </c>
      <c r="H43" s="65"/>
      <c r="I43" s="4" t="s">
        <v>182</v>
      </c>
      <c r="J43" s="10">
        <f>F47</f>
        <v>9.480812641083522E-2</v>
      </c>
      <c r="K43" s="4">
        <f>RANK(J43,'Universal Aggregate Worksheet'!U7:U67,0)</f>
        <v>59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0.11494252873563218</v>
      </c>
      <c r="G44" s="86">
        <f>C30/C9</f>
        <v>0.16129032258064516</v>
      </c>
      <c r="H44" s="65"/>
      <c r="I44" s="4" t="s">
        <v>183</v>
      </c>
      <c r="J44" s="10">
        <f>F48</f>
        <v>0.17786561264822134</v>
      </c>
      <c r="K44" s="4">
        <f>RANK(J44,'Universal Aggregate Worksheet'!V7:V67,1)</f>
        <v>50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0.45862068965517239</v>
      </c>
      <c r="K45" s="4">
        <f>RANK(J45,'Universal Aggregate Worksheet'!J7:J67,0)</f>
        <v>43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0.77037037037037037</v>
      </c>
      <c r="K46" s="4">
        <f>RANK(J46,'Universal Aggregate Worksheet'!K7:K67,0)</f>
        <v>50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9.480812641083522E-2</v>
      </c>
      <c r="G47" s="33"/>
      <c r="H47" s="65"/>
      <c r="I47" s="4" t="s">
        <v>181</v>
      </c>
      <c r="J47" s="13">
        <f>C25</f>
        <v>0.86062717770034847</v>
      </c>
      <c r="K47" s="4">
        <f>RANK(J47,'Universal Aggregate Worksheet'!L7:L67,1)</f>
        <v>51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0.17786561264822134</v>
      </c>
      <c r="G48" s="29"/>
      <c r="H48" s="65"/>
      <c r="I48" s="4" t="s">
        <v>205</v>
      </c>
      <c r="J48" s="6">
        <f>B31</f>
        <v>0.18181818181818182</v>
      </c>
      <c r="K48" s="4">
        <f>RANK(J48,'Universal Aggregate Worksheet'!AC7:AC67,0)</f>
        <v>58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0.4098360655737705</v>
      </c>
      <c r="K49" s="4">
        <f>RANK(J49,'Universal Aggregate Worksheet'!AD7:AD67,1)</f>
        <v>51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2.4691358024691357E-2</v>
      </c>
      <c r="K50" s="4">
        <f>RANK(J50,'Universal Aggregate Worksheet'!AI7:AI67,0)</f>
        <v>54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7.2708113804004215E-2</v>
      </c>
      <c r="G51" s="10">
        <f>C35/F11</f>
        <v>6.1116965226554271E-2</v>
      </c>
      <c r="H51" s="65"/>
      <c r="I51" s="12" t="s">
        <v>221</v>
      </c>
      <c r="J51" s="10">
        <f>F41</f>
        <v>0.12734864300626306</v>
      </c>
      <c r="K51" s="4">
        <f>RANK(J51,'Universal Aggregate Worksheet'!AJ7:AJ67,1)</f>
        <v>47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0.24505928853754941</v>
      </c>
      <c r="G52" s="86">
        <f>(B12-B9)/F9</f>
        <v>0.31151241534988711</v>
      </c>
      <c r="H52" s="65"/>
      <c r="I52" s="12" t="s">
        <v>222</v>
      </c>
      <c r="J52" s="87">
        <f>F43</f>
        <v>0.12415349887133183</v>
      </c>
      <c r="K52" s="4">
        <f>RANK(J52,'Universal Aggregate Worksheet'!AE7:AE67,0)</f>
        <v>19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0.12055335968379446</v>
      </c>
      <c r="K53" s="4">
        <f>RANK(J53,'Universal Aggregate Worksheet'!AF7:AF67,1)</f>
        <v>41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0.11494252873563218</v>
      </c>
      <c r="K54" s="4">
        <f>RANK(J54,'Universal Aggregate Worksheet'!AG7:AG67,0)</f>
        <v>43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27.333628345527988</v>
      </c>
      <c r="G55" s="7"/>
      <c r="H55" s="65"/>
      <c r="I55" s="12" t="s">
        <v>225</v>
      </c>
      <c r="J55" s="87">
        <f>G44</f>
        <v>0.16129032258064516</v>
      </c>
      <c r="K55" s="4">
        <f>RANK(J55,'Universal Aggregate Worksheet'!AH7:AH67,1)</f>
        <v>48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28.060039023811985</v>
      </c>
      <c r="G56" s="7"/>
      <c r="H56" s="65"/>
      <c r="I56" s="12" t="s">
        <v>227</v>
      </c>
      <c r="J56" s="10">
        <f>F51</f>
        <v>7.2708113804004215E-2</v>
      </c>
      <c r="K56" s="4">
        <f>RANK(J56,'Universal Aggregate Worksheet'!AK7:AK67,1)</f>
        <v>52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-0.72641067828399741</v>
      </c>
      <c r="G57" s="7"/>
      <c r="H57" s="65"/>
      <c r="I57" s="12" t="s">
        <v>226</v>
      </c>
      <c r="J57" s="10">
        <f>G51</f>
        <v>6.1116965226554271E-2</v>
      </c>
      <c r="K57" s="4">
        <f>RANK(J57,'Universal Aggregate Worksheet'!AL7:AL67,0)</f>
        <v>31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0.24505928853754941</v>
      </c>
      <c r="K58" s="4">
        <f>RANK(J58,'Universal Aggregate Worksheet'!AM7:AM67,0)</f>
        <v>58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0.31151241534988711</v>
      </c>
      <c r="K59" s="4">
        <f>RANK(J59,'Universal Aggregate Worksheet'!AN7:AN67,1)</f>
        <v>32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27.333628345527988</v>
      </c>
      <c r="K60" s="4">
        <f>RANK(J60,'Universal Aggregate Worksheet'!AO7:AO67,0)</f>
        <v>44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28.060039023811985</v>
      </c>
      <c r="K61" s="4">
        <f>RANK(J61,'Universal Aggregate Worksheet'!AP7:AP67,1)</f>
        <v>34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-0.72641067828399741</v>
      </c>
      <c r="K62" s="4">
        <f>RANK(J62,'Universal Aggregate Worksheet'!AQ7:AQ67,0)</f>
        <v>40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68"/>
  <sheetViews>
    <sheetView tabSelected="1" zoomScaleNormal="100" workbookViewId="0">
      <pane xSplit="1" topLeftCell="B1" activePane="topRight" state="frozen"/>
      <selection activeCell="I5" sqref="I5:K52"/>
      <selection pane="topRight"/>
    </sheetView>
  </sheetViews>
  <sheetFormatPr defaultRowHeight="15"/>
  <cols>
    <col min="1" max="1" width="15.85546875" bestFit="1" customWidth="1"/>
    <col min="2" max="43" width="15.7109375" customWidth="1"/>
  </cols>
  <sheetData>
    <row r="1" spans="1:43">
      <c r="A1" s="3" t="s">
        <v>134</v>
      </c>
    </row>
    <row r="2" spans="1:43">
      <c r="A2" s="64">
        <v>2011</v>
      </c>
    </row>
    <row r="3" spans="1:43" ht="15.75" thickBot="1"/>
    <row r="4" spans="1:43" ht="15.75" thickBot="1">
      <c r="B4" s="102" t="s">
        <v>187</v>
      </c>
      <c r="C4" s="103"/>
      <c r="D4" s="103"/>
      <c r="E4" s="103"/>
      <c r="F4" s="103"/>
      <c r="G4" s="103"/>
      <c r="H4" s="103"/>
      <c r="I4" s="104"/>
      <c r="J4" s="102" t="s">
        <v>188</v>
      </c>
      <c r="K4" s="103"/>
      <c r="L4" s="104"/>
      <c r="M4" s="102" t="s">
        <v>189</v>
      </c>
      <c r="N4" s="105"/>
      <c r="O4" s="105"/>
      <c r="P4" s="105"/>
      <c r="Q4" s="105"/>
      <c r="R4" s="105"/>
      <c r="S4" s="105"/>
      <c r="T4" s="106"/>
      <c r="U4" s="102" t="s">
        <v>192</v>
      </c>
      <c r="V4" s="106"/>
      <c r="W4" s="102" t="s">
        <v>190</v>
      </c>
      <c r="X4" s="105"/>
      <c r="Y4" s="105"/>
      <c r="Z4" s="105"/>
      <c r="AA4" s="105"/>
      <c r="AB4" s="105"/>
      <c r="AC4" s="102" t="s">
        <v>193</v>
      </c>
      <c r="AD4" s="103"/>
      <c r="AE4" s="103"/>
      <c r="AF4" s="103"/>
      <c r="AG4" s="103"/>
      <c r="AH4" s="103"/>
      <c r="AI4" s="103"/>
      <c r="AJ4" s="103"/>
      <c r="AK4" s="103"/>
      <c r="AL4" s="104"/>
      <c r="AM4" s="102" t="s">
        <v>237</v>
      </c>
      <c r="AN4" s="104"/>
      <c r="AO4" s="103" t="s">
        <v>191</v>
      </c>
      <c r="AP4" s="105"/>
      <c r="AQ4" s="106"/>
    </row>
    <row r="5" spans="1:43">
      <c r="B5" s="48"/>
      <c r="C5" s="22"/>
      <c r="D5" s="22"/>
      <c r="E5" s="22"/>
      <c r="F5" s="22"/>
      <c r="G5" s="22"/>
      <c r="H5" s="22"/>
      <c r="I5" s="49"/>
      <c r="J5" s="48"/>
      <c r="K5" s="22"/>
      <c r="L5" s="49"/>
      <c r="M5" s="48"/>
      <c r="N5" s="22"/>
      <c r="O5" s="22"/>
      <c r="P5" s="22"/>
      <c r="Q5" s="22"/>
      <c r="R5" s="22"/>
      <c r="S5" s="22"/>
      <c r="T5" s="49"/>
      <c r="W5" s="48"/>
      <c r="X5" s="22"/>
      <c r="Y5" s="22"/>
      <c r="Z5" s="22"/>
      <c r="AA5" s="22"/>
      <c r="AB5" s="49"/>
      <c r="AC5" s="48"/>
      <c r="AD5" s="22"/>
      <c r="AE5" s="22"/>
      <c r="AF5" s="22"/>
      <c r="AG5" s="22"/>
      <c r="AH5" s="22"/>
      <c r="AI5" s="22"/>
      <c r="AJ5" s="22"/>
      <c r="AK5" s="22"/>
      <c r="AL5" s="49"/>
      <c r="AM5" s="48"/>
      <c r="AN5" s="49"/>
      <c r="AO5" s="48"/>
      <c r="AP5" s="22"/>
      <c r="AQ5" s="49"/>
    </row>
    <row r="6" spans="1:43" s="1" customFormat="1" ht="75">
      <c r="A6" s="36"/>
      <c r="B6" s="50" t="s">
        <v>162</v>
      </c>
      <c r="C6" s="37" t="s">
        <v>163</v>
      </c>
      <c r="D6" s="37" t="s">
        <v>177</v>
      </c>
      <c r="E6" s="37" t="s">
        <v>164</v>
      </c>
      <c r="F6" s="37" t="s">
        <v>160</v>
      </c>
      <c r="G6" s="37" t="s">
        <v>161</v>
      </c>
      <c r="H6" s="37" t="s">
        <v>178</v>
      </c>
      <c r="I6" s="51" t="s">
        <v>165</v>
      </c>
      <c r="J6" s="50" t="s">
        <v>179</v>
      </c>
      <c r="K6" s="37" t="s">
        <v>180</v>
      </c>
      <c r="L6" s="51" t="s">
        <v>181</v>
      </c>
      <c r="M6" s="50" t="s">
        <v>166</v>
      </c>
      <c r="N6" s="37" t="s">
        <v>167</v>
      </c>
      <c r="O6" s="37" t="s">
        <v>168</v>
      </c>
      <c r="P6" s="37" t="s">
        <v>169</v>
      </c>
      <c r="Q6" s="37" t="s">
        <v>170</v>
      </c>
      <c r="R6" s="37" t="s">
        <v>171</v>
      </c>
      <c r="S6" s="37" t="s">
        <v>172</v>
      </c>
      <c r="T6" s="51" t="s">
        <v>173</v>
      </c>
      <c r="U6" s="37" t="s">
        <v>182</v>
      </c>
      <c r="V6" s="37" t="s">
        <v>183</v>
      </c>
      <c r="W6" s="50" t="s">
        <v>110</v>
      </c>
      <c r="X6" s="37" t="s">
        <v>133</v>
      </c>
      <c r="Y6" s="37" t="s">
        <v>135</v>
      </c>
      <c r="Z6" s="37" t="s">
        <v>136</v>
      </c>
      <c r="AA6" s="37" t="s">
        <v>137</v>
      </c>
      <c r="AB6" s="51" t="s">
        <v>138</v>
      </c>
      <c r="AC6" s="50" t="s">
        <v>185</v>
      </c>
      <c r="AD6" s="37" t="s">
        <v>184</v>
      </c>
      <c r="AE6" s="88" t="s">
        <v>230</v>
      </c>
      <c r="AF6" s="88" t="s">
        <v>231</v>
      </c>
      <c r="AG6" s="88" t="s">
        <v>232</v>
      </c>
      <c r="AH6" s="88" t="s">
        <v>233</v>
      </c>
      <c r="AI6" s="88" t="s">
        <v>234</v>
      </c>
      <c r="AJ6" s="88" t="s">
        <v>235</v>
      </c>
      <c r="AK6" s="88" t="s">
        <v>227</v>
      </c>
      <c r="AL6" s="90" t="s">
        <v>236</v>
      </c>
      <c r="AM6" s="50" t="s">
        <v>228</v>
      </c>
      <c r="AN6" s="90" t="s">
        <v>229</v>
      </c>
      <c r="AO6" s="50" t="s">
        <v>174</v>
      </c>
      <c r="AP6" s="37" t="s">
        <v>175</v>
      </c>
      <c r="AQ6" s="51" t="s">
        <v>176</v>
      </c>
    </row>
    <row r="7" spans="1:43">
      <c r="A7" s="46" t="s">
        <v>56</v>
      </c>
      <c r="B7" s="52">
        <f>Virginia!F9</f>
        <v>505</v>
      </c>
      <c r="C7" s="8">
        <f>Virginia!F10</f>
        <v>475</v>
      </c>
      <c r="D7" s="8">
        <f>B7-C7</f>
        <v>30</v>
      </c>
      <c r="E7" s="8">
        <f>Virginia!F11</f>
        <v>980</v>
      </c>
      <c r="F7" s="10">
        <f>Virginia!F12</f>
        <v>38.525111252383979</v>
      </c>
      <c r="G7" s="10">
        <f>Virginia!F13</f>
        <v>36.236490781945328</v>
      </c>
      <c r="H7" s="10">
        <f>F7-G7</f>
        <v>2.2886204704386515</v>
      </c>
      <c r="I7" s="53">
        <f>Virginia!F14</f>
        <v>74.761602034329314</v>
      </c>
      <c r="J7" s="60">
        <f>Virginia!B20</f>
        <v>0.5</v>
      </c>
      <c r="K7" s="6">
        <f>Virginia!B25</f>
        <v>0.90357142857142858</v>
      </c>
      <c r="L7" s="61">
        <f>Virginia!C25</f>
        <v>0.79928315412186379</v>
      </c>
      <c r="M7" s="58">
        <f>Virginia!F28</f>
        <v>1.0673267326732674</v>
      </c>
      <c r="N7" s="10">
        <f>Virginia!F31</f>
        <v>0.60990099009900989</v>
      </c>
      <c r="O7" s="6">
        <f>Virginia!F34</f>
        <v>0.32003339517625234</v>
      </c>
      <c r="P7" s="6">
        <f>Virginia!F36</f>
        <v>0.56005844155844164</v>
      </c>
      <c r="Q7" s="10">
        <f>Virginia!F29</f>
        <v>0.98315789473684212</v>
      </c>
      <c r="R7" s="10">
        <f>Virginia!F32</f>
        <v>0.58947368421052626</v>
      </c>
      <c r="S7" s="6">
        <f>Virginia!F35</f>
        <v>0.29229764453961454</v>
      </c>
      <c r="T7" s="61">
        <f>Virginia!F37</f>
        <v>0.48751071428571424</v>
      </c>
      <c r="U7" s="61">
        <f>Virginia!F47</f>
        <v>0.16831683168316833</v>
      </c>
      <c r="V7" s="61">
        <f>Virginia!F48</f>
        <v>0.13894736842105262</v>
      </c>
      <c r="W7" s="58">
        <f>Virginia!F17</f>
        <v>32.871287128712872</v>
      </c>
      <c r="X7" s="10">
        <f>Virginia!F23</f>
        <v>33.508150871593799</v>
      </c>
      <c r="Y7" s="10">
        <f>Virginia!F18</f>
        <v>28.421052631578945</v>
      </c>
      <c r="Z7" s="10">
        <f>Virginia!F24</f>
        <v>24.730001311544701</v>
      </c>
      <c r="AA7" s="10">
        <f>Virginia!F19</f>
        <v>4.4502344971339269</v>
      </c>
      <c r="AB7" s="53">
        <f>Virginia!F25</f>
        <v>8.7781495600490977</v>
      </c>
      <c r="AC7" s="60">
        <f>Virginia!B31</f>
        <v>0.54545454545454541</v>
      </c>
      <c r="AD7" s="6">
        <f>Virginia!C31</f>
        <v>0.19565217391304349</v>
      </c>
      <c r="AE7" s="87">
        <f>Virginia!F43</f>
        <v>8.7128712871287123E-2</v>
      </c>
      <c r="AF7" s="87">
        <f>Virginia!G43</f>
        <v>9.6842105263157896E-2</v>
      </c>
      <c r="AG7" s="87">
        <f>Virginia!F44</f>
        <v>0.14457831325301204</v>
      </c>
      <c r="AH7" s="87">
        <f>Virginia!G44</f>
        <v>6.6666666666666666E-2</v>
      </c>
      <c r="AI7" s="87">
        <f>Virginia!F40</f>
        <v>4.4526901669758812E-2</v>
      </c>
      <c r="AJ7" s="87">
        <f>Virginia!F41</f>
        <v>9.8501070663811557E-2</v>
      </c>
      <c r="AK7" s="87">
        <f>Virginia!F51</f>
        <v>0.05</v>
      </c>
      <c r="AL7" s="87">
        <f>Virginia!G51</f>
        <v>5.3061224489795916E-2</v>
      </c>
      <c r="AM7" s="87">
        <f>Virginia!F52</f>
        <v>0.30526315789473685</v>
      </c>
      <c r="AN7" s="87">
        <f>Virginia!G52</f>
        <v>0.28118811881188122</v>
      </c>
      <c r="AO7" s="58">
        <f>Virginia!F55</f>
        <v>32.176420239941145</v>
      </c>
      <c r="AP7" s="58">
        <f>Virginia!F56</f>
        <v>27.462190026511202</v>
      </c>
      <c r="AQ7" s="58">
        <f>Virginia!F57</f>
        <v>4.7142302134299428</v>
      </c>
    </row>
    <row r="8" spans="1:43">
      <c r="A8" s="46" t="s">
        <v>41</v>
      </c>
      <c r="B8" s="52">
        <f>Princeton!F9</f>
        <v>290</v>
      </c>
      <c r="C8" s="8">
        <f>Princeton!F10</f>
        <v>342</v>
      </c>
      <c r="D8" s="8">
        <f>B8-C8</f>
        <v>-52</v>
      </c>
      <c r="E8" s="8">
        <f>Princeton!F11</f>
        <v>632</v>
      </c>
      <c r="F8" s="10">
        <f>Princeton!F12</f>
        <v>25.835189309576837</v>
      </c>
      <c r="G8" s="10">
        <f>Princeton!F13</f>
        <v>30.467706013363031</v>
      </c>
      <c r="H8" s="10">
        <f>F8-G8</f>
        <v>-4.6325167037861945</v>
      </c>
      <c r="I8" s="53">
        <f>Princeton!F14</f>
        <v>56.302895322939868</v>
      </c>
      <c r="J8" s="60">
        <f>Princeton!B20</f>
        <v>0.38144329896907214</v>
      </c>
      <c r="K8" s="6">
        <f>Princeton!B25</f>
        <v>0.875</v>
      </c>
      <c r="L8" s="61">
        <f>Princeton!C25</f>
        <v>0.87878787878787878</v>
      </c>
      <c r="M8" s="58">
        <f>Princeton!F28</f>
        <v>1.2172413793103449</v>
      </c>
      <c r="N8" s="10">
        <f>Princeton!F31</f>
        <v>0.66896551724137931</v>
      </c>
      <c r="O8" s="6">
        <f>Princeton!F34</f>
        <v>0.22851841359773373</v>
      </c>
      <c r="P8" s="6">
        <f>Princeton!F36</f>
        <v>0.41580927835051545</v>
      </c>
      <c r="Q8" s="10">
        <f>Princeton!F29</f>
        <v>1.0584795321637428</v>
      </c>
      <c r="R8" s="10">
        <f>Princeton!F32</f>
        <v>0.61403508771929827</v>
      </c>
      <c r="S8" s="6">
        <f>Princeton!F35</f>
        <v>0.23481767955801106</v>
      </c>
      <c r="T8" s="61">
        <f>Princeton!F37</f>
        <v>0.40478095238095241</v>
      </c>
      <c r="U8" s="61">
        <f>Princeton!F47</f>
        <v>0.12758620689655173</v>
      </c>
      <c r="V8" s="61">
        <f>Princeton!F48</f>
        <v>0.13450292397660818</v>
      </c>
      <c r="W8" s="58">
        <f>Princeton!F17</f>
        <v>26.896551724137929</v>
      </c>
      <c r="X8" s="10">
        <f>Princeton!F23</f>
        <v>29.800229643800435</v>
      </c>
      <c r="Y8" s="10">
        <f>Princeton!F18</f>
        <v>24.269005847953213</v>
      </c>
      <c r="Z8" s="10">
        <f>Princeton!F24</f>
        <v>23.241333339962797</v>
      </c>
      <c r="AA8" s="10">
        <f>Princeton!F19</f>
        <v>2.6275458761847155</v>
      </c>
      <c r="AB8" s="53">
        <f>Princeton!F25</f>
        <v>6.5588963038376384</v>
      </c>
      <c r="AC8" s="60">
        <f>Princeton!B31</f>
        <v>0.24444444444444444</v>
      </c>
      <c r="AD8" s="6">
        <f>Princeton!C31</f>
        <v>0.34285714285714286</v>
      </c>
      <c r="AE8" s="87">
        <f>Princeton!F43</f>
        <v>0.15517241379310345</v>
      </c>
      <c r="AF8" s="87">
        <f>Princeton!G43</f>
        <v>0.1023391812865497</v>
      </c>
      <c r="AG8" s="87">
        <f>Princeton!F44</f>
        <v>0.14102564102564102</v>
      </c>
      <c r="AH8" s="87">
        <f>Princeton!G44</f>
        <v>0.14457831325301204</v>
      </c>
      <c r="AI8" s="87">
        <f>Princeton!F40</f>
        <v>3.1161473087818695E-2</v>
      </c>
      <c r="AJ8" s="87">
        <f>Princeton!F41</f>
        <v>9.668508287292818E-2</v>
      </c>
      <c r="AK8" s="87">
        <f>Princeton!F51</f>
        <v>6.1708860759493674E-2</v>
      </c>
      <c r="AL8" s="87">
        <f>Princeton!G51</f>
        <v>7.2784810126582278E-2</v>
      </c>
      <c r="AM8" s="87">
        <f>Princeton!F52</f>
        <v>0.37134502923976609</v>
      </c>
      <c r="AN8" s="87">
        <f>Princeton!G52</f>
        <v>0.4</v>
      </c>
      <c r="AO8" s="58">
        <f>Princeton!F55</f>
        <v>29.235643174449969</v>
      </c>
      <c r="AP8" s="58">
        <f>Princeton!F56</f>
        <v>25.266548174521997</v>
      </c>
      <c r="AQ8" s="58">
        <f>Princeton!F57</f>
        <v>3.9690949999279717</v>
      </c>
    </row>
    <row r="9" spans="1:43">
      <c r="A9" s="46" t="s">
        <v>21</v>
      </c>
      <c r="B9" s="52">
        <f>Hobart!F9</f>
        <v>472</v>
      </c>
      <c r="C9" s="8">
        <f>Hobart!F10</f>
        <v>429</v>
      </c>
      <c r="D9" s="8">
        <f>B9-C9</f>
        <v>43</v>
      </c>
      <c r="E9" s="8">
        <f>Hobart!F11</f>
        <v>901</v>
      </c>
      <c r="F9" s="10">
        <f>Hobart!F12</f>
        <v>36.307692307692307</v>
      </c>
      <c r="G9" s="10">
        <f>Hobart!F13</f>
        <v>33</v>
      </c>
      <c r="H9" s="10">
        <f>F9-G9</f>
        <v>3.3076923076923066</v>
      </c>
      <c r="I9" s="53">
        <f>Hobart!F14</f>
        <v>69.307692307692307</v>
      </c>
      <c r="J9" s="60">
        <f>Hobart!B20</f>
        <v>0.64768683274021355</v>
      </c>
      <c r="K9" s="6">
        <f>Hobart!B25</f>
        <v>0.80658436213991769</v>
      </c>
      <c r="L9" s="61">
        <f>Hobart!C25</f>
        <v>0.83392226148409898</v>
      </c>
      <c r="M9" s="58">
        <f>Hobart!F28</f>
        <v>0.92796610169491522</v>
      </c>
      <c r="N9" s="10">
        <f>Hobart!F31</f>
        <v>0.46822033898305082</v>
      </c>
      <c r="O9" s="6">
        <f>Hobart!F34</f>
        <v>0.24810273972602739</v>
      </c>
      <c r="P9" s="6">
        <f>Hobart!F36</f>
        <v>0.49171493212669681</v>
      </c>
      <c r="Q9" s="10">
        <f>Hobart!F29</f>
        <v>1.1398601398601398</v>
      </c>
      <c r="R9" s="10">
        <f>Hobart!F32</f>
        <v>0.65967365967365965</v>
      </c>
      <c r="S9" s="6">
        <f>Hobart!F35</f>
        <v>0.28154192229038855</v>
      </c>
      <c r="T9" s="61">
        <f>Hobart!F37</f>
        <v>0.48648056537102474</v>
      </c>
      <c r="U9" s="61">
        <f>Hobart!F47</f>
        <v>0.14830508474576271</v>
      </c>
      <c r="V9" s="61">
        <f>Hobart!F48</f>
        <v>0.17249417249417248</v>
      </c>
      <c r="W9" s="58">
        <f>Hobart!F17</f>
        <v>22.245762711864405</v>
      </c>
      <c r="X9" s="10">
        <f>Hobart!F23</f>
        <v>23.710387028301728</v>
      </c>
      <c r="Y9" s="10">
        <f>Hobart!F18</f>
        <v>31.235431235431239</v>
      </c>
      <c r="Z9" s="10">
        <f>Hobart!F24</f>
        <v>29.662358300381779</v>
      </c>
      <c r="AA9" s="10">
        <f>Hobart!F19</f>
        <v>-8.9896685235668343</v>
      </c>
      <c r="AB9" s="53">
        <f>Hobart!F25</f>
        <v>-5.9519712720800513</v>
      </c>
      <c r="AC9" s="60">
        <f>Hobart!B31</f>
        <v>0.32692307692307693</v>
      </c>
      <c r="AD9" s="6">
        <f>Hobart!C31</f>
        <v>0.43137254901960786</v>
      </c>
      <c r="AE9" s="87">
        <f>Hobart!F43</f>
        <v>0.11016949152542373</v>
      </c>
      <c r="AF9" s="87">
        <f>Hobart!G43</f>
        <v>0.11888111888111888</v>
      </c>
      <c r="AG9" s="87">
        <f>Hobart!F44</f>
        <v>0.16190476190476191</v>
      </c>
      <c r="AH9" s="87">
        <f>Hobart!G44</f>
        <v>0.16417910447761194</v>
      </c>
      <c r="AI9" s="87">
        <f>Hobart!F40</f>
        <v>3.8812785388127852E-2</v>
      </c>
      <c r="AJ9" s="87">
        <f>Hobart!F41</f>
        <v>0.10429447852760736</v>
      </c>
      <c r="AK9" s="87">
        <f>Hobart!F51</f>
        <v>6.4372918978912314E-2</v>
      </c>
      <c r="AL9" s="87">
        <f>Hobart!G51</f>
        <v>5.8823529411764705E-2</v>
      </c>
      <c r="AM9" s="87">
        <f>Hobart!F52</f>
        <v>0.34731934731934733</v>
      </c>
      <c r="AN9" s="87">
        <f>Hobart!G52</f>
        <v>0.24576271186440679</v>
      </c>
      <c r="AO9" s="58">
        <f>Hobart!F55</f>
        <v>29.482447613376671</v>
      </c>
      <c r="AP9" s="58">
        <f>Hobart!F56</f>
        <v>26.265010428475151</v>
      </c>
      <c r="AQ9" s="58">
        <f>Hobart!F57</f>
        <v>3.2174371849015202</v>
      </c>
    </row>
    <row r="10" spans="1:43">
      <c r="A10" s="47" t="s">
        <v>55</v>
      </c>
      <c r="B10" s="54">
        <f>Villanova!F9</f>
        <v>368</v>
      </c>
      <c r="C10" s="38">
        <f>Villanova!F10</f>
        <v>338</v>
      </c>
      <c r="D10" s="8">
        <f>B10-C10</f>
        <v>30</v>
      </c>
      <c r="E10" s="38">
        <f>Villanova!F11</f>
        <v>706</v>
      </c>
      <c r="F10" s="13">
        <f>Villanova!F12</f>
        <v>30.581717451523545</v>
      </c>
      <c r="G10" s="13">
        <f>Villanova!F13</f>
        <v>28.088642659279778</v>
      </c>
      <c r="H10" s="10">
        <f>F10-G10</f>
        <v>2.4930747922437675</v>
      </c>
      <c r="I10" s="55">
        <f>Villanova!F14</f>
        <v>58.670360110803323</v>
      </c>
      <c r="J10" s="62">
        <f>Villanova!B20</f>
        <v>0.55776892430278879</v>
      </c>
      <c r="K10" s="23">
        <f>Villanova!B25</f>
        <v>0.84390243902439022</v>
      </c>
      <c r="L10" s="63">
        <f>Villanova!C25</f>
        <v>0.88205128205128203</v>
      </c>
      <c r="M10" s="59">
        <f>Villanova!F28</f>
        <v>1.0842391304347827</v>
      </c>
      <c r="N10" s="13">
        <f>Villanova!F31</f>
        <v>0.6875</v>
      </c>
      <c r="O10" s="23">
        <f>Villanova!F34</f>
        <v>0.3103659147869674</v>
      </c>
      <c r="P10" s="23">
        <f>Villanova!F36</f>
        <v>0.48947035573122527</v>
      </c>
      <c r="Q10" s="13">
        <f>Villanova!F29</f>
        <v>1</v>
      </c>
      <c r="R10" s="13">
        <f>Villanova!F32</f>
        <v>0.55325443786982254</v>
      </c>
      <c r="S10" s="23">
        <f>Villanova!F35</f>
        <v>0.29142603550295859</v>
      </c>
      <c r="T10" s="63">
        <f>Villanova!F37</f>
        <v>0.52674866310160429</v>
      </c>
      <c r="U10" s="63">
        <f>Villanova!F47</f>
        <v>0.20380434782608695</v>
      </c>
      <c r="V10" s="63">
        <f>Villanova!F48</f>
        <v>0.17455621301775148</v>
      </c>
      <c r="W10" s="59">
        <f>Villanova!F17</f>
        <v>32.608695652173914</v>
      </c>
      <c r="X10" s="13">
        <f>Villanova!F23</f>
        <v>35.38786189364459</v>
      </c>
      <c r="Y10" s="13">
        <f>Villanova!F18</f>
        <v>28.106508875739642</v>
      </c>
      <c r="Z10" s="13">
        <f>Villanova!F24</f>
        <v>27.161064617584405</v>
      </c>
      <c r="AA10" s="13">
        <f>Villanova!F19</f>
        <v>4.5021867764342716</v>
      </c>
      <c r="AB10" s="55">
        <f>Villanova!F25</f>
        <v>8.2267972760601857</v>
      </c>
      <c r="AC10" s="62">
        <f>Villanova!B31</f>
        <v>0.29032258064516131</v>
      </c>
      <c r="AD10" s="23">
        <f>Villanova!C31</f>
        <v>0.32</v>
      </c>
      <c r="AE10" s="86">
        <f>Villanova!F43</f>
        <v>0.16847826086956522</v>
      </c>
      <c r="AF10" s="86">
        <f>Villanova!G43</f>
        <v>0.14792899408284024</v>
      </c>
      <c r="AG10" s="86">
        <f>Villanova!F44</f>
        <v>0.15</v>
      </c>
      <c r="AH10" s="86">
        <f>Villanova!G44</f>
        <v>0.16842105263157894</v>
      </c>
      <c r="AI10" s="86">
        <f>Villanova!F40</f>
        <v>4.5112781954887216E-2</v>
      </c>
      <c r="AJ10" s="86">
        <f>Villanova!F41</f>
        <v>0.14792899408284024</v>
      </c>
      <c r="AK10" s="86">
        <f>Villanova!F51</f>
        <v>7.0821529745042494E-2</v>
      </c>
      <c r="AL10" s="86">
        <f>Villanova!G51</f>
        <v>9.3484419263456089E-2</v>
      </c>
      <c r="AM10" s="86">
        <f>Villanova!F52</f>
        <v>0.27218934911242604</v>
      </c>
      <c r="AN10" s="86">
        <f>Villanova!G52</f>
        <v>0.36141304347826086</v>
      </c>
      <c r="AO10" s="59">
        <f>Villanova!F55</f>
        <v>28.972223190697406</v>
      </c>
      <c r="AP10" s="59">
        <f>Villanova!F56</f>
        <v>25.795741956957254</v>
      </c>
      <c r="AQ10" s="59">
        <f>Villanova!F57</f>
        <v>3.1764812337401516</v>
      </c>
    </row>
    <row r="11" spans="1:43">
      <c r="A11" s="46" t="s">
        <v>52</v>
      </c>
      <c r="B11" s="52">
        <f>Towson!F9</f>
        <v>333</v>
      </c>
      <c r="C11" s="8">
        <f>Towson!F10</f>
        <v>364</v>
      </c>
      <c r="D11" s="8">
        <f>B11-C11</f>
        <v>-31</v>
      </c>
      <c r="E11" s="8">
        <f>Towson!F11</f>
        <v>697</v>
      </c>
      <c r="F11" s="10">
        <f>Towson!F12</f>
        <v>27.63485477178423</v>
      </c>
      <c r="G11" s="10">
        <f>Towson!F13</f>
        <v>30.207468879668049</v>
      </c>
      <c r="H11" s="10">
        <f>F11-G11</f>
        <v>-2.5726141078838189</v>
      </c>
      <c r="I11" s="53">
        <f>Towson!F14</f>
        <v>57.842323651452276</v>
      </c>
      <c r="J11" s="60">
        <f>Towson!B20</f>
        <v>0.43965517241379309</v>
      </c>
      <c r="K11" s="6">
        <f>Towson!B25</f>
        <v>0.845771144278607</v>
      </c>
      <c r="L11" s="61">
        <f>Towson!C25</f>
        <v>0.85221674876847286</v>
      </c>
      <c r="M11" s="58">
        <f>Towson!F28</f>
        <v>1.1531531531531531</v>
      </c>
      <c r="N11" s="10">
        <f>Towson!F31</f>
        <v>0.64264264264264259</v>
      </c>
      <c r="O11" s="6">
        <f>Towson!F34</f>
        <v>0.23221614583333336</v>
      </c>
      <c r="P11" s="6">
        <f>Towson!F36</f>
        <v>0.41668691588785051</v>
      </c>
      <c r="Q11" s="10">
        <f>Towson!F29</f>
        <v>0.99175824175824179</v>
      </c>
      <c r="R11" s="10">
        <f>Towson!F32</f>
        <v>0.59065934065934067</v>
      </c>
      <c r="S11" s="6">
        <f>Towson!F35</f>
        <v>0.29687257617728535</v>
      </c>
      <c r="T11" s="61">
        <f>Towson!F37</f>
        <v>0.4984697674418605</v>
      </c>
      <c r="U11" s="61">
        <f>Towson!F47</f>
        <v>0.16816816816816818</v>
      </c>
      <c r="V11" s="61">
        <f>Towson!F48</f>
        <v>0.15659340659340659</v>
      </c>
      <c r="W11" s="58">
        <f>Towson!F17</f>
        <v>26.126126126126124</v>
      </c>
      <c r="X11" s="10">
        <f>Towson!F23</f>
        <v>26.488546131401453</v>
      </c>
      <c r="Y11" s="10">
        <f>Towson!F18</f>
        <v>28.846153846153843</v>
      </c>
      <c r="Z11" s="10">
        <f>Towson!F24</f>
        <v>26.345628716311595</v>
      </c>
      <c r="AA11" s="10">
        <f>Towson!F19</f>
        <v>-2.7200277200277192</v>
      </c>
      <c r="AB11" s="53">
        <f>Towson!F25</f>
        <v>0.14291741508985822</v>
      </c>
      <c r="AC11" s="60">
        <f>Towson!B31</f>
        <v>0.28888888888888886</v>
      </c>
      <c r="AD11" s="6">
        <f>Towson!C31</f>
        <v>0.32500000000000001</v>
      </c>
      <c r="AE11" s="87">
        <f>Towson!F43</f>
        <v>0.13513513513513514</v>
      </c>
      <c r="AF11" s="87">
        <f>Towson!G43</f>
        <v>0.10989010989010989</v>
      </c>
      <c r="AG11" s="87">
        <f>Towson!F44</f>
        <v>0.14942528735632185</v>
      </c>
      <c r="AH11" s="87">
        <f>Towson!G44</f>
        <v>0.12380952380952381</v>
      </c>
      <c r="AI11" s="87">
        <f>Towson!F40</f>
        <v>3.3854166666666664E-2</v>
      </c>
      <c r="AJ11" s="87">
        <f>Towson!F41</f>
        <v>0.11080332409972299</v>
      </c>
      <c r="AK11" s="87">
        <f>Towson!F51</f>
        <v>6.886657101865136E-2</v>
      </c>
      <c r="AL11" s="87">
        <f>Towson!G51</f>
        <v>7.0301291248206596E-2</v>
      </c>
      <c r="AM11" s="87">
        <f>Towson!F52</f>
        <v>0.30219780219780218</v>
      </c>
      <c r="AN11" s="87">
        <f>Towson!G52</f>
        <v>0.38138138138138139</v>
      </c>
      <c r="AO11" s="58">
        <f>Towson!F55</f>
        <v>30.654981207671018</v>
      </c>
      <c r="AP11" s="58">
        <f>Towson!F56</f>
        <v>27.611234053158281</v>
      </c>
      <c r="AQ11" s="58">
        <f>Towson!F57</f>
        <v>3.0437471545127366</v>
      </c>
    </row>
    <row r="12" spans="1:43">
      <c r="A12" s="46" t="s">
        <v>1</v>
      </c>
      <c r="B12" s="52">
        <f>Albany!F9</f>
        <v>442</v>
      </c>
      <c r="C12" s="8">
        <f>Albany!F10</f>
        <v>487</v>
      </c>
      <c r="D12" s="8">
        <f>B12-C12</f>
        <v>-45</v>
      </c>
      <c r="E12" s="8">
        <f>Albany!F11</f>
        <v>929</v>
      </c>
      <c r="F12" s="10">
        <f>Albany!F12</f>
        <v>34</v>
      </c>
      <c r="G12" s="10">
        <f>Albany!F13</f>
        <v>37.46153846153846</v>
      </c>
      <c r="H12" s="10">
        <f>F12-G12</f>
        <v>-3.4615384615384599</v>
      </c>
      <c r="I12" s="53">
        <f>Albany!F14</f>
        <v>71.461538461538467</v>
      </c>
      <c r="J12" s="60">
        <f>Albany!B20</f>
        <v>0.43217665615141954</v>
      </c>
      <c r="K12" s="6">
        <f>Albany!B25</f>
        <v>0.77419354838709675</v>
      </c>
      <c r="L12" s="61">
        <f>Albany!C25</f>
        <v>0.89344262295081966</v>
      </c>
      <c r="M12" s="58">
        <f>Albany!F28</f>
        <v>0.85746606334841624</v>
      </c>
      <c r="N12" s="10">
        <f>Albany!F31</f>
        <v>0.55429864253393668</v>
      </c>
      <c r="O12" s="6">
        <f>Albany!F34</f>
        <v>0.31706860158311345</v>
      </c>
      <c r="P12" s="6">
        <f>Albany!F36</f>
        <v>0.49048571428571425</v>
      </c>
      <c r="Q12" s="10">
        <f>Albany!F29</f>
        <v>1.1211498973305956</v>
      </c>
      <c r="R12" s="10">
        <f>Albany!F32</f>
        <v>0.65092402464065713</v>
      </c>
      <c r="S12" s="6">
        <f>Albany!F35</f>
        <v>0.29671428571428571</v>
      </c>
      <c r="T12" s="61">
        <f>Albany!F37</f>
        <v>0.51105993690851736</v>
      </c>
      <c r="U12" s="61">
        <f>Albany!F47</f>
        <v>0.14932126696832579</v>
      </c>
      <c r="V12" s="61">
        <f>Albany!F48</f>
        <v>0.18480492813141683</v>
      </c>
      <c r="W12" s="58">
        <f>Albany!F17</f>
        <v>26.923076923076923</v>
      </c>
      <c r="X12" s="10">
        <f>Albany!F23</f>
        <v>28.60827453012606</v>
      </c>
      <c r="Y12" s="10">
        <f>Albany!F18</f>
        <v>32.648870636550306</v>
      </c>
      <c r="Z12" s="10">
        <f>Albany!F24</f>
        <v>31.23922506211148</v>
      </c>
      <c r="AA12" s="10">
        <f>Albany!F19</f>
        <v>-5.725793713473383</v>
      </c>
      <c r="AB12" s="53">
        <f>Albany!F25</f>
        <v>-2.6309505319854196</v>
      </c>
      <c r="AC12" s="60">
        <f>Albany!B31</f>
        <v>0.15909090909090909</v>
      </c>
      <c r="AD12" s="6">
        <f>Albany!C31</f>
        <v>0.32727272727272727</v>
      </c>
      <c r="AE12" s="87">
        <f>Albany!F43</f>
        <v>9.9547511312217188E-2</v>
      </c>
      <c r="AF12" s="87">
        <f>Albany!G43</f>
        <v>0.11293634496919917</v>
      </c>
      <c r="AG12" s="87">
        <f>Albany!F44</f>
        <v>5.8823529411764705E-2</v>
      </c>
      <c r="AH12" s="87">
        <f>Albany!G44</f>
        <v>0.11320754716981132</v>
      </c>
      <c r="AI12" s="87">
        <f>Albany!F40</f>
        <v>1.8469656992084433E-2</v>
      </c>
      <c r="AJ12" s="87">
        <f>Albany!F41</f>
        <v>0.10073260073260074</v>
      </c>
      <c r="AK12" s="87">
        <f>Albany!F51</f>
        <v>6.4585575888051666E-2</v>
      </c>
      <c r="AL12" s="87">
        <f>Albany!G51</f>
        <v>4.951560818083961E-2</v>
      </c>
      <c r="AM12" s="87">
        <f>Albany!F52</f>
        <v>0.32443531827515398</v>
      </c>
      <c r="AN12" s="87">
        <f>Albany!G52</f>
        <v>0.28506787330316741</v>
      </c>
      <c r="AO12" s="58">
        <f>Albany!F55</f>
        <v>29.261030514552147</v>
      </c>
      <c r="AP12" s="58">
        <f>Albany!F56</f>
        <v>26.345227158192515</v>
      </c>
      <c r="AQ12" s="58">
        <f>Albany!F57</f>
        <v>2.9158033563596319</v>
      </c>
    </row>
    <row r="13" spans="1:43">
      <c r="A13" s="47" t="s">
        <v>18</v>
      </c>
      <c r="B13" s="54">
        <f>Georgetown!F9</f>
        <v>442</v>
      </c>
      <c r="C13" s="38">
        <f>Georgetown!F10</f>
        <v>460</v>
      </c>
      <c r="D13" s="8">
        <f>B13-C13</f>
        <v>-18</v>
      </c>
      <c r="E13" s="38">
        <f>Georgetown!F11</f>
        <v>902</v>
      </c>
      <c r="F13" s="13">
        <f>Georgetown!F12</f>
        <v>36.032608695652172</v>
      </c>
      <c r="G13" s="13">
        <f>Georgetown!F13</f>
        <v>37.5</v>
      </c>
      <c r="H13" s="10">
        <f>F13-G13</f>
        <v>-1.4673913043478279</v>
      </c>
      <c r="I13" s="55">
        <f>Georgetown!F14</f>
        <v>73.532608695652172</v>
      </c>
      <c r="J13" s="62">
        <f>Georgetown!B20</f>
        <v>0.51515151515151514</v>
      </c>
      <c r="K13" s="23">
        <f>Georgetown!B25</f>
        <v>0.79668049792531115</v>
      </c>
      <c r="L13" s="63">
        <f>Georgetown!C25</f>
        <v>0.8202247191011236</v>
      </c>
      <c r="M13" s="59">
        <f>Georgetown!F28</f>
        <v>1.0678733031674208</v>
      </c>
      <c r="N13" s="13">
        <f>Georgetown!F31</f>
        <v>0.63122171945701355</v>
      </c>
      <c r="O13" s="23">
        <f>Georgetown!F34</f>
        <v>0.27401483050847458</v>
      </c>
      <c r="P13" s="23">
        <f>Georgetown!F36</f>
        <v>0.46356630824372763</v>
      </c>
      <c r="Q13" s="13">
        <f>Georgetown!F29</f>
        <v>0.91521739130434787</v>
      </c>
      <c r="R13" s="13">
        <f>Georgetown!F32</f>
        <v>0.54347826086956519</v>
      </c>
      <c r="S13" s="23">
        <f>Georgetown!F35</f>
        <v>0.30365083135391924</v>
      </c>
      <c r="T13" s="63">
        <f>Georgetown!F37</f>
        <v>0.51134800000000002</v>
      </c>
      <c r="U13" s="63">
        <f>Georgetown!F47</f>
        <v>0.12895927601809956</v>
      </c>
      <c r="V13" s="63">
        <f>Georgetown!F48</f>
        <v>0.14782608695652175</v>
      </c>
      <c r="W13" s="59">
        <f>Georgetown!F17</f>
        <v>28.50678733031674</v>
      </c>
      <c r="X13" s="13">
        <f>Georgetown!F23</f>
        <v>29.842924916833343</v>
      </c>
      <c r="Y13" s="13">
        <f>Georgetown!F18</f>
        <v>27.391304347826086</v>
      </c>
      <c r="Z13" s="13">
        <f>Georgetown!F24</f>
        <v>25.935257049782958</v>
      </c>
      <c r="AA13" s="13">
        <f>Georgetown!F19</f>
        <v>1.1154829824906543</v>
      </c>
      <c r="AB13" s="55">
        <f>Georgetown!F25</f>
        <v>3.9076678670503853</v>
      </c>
      <c r="AC13" s="62">
        <f>Georgetown!B31</f>
        <v>0.31914893617021278</v>
      </c>
      <c r="AD13" s="23">
        <f>Georgetown!C31</f>
        <v>0.24444444444444444</v>
      </c>
      <c r="AE13" s="86">
        <f>Georgetown!F43</f>
        <v>0.10633484162895927</v>
      </c>
      <c r="AF13" s="86">
        <f>Georgetown!G43</f>
        <v>9.7826086956521743E-2</v>
      </c>
      <c r="AG13" s="86">
        <f>Georgetown!F44</f>
        <v>0.11904761904761904</v>
      </c>
      <c r="AH13" s="86">
        <f>Georgetown!G44</f>
        <v>8.7301587301587297E-2</v>
      </c>
      <c r="AI13" s="86">
        <f>Georgetown!F40</f>
        <v>3.1779661016949151E-2</v>
      </c>
      <c r="AJ13" s="86">
        <f>Georgetown!F41</f>
        <v>0.10688836104513064</v>
      </c>
      <c r="AK13" s="86">
        <f>Georgetown!F51</f>
        <v>5.2106430155210645E-2</v>
      </c>
      <c r="AL13" s="86">
        <f>Georgetown!G51</f>
        <v>5.543237250554324E-2</v>
      </c>
      <c r="AM13" s="86">
        <f>Georgetown!F52</f>
        <v>0.26956521739130435</v>
      </c>
      <c r="AN13" s="86">
        <f>Georgetown!G52</f>
        <v>0.34615384615384615</v>
      </c>
      <c r="AO13" s="59">
        <f>Georgetown!F55</f>
        <v>29.569491941937105</v>
      </c>
      <c r="AP13" s="59">
        <f>Georgetown!F56</f>
        <v>26.740887058429365</v>
      </c>
      <c r="AQ13" s="59">
        <f>Georgetown!F57</f>
        <v>2.8286048835077402</v>
      </c>
    </row>
    <row r="14" spans="1:43">
      <c r="A14" s="46" t="s">
        <v>35</v>
      </c>
      <c r="B14" s="52">
        <f>'North Carolina'!F9</f>
        <v>471</v>
      </c>
      <c r="C14" s="8">
        <f>'North Carolina'!F10</f>
        <v>409</v>
      </c>
      <c r="D14" s="8">
        <f>B14-C14</f>
        <v>62</v>
      </c>
      <c r="E14" s="8">
        <f>'North Carolina'!F11</f>
        <v>880</v>
      </c>
      <c r="F14" s="10">
        <f>'North Carolina'!F12</f>
        <v>33.513193003261193</v>
      </c>
      <c r="G14" s="10">
        <f>'North Carolina'!F13</f>
        <v>29.101689890305366</v>
      </c>
      <c r="H14" s="10">
        <f>F14-G14</f>
        <v>4.4115031129558275</v>
      </c>
      <c r="I14" s="53">
        <f>'North Carolina'!F14</f>
        <v>62.614882893566559</v>
      </c>
      <c r="J14" s="60">
        <f>'North Carolina'!B20</f>
        <v>0.58730158730158732</v>
      </c>
      <c r="K14" s="6">
        <f>'North Carolina'!B25</f>
        <v>0.88617886178861793</v>
      </c>
      <c r="L14" s="61">
        <f>'North Carolina'!C25</f>
        <v>0.84063745019920322</v>
      </c>
      <c r="M14" s="58">
        <f>'North Carolina'!F28</f>
        <v>1.0997876857749469</v>
      </c>
      <c r="N14" s="10">
        <f>'North Carolina'!F31</f>
        <v>0.63906581740976642</v>
      </c>
      <c r="O14" s="6">
        <f>'North Carolina'!F34</f>
        <v>0.30052509652509651</v>
      </c>
      <c r="P14" s="6">
        <f>'North Carolina'!F36</f>
        <v>0.51718272425249168</v>
      </c>
      <c r="Q14" s="10">
        <f>'North Carolina'!F29</f>
        <v>0.99022004889975546</v>
      </c>
      <c r="R14" s="10">
        <f>'North Carolina'!F32</f>
        <v>0.60880195599022002</v>
      </c>
      <c r="S14" s="6">
        <f>'North Carolina'!F35</f>
        <v>0.30165679012345681</v>
      </c>
      <c r="T14" s="61">
        <f>'North Carolina'!F37</f>
        <v>0.49064658634538155</v>
      </c>
      <c r="U14" s="61">
        <f>'North Carolina'!F47</f>
        <v>0.1932059447983015</v>
      </c>
      <c r="V14" s="61">
        <f>'North Carolina'!F48</f>
        <v>0.15158924205378974</v>
      </c>
      <c r="W14" s="58">
        <f>'North Carolina'!F17</f>
        <v>32.484076433121018</v>
      </c>
      <c r="X14" s="10">
        <f>'North Carolina'!F23</f>
        <v>33.149834777143234</v>
      </c>
      <c r="Y14" s="10">
        <f>'North Carolina'!F18</f>
        <v>29.339853300733498</v>
      </c>
      <c r="Z14" s="10">
        <f>'North Carolina'!F24</f>
        <v>27.255952703701048</v>
      </c>
      <c r="AA14" s="10">
        <f>'North Carolina'!F19</f>
        <v>3.1442231323875198</v>
      </c>
      <c r="AB14" s="53">
        <f>'North Carolina'!F25</f>
        <v>5.8938820734421853</v>
      </c>
      <c r="AC14" s="60">
        <f>'North Carolina'!B31</f>
        <v>0.34042553191489361</v>
      </c>
      <c r="AD14" s="6">
        <f>'North Carolina'!C31</f>
        <v>0.32500000000000001</v>
      </c>
      <c r="AE14" s="87">
        <f>'North Carolina'!F43</f>
        <v>9.9787685774946927E-2</v>
      </c>
      <c r="AF14" s="87">
        <f>'North Carolina'!G43</f>
        <v>9.7799511002444994E-2</v>
      </c>
      <c r="AG14" s="87">
        <f>'North Carolina'!F44</f>
        <v>0.10457516339869281</v>
      </c>
      <c r="AH14" s="87">
        <f>'North Carolina'!G44</f>
        <v>0.10833333333333334</v>
      </c>
      <c r="AI14" s="87">
        <f>'North Carolina'!F40</f>
        <v>3.0888030888030889E-2</v>
      </c>
      <c r="AJ14" s="87">
        <f>'North Carolina'!F41</f>
        <v>9.8765432098765427E-2</v>
      </c>
      <c r="AK14" s="87">
        <f>'North Carolina'!F51</f>
        <v>4.7727272727272729E-2</v>
      </c>
      <c r="AL14" s="87">
        <f>'North Carolina'!G51</f>
        <v>5.7954545454545453E-2</v>
      </c>
      <c r="AM14" s="87">
        <f>'North Carolina'!F52</f>
        <v>0.3154034229828851</v>
      </c>
      <c r="AN14" s="87">
        <f>'North Carolina'!G52</f>
        <v>0.31422505307855625</v>
      </c>
      <c r="AO14" s="58">
        <f>'North Carolina'!F55</f>
        <v>30.138267066709073</v>
      </c>
      <c r="AP14" s="58">
        <f>'North Carolina'!F56</f>
        <v>27.432038128890401</v>
      </c>
      <c r="AQ14" s="58">
        <f>'North Carolina'!F57</f>
        <v>2.7062289378186719</v>
      </c>
    </row>
    <row r="15" spans="1:43">
      <c r="A15" s="47" t="s">
        <v>51</v>
      </c>
      <c r="B15" s="54">
        <f>Syracuse!F9</f>
        <v>472</v>
      </c>
      <c r="C15" s="38">
        <f>Syracuse!F10</f>
        <v>426</v>
      </c>
      <c r="D15" s="8">
        <f>B15-C15</f>
        <v>46</v>
      </c>
      <c r="E15" s="38">
        <f>Syracuse!F11</f>
        <v>898</v>
      </c>
      <c r="F15" s="13">
        <f>Syracuse!F12</f>
        <v>36.030534351145036</v>
      </c>
      <c r="G15" s="13">
        <f>Syracuse!F13</f>
        <v>32.519083969465647</v>
      </c>
      <c r="H15" s="10">
        <f>F15-G15</f>
        <v>3.5114503816793885</v>
      </c>
      <c r="I15" s="55">
        <f>Syracuse!F14</f>
        <v>68.549618320610691</v>
      </c>
      <c r="J15" s="62">
        <f>Syracuse!B20</f>
        <v>0.50729927007299269</v>
      </c>
      <c r="K15" s="23">
        <f>Syracuse!B25</f>
        <v>0.90322580645161288</v>
      </c>
      <c r="L15" s="63">
        <f>Syracuse!C25</f>
        <v>0.79545454545454541</v>
      </c>
      <c r="M15" s="59">
        <f>Syracuse!F28</f>
        <v>0.97881355932203384</v>
      </c>
      <c r="N15" s="13">
        <f>Syracuse!F31</f>
        <v>0.57415254237288138</v>
      </c>
      <c r="O15" s="23">
        <f>Syracuse!F34</f>
        <v>0.30087445887445885</v>
      </c>
      <c r="P15" s="23">
        <f>Syracuse!F36</f>
        <v>0.51292988929889294</v>
      </c>
      <c r="Q15" s="13">
        <f>Syracuse!F29</f>
        <v>0.85680751173708924</v>
      </c>
      <c r="R15" s="13">
        <f>Syracuse!F32</f>
        <v>0.48826291079812206</v>
      </c>
      <c r="S15" s="23">
        <f>Syracuse!F35</f>
        <v>0.26484109589041094</v>
      </c>
      <c r="T15" s="63">
        <f>Syracuse!F37</f>
        <v>0.46474519230769229</v>
      </c>
      <c r="U15" s="63">
        <f>Syracuse!F47</f>
        <v>0.17372881355932204</v>
      </c>
      <c r="V15" s="63">
        <f>Syracuse!F48</f>
        <v>9.6244131455399062E-2</v>
      </c>
      <c r="W15" s="59">
        <f>Syracuse!F17</f>
        <v>29.025423728813561</v>
      </c>
      <c r="X15" s="13">
        <f>Syracuse!F23</f>
        <v>30.161187062749029</v>
      </c>
      <c r="Y15" s="13">
        <f>Syracuse!F18</f>
        <v>22.065727699530516</v>
      </c>
      <c r="Z15" s="13">
        <f>Syracuse!F24</f>
        <v>20.842042111192324</v>
      </c>
      <c r="AA15" s="13">
        <f>Syracuse!F19</f>
        <v>6.9596960292830445</v>
      </c>
      <c r="AB15" s="55">
        <f>Syracuse!F25</f>
        <v>9.3191449515567051</v>
      </c>
      <c r="AC15" s="62">
        <f>Syracuse!B31</f>
        <v>0.25531914893617019</v>
      </c>
      <c r="AD15" s="23">
        <f>Syracuse!C31</f>
        <v>0.22</v>
      </c>
      <c r="AE15" s="86">
        <f>Syracuse!F43</f>
        <v>9.9576271186440676E-2</v>
      </c>
      <c r="AF15" s="86">
        <f>Syracuse!G43</f>
        <v>0.11737089201877934</v>
      </c>
      <c r="AG15" s="86">
        <f>Syracuse!F44</f>
        <v>8.7591240875912413E-2</v>
      </c>
      <c r="AH15" s="86">
        <f>Syracuse!G44</f>
        <v>0.11702127659574468</v>
      </c>
      <c r="AI15" s="86">
        <f>Syracuse!F40</f>
        <v>2.5974025974025976E-2</v>
      </c>
      <c r="AJ15" s="86">
        <f>Syracuse!F41</f>
        <v>0.13698630136986301</v>
      </c>
      <c r="AK15" s="86">
        <f>Syracuse!F51</f>
        <v>5.9020044543429843E-2</v>
      </c>
      <c r="AL15" s="86">
        <f>Syracuse!G51</f>
        <v>5.9020044543429843E-2</v>
      </c>
      <c r="AM15" s="86">
        <f>Syracuse!F52</f>
        <v>0.26760563380281688</v>
      </c>
      <c r="AN15" s="86">
        <f>Syracuse!G52</f>
        <v>0.28389830508474578</v>
      </c>
      <c r="AO15" s="59">
        <f>Syracuse!F55</f>
        <v>29.641466839317033</v>
      </c>
      <c r="AP15" s="59">
        <f>Syracuse!F56</f>
        <v>26.940091011490203</v>
      </c>
      <c r="AQ15" s="59">
        <f>Syracuse!F57</f>
        <v>2.7013758278268298</v>
      </c>
    </row>
    <row r="16" spans="1:43">
      <c r="A16" s="46" t="s">
        <v>47</v>
      </c>
      <c r="B16" s="52">
        <f>'St. Josephs'!F9</f>
        <v>279</v>
      </c>
      <c r="C16" s="8">
        <f>'St. Josephs'!F10</f>
        <v>370</v>
      </c>
      <c r="D16" s="8">
        <f>B16-C16</f>
        <v>-91</v>
      </c>
      <c r="E16" s="8">
        <f>'St. Josephs'!F11</f>
        <v>649</v>
      </c>
      <c r="F16" s="10">
        <f>'St. Josephs'!F12</f>
        <v>25.363636363636363</v>
      </c>
      <c r="G16" s="10">
        <f>'St. Josephs'!F13</f>
        <v>33.636363636363633</v>
      </c>
      <c r="H16" s="10">
        <f>F16-G16</f>
        <v>-8.2727272727272698</v>
      </c>
      <c r="I16" s="53">
        <f>'St. Josephs'!F14</f>
        <v>59</v>
      </c>
      <c r="J16" s="60">
        <f>'St. Josephs'!B20</f>
        <v>0.33043478260869563</v>
      </c>
      <c r="K16" s="6">
        <f>'St. Josephs'!B25</f>
        <v>0.79891304347826086</v>
      </c>
      <c r="L16" s="61">
        <f>'St. Josephs'!C25</f>
        <v>0.8938547486033519</v>
      </c>
      <c r="M16" s="58">
        <f>'St. Josephs'!F28</f>
        <v>0.88530465949820791</v>
      </c>
      <c r="N16" s="10">
        <f>'St. Josephs'!F31</f>
        <v>0.46236559139784944</v>
      </c>
      <c r="O16" s="6">
        <f>'St. Josephs'!F34</f>
        <v>0.21930769230769229</v>
      </c>
      <c r="P16" s="6">
        <f>'St. Josephs'!F36</f>
        <v>0.4199147286821705</v>
      </c>
      <c r="Q16" s="10">
        <f>'St. Josephs'!F29</f>
        <v>1.0891891891891892</v>
      </c>
      <c r="R16" s="10">
        <f>'St. Josephs'!F32</f>
        <v>0.68378378378378379</v>
      </c>
      <c r="S16" s="6">
        <f>'St. Josephs'!F35</f>
        <v>0.34739702233250619</v>
      </c>
      <c r="T16" s="61">
        <f>'St. Josephs'!F37</f>
        <v>0.55336363636363639</v>
      </c>
      <c r="U16" s="61">
        <f>'St. Josephs'!F47</f>
        <v>9.3189964157706098E-2</v>
      </c>
      <c r="V16" s="61">
        <f>'St. Josephs'!F48</f>
        <v>0.2</v>
      </c>
      <c r="W16" s="58">
        <f>'St. Josephs'!F17</f>
        <v>18.996415770609318</v>
      </c>
      <c r="X16" s="10">
        <f>'St. Josephs'!F23</f>
        <v>20.020801413354821</v>
      </c>
      <c r="Y16" s="10">
        <f>'St. Josephs'!F18</f>
        <v>37.027027027027025</v>
      </c>
      <c r="Z16" s="10">
        <f>'St. Josephs'!F24</f>
        <v>35.455826784999068</v>
      </c>
      <c r="AA16" s="10">
        <f>'St. Josephs'!F19</f>
        <v>-18.030611256417707</v>
      </c>
      <c r="AB16" s="53">
        <f>'St. Josephs'!F25</f>
        <v>-15.435025371644247</v>
      </c>
      <c r="AC16" s="60">
        <f>'St. Josephs'!B31</f>
        <v>0.15555555555555556</v>
      </c>
      <c r="AD16" s="6">
        <f>'St. Josephs'!C31</f>
        <v>0.3611111111111111</v>
      </c>
      <c r="AE16" s="87">
        <f>'St. Josephs'!F43</f>
        <v>0.16129032258064516</v>
      </c>
      <c r="AF16" s="87">
        <f>'St. Josephs'!G43</f>
        <v>9.7297297297297303E-2</v>
      </c>
      <c r="AG16" s="87">
        <f>'St. Josephs'!F44</f>
        <v>0.13207547169811321</v>
      </c>
      <c r="AH16" s="87">
        <f>'St. Josephs'!G44</f>
        <v>9.4890510948905105E-2</v>
      </c>
      <c r="AI16" s="87">
        <f>'St. Josephs'!F40</f>
        <v>2.8340080971659919E-2</v>
      </c>
      <c r="AJ16" s="87">
        <f>'St. Josephs'!F41</f>
        <v>8.9330024813895778E-2</v>
      </c>
      <c r="AK16" s="87">
        <f>'St. Josephs'!F51</f>
        <v>6.3174114021571651E-2</v>
      </c>
      <c r="AL16" s="87">
        <f>'St. Josephs'!G51</f>
        <v>7.24191063174114E-2</v>
      </c>
      <c r="AM16" s="87">
        <f>'St. Josephs'!F52</f>
        <v>0.31351351351351353</v>
      </c>
      <c r="AN16" s="87">
        <f>'St. Josephs'!G52</f>
        <v>0.27240143369175629</v>
      </c>
      <c r="AO16" s="58">
        <f>'St. Josephs'!F55</f>
        <v>29.238354808558583</v>
      </c>
      <c r="AP16" s="58">
        <f>'St. Josephs'!F56</f>
        <v>26.561899470367802</v>
      </c>
      <c r="AQ16" s="58">
        <f>'St. Josephs'!F57</f>
        <v>2.676455338190781</v>
      </c>
    </row>
    <row r="17" spans="1:43">
      <c r="A17" s="47" t="s">
        <v>36</v>
      </c>
      <c r="B17" s="54">
        <f>'Notre Dame'!F9</f>
        <v>307</v>
      </c>
      <c r="C17" s="38">
        <f>'Notre Dame'!F10</f>
        <v>294</v>
      </c>
      <c r="D17" s="8">
        <f>B17-C17</f>
        <v>13</v>
      </c>
      <c r="E17" s="38">
        <f>'Notre Dame'!F11</f>
        <v>601</v>
      </c>
      <c r="F17" s="13">
        <f>'Notre Dame'!F12</f>
        <v>30.7</v>
      </c>
      <c r="G17" s="13">
        <f>'Notre Dame'!F13</f>
        <v>29.4</v>
      </c>
      <c r="H17" s="10">
        <f>F17-G17</f>
        <v>1.3000000000000007</v>
      </c>
      <c r="I17" s="55">
        <f>'Notre Dame'!F14</f>
        <v>60.1</v>
      </c>
      <c r="J17" s="62">
        <f>'Notre Dame'!B20</f>
        <v>0.54450261780104714</v>
      </c>
      <c r="K17" s="23">
        <f>'Notre Dame'!B25</f>
        <v>0.89714285714285713</v>
      </c>
      <c r="L17" s="63">
        <f>'Notre Dame'!C25</f>
        <v>0.85185185185185186</v>
      </c>
      <c r="M17" s="59">
        <f>'Notre Dame'!F28</f>
        <v>1.1400651465798046</v>
      </c>
      <c r="N17" s="13">
        <f>'Notre Dame'!F31</f>
        <v>0.66123778501628661</v>
      </c>
      <c r="O17" s="23">
        <f>'Notre Dame'!F34</f>
        <v>0.28477142857142856</v>
      </c>
      <c r="P17" s="23">
        <f>'Notre Dame'!F36</f>
        <v>0.49098522167487685</v>
      </c>
      <c r="Q17" s="13">
        <f>'Notre Dame'!F29</f>
        <v>0.98639455782312924</v>
      </c>
      <c r="R17" s="13">
        <f>'Notre Dame'!F32</f>
        <v>0.54761904761904767</v>
      </c>
      <c r="S17" s="23">
        <f>'Notre Dame'!F35</f>
        <v>0.20632758620689656</v>
      </c>
      <c r="T17" s="63">
        <f>'Notre Dame'!F37</f>
        <v>0.37164596273291928</v>
      </c>
      <c r="U17" s="63">
        <f>'Notre Dame'!F47</f>
        <v>0.15635179153094461</v>
      </c>
      <c r="V17" s="63">
        <f>'Notre Dame'!F48</f>
        <v>0.10544217687074831</v>
      </c>
      <c r="W17" s="59">
        <f>'Notre Dame'!F17</f>
        <v>31.921824104234524</v>
      </c>
      <c r="X17" s="13">
        <f>'Notre Dame'!F23</f>
        <v>32.684430391030986</v>
      </c>
      <c r="Y17" s="13">
        <f>'Notre Dame'!F18</f>
        <v>20.068027210884352</v>
      </c>
      <c r="Z17" s="13">
        <f>'Notre Dame'!F24</f>
        <v>18.960218041509645</v>
      </c>
      <c r="AA17" s="13">
        <f>'Notre Dame'!F19</f>
        <v>11.853796893350172</v>
      </c>
      <c r="AB17" s="55">
        <f>'Notre Dame'!F25</f>
        <v>13.724212349521341</v>
      </c>
      <c r="AC17" s="62">
        <f>'Notre Dame'!B31</f>
        <v>0.32258064516129031</v>
      </c>
      <c r="AD17" s="23">
        <f>'Notre Dame'!C31</f>
        <v>0.23809523809523808</v>
      </c>
      <c r="AE17" s="86">
        <f>'Notre Dame'!F43</f>
        <v>0.10097719869706841</v>
      </c>
      <c r="AF17" s="86">
        <f>'Notre Dame'!G43</f>
        <v>7.1428571428571425E-2</v>
      </c>
      <c r="AG17" s="86">
        <f>'Notre Dame'!F44</f>
        <v>0.10204081632653061</v>
      </c>
      <c r="AH17" s="86">
        <f>'Notre Dame'!G44</f>
        <v>8.4745762711864403E-2</v>
      </c>
      <c r="AI17" s="86">
        <f>'Notre Dame'!F40</f>
        <v>2.8571428571428571E-2</v>
      </c>
      <c r="AJ17" s="86">
        <f>'Notre Dame'!F41</f>
        <v>7.2413793103448282E-2</v>
      </c>
      <c r="AK17" s="86">
        <f>'Notre Dame'!F51</f>
        <v>3.6605657237936774E-2</v>
      </c>
      <c r="AL17" s="86">
        <f>'Notre Dame'!G51</f>
        <v>5.1580698835274545E-2</v>
      </c>
      <c r="AM17" s="86">
        <f>'Notre Dame'!F52</f>
        <v>0.34693877551020408</v>
      </c>
      <c r="AN17" s="86">
        <f>'Notre Dame'!G52</f>
        <v>0.34201954397394135</v>
      </c>
      <c r="AO17" s="59">
        <f>'Notre Dame'!F55</f>
        <v>29.633507567430165</v>
      </c>
      <c r="AP17" s="59">
        <f>'Notre Dame'!F56</f>
        <v>27.341082148192918</v>
      </c>
      <c r="AQ17" s="59">
        <f>'Notre Dame'!F57</f>
        <v>2.2924254192372473</v>
      </c>
    </row>
    <row r="18" spans="1:43" s="32" customFormat="1">
      <c r="A18" s="46" t="s">
        <v>16</v>
      </c>
      <c r="B18" s="52">
        <f>Duke!F9</f>
        <v>581</v>
      </c>
      <c r="C18" s="8">
        <f>Duke!F10</f>
        <v>554</v>
      </c>
      <c r="D18" s="8">
        <f>B18-C18</f>
        <v>27</v>
      </c>
      <c r="E18" s="8">
        <f>Duke!F11</f>
        <v>1135</v>
      </c>
      <c r="F18" s="10">
        <f>Duke!F12</f>
        <v>36.274713839750262</v>
      </c>
      <c r="G18" s="10">
        <f>Duke!F13</f>
        <v>34.588969823100939</v>
      </c>
      <c r="H18" s="10">
        <f>F18-G18</f>
        <v>1.6857440166493234</v>
      </c>
      <c r="I18" s="53">
        <f>Duke!F14</f>
        <v>70.863683662851201</v>
      </c>
      <c r="J18" s="60">
        <f>Duke!B20</f>
        <v>0.53101736972704716</v>
      </c>
      <c r="K18" s="6">
        <f>Duke!B25</f>
        <v>0.85858585858585856</v>
      </c>
      <c r="L18" s="61">
        <f>Duke!C25</f>
        <v>0.78328173374613008</v>
      </c>
      <c r="M18" s="58">
        <f>Duke!F28</f>
        <v>1.036144578313253</v>
      </c>
      <c r="N18" s="10">
        <f>Duke!F31</f>
        <v>0.64888123924268504</v>
      </c>
      <c r="O18" s="6">
        <f>Duke!F34</f>
        <v>0.35328239202657807</v>
      </c>
      <c r="P18" s="6">
        <f>Duke!F36</f>
        <v>0.56412732095490714</v>
      </c>
      <c r="Q18" s="10">
        <f>Duke!F29</f>
        <v>0.93140794223826717</v>
      </c>
      <c r="R18" s="10">
        <f>Duke!F32</f>
        <v>0.56498194945848379</v>
      </c>
      <c r="S18" s="6">
        <f>Duke!F35</f>
        <v>0.29360852713178298</v>
      </c>
      <c r="T18" s="61">
        <f>Duke!F37</f>
        <v>0.48403194888178919</v>
      </c>
      <c r="U18" s="61">
        <f>Duke!F47</f>
        <v>0.17728055077452667</v>
      </c>
      <c r="V18" s="61">
        <f>Duke!F48</f>
        <v>0.1444043321299639</v>
      </c>
      <c r="W18" s="58">
        <f>Duke!F17</f>
        <v>35.800344234079176</v>
      </c>
      <c r="X18" s="10">
        <f>Duke!F23</f>
        <v>37.10552429903629</v>
      </c>
      <c r="Y18" s="10">
        <f>Duke!F18</f>
        <v>26.714801444043324</v>
      </c>
      <c r="Z18" s="10">
        <f>Duke!F24</f>
        <v>25.95504642562361</v>
      </c>
      <c r="AA18" s="10">
        <f>Duke!F19</f>
        <v>9.0855427900358521</v>
      </c>
      <c r="AB18" s="53">
        <f>Duke!F25</f>
        <v>11.150477873412679</v>
      </c>
      <c r="AC18" s="60">
        <f>Duke!B31</f>
        <v>0.35</v>
      </c>
      <c r="AD18" s="6">
        <f>Duke!C31</f>
        <v>0.32653061224489793</v>
      </c>
      <c r="AE18" s="87">
        <f>Duke!F43</f>
        <v>0.13769363166953527</v>
      </c>
      <c r="AF18" s="87">
        <f>Duke!G43</f>
        <v>8.8447653429602882E-2</v>
      </c>
      <c r="AG18" s="87">
        <f>Duke!F44</f>
        <v>0.13461538461538461</v>
      </c>
      <c r="AH18" s="87">
        <f>Duke!G44</f>
        <v>0.10810810810810811</v>
      </c>
      <c r="AI18" s="87">
        <f>Duke!F40</f>
        <v>4.6511627906976744E-2</v>
      </c>
      <c r="AJ18" s="87">
        <f>Duke!F41</f>
        <v>9.4961240310077522E-2</v>
      </c>
      <c r="AK18" s="87">
        <f>Duke!F51</f>
        <v>4.6696035242290747E-2</v>
      </c>
      <c r="AL18" s="87">
        <f>Duke!G51</f>
        <v>7.312775330396476E-2</v>
      </c>
      <c r="AM18" s="87">
        <f>Duke!F52</f>
        <v>0.29783393501805056</v>
      </c>
      <c r="AN18" s="87">
        <f>Duke!G52</f>
        <v>0.2908777969018933</v>
      </c>
      <c r="AO18" s="58">
        <f>Duke!F55</f>
        <v>28.817204372094462</v>
      </c>
      <c r="AP18" s="58">
        <f>Duke!F56</f>
        <v>27.0095625448382</v>
      </c>
      <c r="AQ18" s="58">
        <f>Duke!F57</f>
        <v>1.807641827256262</v>
      </c>
    </row>
    <row r="19" spans="1:43">
      <c r="A19" s="46" t="s">
        <v>38</v>
      </c>
      <c r="B19" s="52">
        <f>Pennsylvania!F9</f>
        <v>360</v>
      </c>
      <c r="C19" s="8">
        <f>Pennsylvania!F10</f>
        <v>382</v>
      </c>
      <c r="D19" s="8">
        <f>B19-C19</f>
        <v>-22</v>
      </c>
      <c r="E19" s="8">
        <f>Pennsylvania!F11</f>
        <v>742</v>
      </c>
      <c r="F19" s="10">
        <f>Pennsylvania!F12</f>
        <v>29.169480081026332</v>
      </c>
      <c r="G19" s="10">
        <f>Pennsylvania!F13</f>
        <v>30.952059419311276</v>
      </c>
      <c r="H19" s="10">
        <f>F19-G19</f>
        <v>-1.7825793382849433</v>
      </c>
      <c r="I19" s="53">
        <f>Pennsylvania!F14</f>
        <v>60.121539500337612</v>
      </c>
      <c r="J19" s="60">
        <f>Pennsylvania!B20</f>
        <v>0.44537815126050423</v>
      </c>
      <c r="K19" s="6">
        <f>Pennsylvania!B25</f>
        <v>0.84</v>
      </c>
      <c r="L19" s="61">
        <f>Pennsylvania!C25</f>
        <v>0.86448598130841126</v>
      </c>
      <c r="M19" s="58">
        <f>Pennsylvania!F28</f>
        <v>1.0944444444444446</v>
      </c>
      <c r="N19" s="10">
        <f>Pennsylvania!F31</f>
        <v>0.61111111111111116</v>
      </c>
      <c r="O19" s="6">
        <f>Pennsylvania!F34</f>
        <v>0.27708375634517768</v>
      </c>
      <c r="P19" s="6">
        <f>Pennsylvania!F36</f>
        <v>0.49623181818181822</v>
      </c>
      <c r="Q19" s="10">
        <f>Pennsylvania!F29</f>
        <v>0.84554973821989532</v>
      </c>
      <c r="R19" s="10">
        <f>Pennsylvania!F32</f>
        <v>0.45811518324607331</v>
      </c>
      <c r="S19" s="6">
        <f>Pennsylvania!F35</f>
        <v>0.28329721362229099</v>
      </c>
      <c r="T19" s="61">
        <f>Pennsylvania!F37</f>
        <v>0.52288571428571429</v>
      </c>
      <c r="U19" s="61">
        <f>Pennsylvania!F47</f>
        <v>0.15277777777777779</v>
      </c>
      <c r="V19" s="61">
        <f>Pennsylvania!F48</f>
        <v>0.11518324607329843</v>
      </c>
      <c r="W19" s="58">
        <f>Pennsylvania!F17</f>
        <v>29.722222222222221</v>
      </c>
      <c r="X19" s="10">
        <f>Pennsylvania!F23</f>
        <v>30.521854003505574</v>
      </c>
      <c r="Y19" s="10">
        <f>Pennsylvania!F18</f>
        <v>23.298429319371728</v>
      </c>
      <c r="Z19" s="10">
        <f>Pennsylvania!F24</f>
        <v>22.487171150553543</v>
      </c>
      <c r="AA19" s="10">
        <f>Pennsylvania!F19</f>
        <v>6.4237929028504936</v>
      </c>
      <c r="AB19" s="53">
        <f>Pennsylvania!F25</f>
        <v>8.0346828529520309</v>
      </c>
      <c r="AC19" s="60">
        <f>Pennsylvania!B31</f>
        <v>0.32500000000000001</v>
      </c>
      <c r="AD19" s="6">
        <f>Pennsylvania!C31</f>
        <v>0.26315789473684209</v>
      </c>
      <c r="AE19" s="87">
        <f>Pennsylvania!F43</f>
        <v>0.1111111111111111</v>
      </c>
      <c r="AF19" s="87">
        <f>Pennsylvania!G43</f>
        <v>0.14921465968586387</v>
      </c>
      <c r="AG19" s="87">
        <f>Pennsylvania!F44</f>
        <v>0.12149532710280374</v>
      </c>
      <c r="AH19" s="87">
        <f>Pennsylvania!G44</f>
        <v>0.16853932584269662</v>
      </c>
      <c r="AI19" s="87">
        <f>Pennsylvania!F40</f>
        <v>3.2994923857868022E-2</v>
      </c>
      <c r="AJ19" s="87">
        <f>Pennsylvania!F41</f>
        <v>0.17647058823529413</v>
      </c>
      <c r="AK19" s="87">
        <f>Pennsylvania!F51</f>
        <v>7.9514824797843664E-2</v>
      </c>
      <c r="AL19" s="87">
        <f>Pennsylvania!G51</f>
        <v>5.7951482479784364E-2</v>
      </c>
      <c r="AM19" s="87">
        <f>Pennsylvania!F52</f>
        <v>0.22513089005235601</v>
      </c>
      <c r="AN19" s="87">
        <f>Pennsylvania!G52</f>
        <v>0.31388888888888888</v>
      </c>
      <c r="AO19" s="58">
        <f>Pennsylvania!F55</f>
        <v>29.007715298672746</v>
      </c>
      <c r="AP19" s="58">
        <f>Pennsylvania!F56</f>
        <v>27.260843308042396</v>
      </c>
      <c r="AQ19" s="58">
        <f>Pennsylvania!F57</f>
        <v>1.7468719906303498</v>
      </c>
    </row>
    <row r="20" spans="1:43">
      <c r="A20" s="47" t="s">
        <v>50</v>
      </c>
      <c r="B20" s="54">
        <f>'St. Johns'!F9</f>
        <v>410</v>
      </c>
      <c r="C20" s="38">
        <f>'St. Johns'!F10</f>
        <v>411</v>
      </c>
      <c r="D20" s="8">
        <f>B20-C20</f>
        <v>-1</v>
      </c>
      <c r="E20" s="38">
        <f>'St. Johns'!F11</f>
        <v>821</v>
      </c>
      <c r="F20" s="13">
        <f>'St. Johns'!F12</f>
        <v>34.166666666666664</v>
      </c>
      <c r="G20" s="13">
        <f>'St. Johns'!F13</f>
        <v>34.25</v>
      </c>
      <c r="H20" s="10">
        <f>F20-G20</f>
        <v>-8.3333333333335702E-2</v>
      </c>
      <c r="I20" s="55">
        <f>'St. Johns'!F14</f>
        <v>68.416666666666671</v>
      </c>
      <c r="J20" s="62">
        <f>'St. Johns'!B20</f>
        <v>0.49230769230769234</v>
      </c>
      <c r="K20" s="23">
        <f>'St. Johns'!B25</f>
        <v>0.86440677966101698</v>
      </c>
      <c r="L20" s="63">
        <f>'St. Johns'!C25</f>
        <v>0.81376518218623484</v>
      </c>
      <c r="M20" s="59">
        <f>'St. Johns'!F28</f>
        <v>0.93414634146341469</v>
      </c>
      <c r="N20" s="13">
        <f>'St. Johns'!F31</f>
        <v>0.54634146341463419</v>
      </c>
      <c r="O20" s="23">
        <f>'St. Johns'!F34</f>
        <v>0.28286422976501308</v>
      </c>
      <c r="P20" s="23">
        <f>'St. Johns'!F36</f>
        <v>0.48364732142857142</v>
      </c>
      <c r="Q20" s="13">
        <f>'St. Johns'!F29</f>
        <v>1.0462287104622872</v>
      </c>
      <c r="R20" s="13">
        <f>'St. Johns'!F32</f>
        <v>0.64963503649635035</v>
      </c>
      <c r="S20" s="23">
        <f>'St. Johns'!F35</f>
        <v>0.26900465116279071</v>
      </c>
      <c r="T20" s="63">
        <f>'St. Johns'!F37</f>
        <v>0.43322846441947566</v>
      </c>
      <c r="U20" s="63">
        <f>'St. Johns'!F47</f>
        <v>0.14146341463414633</v>
      </c>
      <c r="V20" s="63">
        <f>'St. Johns'!F48</f>
        <v>0.12652068126520682</v>
      </c>
      <c r="W20" s="59">
        <f>'St. Johns'!F17</f>
        <v>25.365853658536587</v>
      </c>
      <c r="X20" s="13">
        <f>'St. Johns'!F23</f>
        <v>26.928523299264477</v>
      </c>
      <c r="Y20" s="13">
        <f>'St. Johns'!F18</f>
        <v>27.493917274939172</v>
      </c>
      <c r="Z20" s="13">
        <f>'St. Johns'!F24</f>
        <v>27.476218157701894</v>
      </c>
      <c r="AA20" s="13">
        <f>'St. Johns'!F19</f>
        <v>-2.128063616402585</v>
      </c>
      <c r="AB20" s="55">
        <f>'St. Johns'!F25</f>
        <v>-0.54769485843741705</v>
      </c>
      <c r="AC20" s="62">
        <f>'St. Johns'!B31</f>
        <v>0.36842105263157893</v>
      </c>
      <c r="AD20" s="23">
        <f>'St. Johns'!C31</f>
        <v>0.27586206896551724</v>
      </c>
      <c r="AE20" s="86">
        <f>'St. Johns'!F43</f>
        <v>0.13902439024390245</v>
      </c>
      <c r="AF20" s="86">
        <f>'St. Johns'!G43</f>
        <v>0.14111922141119221</v>
      </c>
      <c r="AG20" s="86">
        <f>'St. Johns'!F44</f>
        <v>0.20192307692307693</v>
      </c>
      <c r="AH20" s="86">
        <f>'St. Johns'!G44</f>
        <v>0.1415929203539823</v>
      </c>
      <c r="AI20" s="86">
        <f>'St. Johns'!F40</f>
        <v>5.4830287206266322E-2</v>
      </c>
      <c r="AJ20" s="86">
        <f>'St. Johns'!F41</f>
        <v>0.13488372093023257</v>
      </c>
      <c r="AK20" s="86">
        <f>'St. Johns'!F51</f>
        <v>7.4299634591961025E-2</v>
      </c>
      <c r="AL20" s="86">
        <f>'St. Johns'!G51</f>
        <v>7.4299634591961025E-2</v>
      </c>
      <c r="AM20" s="86">
        <f>'St. Johns'!F52</f>
        <v>0.37469586374695862</v>
      </c>
      <c r="AN20" s="86">
        <f>'St. Johns'!G52</f>
        <v>0.29268292682926828</v>
      </c>
      <c r="AO20" s="59">
        <f>'St. Johns'!F55</f>
        <v>28.015693119721977</v>
      </c>
      <c r="AP20" s="59">
        <f>'St. Johns'!F56</f>
        <v>26.369741015931993</v>
      </c>
      <c r="AQ20" s="59">
        <f>'St. Johns'!F57</f>
        <v>1.645952103789984</v>
      </c>
    </row>
    <row r="21" spans="1:43">
      <c r="A21" s="46" t="s">
        <v>10</v>
      </c>
      <c r="B21" s="52">
        <f>Cornell!F9</f>
        <v>432</v>
      </c>
      <c r="C21" s="8">
        <f>Cornell!F10</f>
        <v>421</v>
      </c>
      <c r="D21" s="8">
        <f>B21-C21</f>
        <v>11</v>
      </c>
      <c r="E21" s="8">
        <f>Cornell!F11</f>
        <v>853</v>
      </c>
      <c r="F21" s="10">
        <f>Cornell!F12</f>
        <v>35.887850467289724</v>
      </c>
      <c r="G21" s="10">
        <f>Cornell!F13</f>
        <v>34.974039460020769</v>
      </c>
      <c r="H21" s="10">
        <f>F21-G21</f>
        <v>0.91381100726895426</v>
      </c>
      <c r="I21" s="53">
        <f>Cornell!F14</f>
        <v>70.861889927310486</v>
      </c>
      <c r="J21" s="60">
        <f>Cornell!B20</f>
        <v>0.4682274247491639</v>
      </c>
      <c r="K21" s="6">
        <f>Cornell!B25</f>
        <v>0.8663967611336032</v>
      </c>
      <c r="L21" s="61">
        <f>Cornell!C25</f>
        <v>0.80349344978165937</v>
      </c>
      <c r="M21" s="58">
        <f>Cornell!F28</f>
        <v>1.1273148148148149</v>
      </c>
      <c r="N21" s="10">
        <f>Cornell!F31</f>
        <v>0.69212962962962965</v>
      </c>
      <c r="O21" s="6">
        <f>Cornell!F34</f>
        <v>0.33540041067761805</v>
      </c>
      <c r="P21" s="6">
        <f>Cornell!F36</f>
        <v>0.5462876254180602</v>
      </c>
      <c r="Q21" s="10">
        <f>Cornell!F29</f>
        <v>0.87173396674584325</v>
      </c>
      <c r="R21" s="10">
        <f>Cornell!F32</f>
        <v>0.49881235154394299</v>
      </c>
      <c r="S21" s="6">
        <f>Cornell!F35</f>
        <v>0.28656130790190731</v>
      </c>
      <c r="T21" s="61">
        <f>Cornell!F37</f>
        <v>0.50079999999999991</v>
      </c>
      <c r="U21" s="61">
        <f>Cornell!F47</f>
        <v>0.18518518518518517</v>
      </c>
      <c r="V21" s="61">
        <f>Cornell!F48</f>
        <v>0.1163895486935867</v>
      </c>
      <c r="W21" s="58">
        <f>Cornell!F17</f>
        <v>37.037037037037038</v>
      </c>
      <c r="X21" s="10">
        <f>Cornell!F23</f>
        <v>39.025764426692746</v>
      </c>
      <c r="Y21" s="10">
        <f>Cornell!F18</f>
        <v>24.228028503562946</v>
      </c>
      <c r="Z21" s="10">
        <f>Cornell!F24</f>
        <v>24.212098721952543</v>
      </c>
      <c r="AA21" s="10">
        <f>Cornell!F19</f>
        <v>12.809008533474092</v>
      </c>
      <c r="AB21" s="53">
        <f>Cornell!F25</f>
        <v>14.813665704740203</v>
      </c>
      <c r="AC21" s="60">
        <f>Cornell!B31</f>
        <v>0.35087719298245612</v>
      </c>
      <c r="AD21" s="6">
        <f>Cornell!C31</f>
        <v>0.3888888888888889</v>
      </c>
      <c r="AE21" s="87">
        <f>Cornell!F43</f>
        <v>0.13194444444444445</v>
      </c>
      <c r="AF21" s="87">
        <f>Cornell!G43</f>
        <v>8.5510688836104506E-2</v>
      </c>
      <c r="AG21" s="87">
        <f>Cornell!F44</f>
        <v>0.125</v>
      </c>
      <c r="AH21" s="87">
        <f>Cornell!G44</f>
        <v>0.13725490196078433</v>
      </c>
      <c r="AI21" s="87">
        <f>Cornell!F40</f>
        <v>4.1067761806981518E-2</v>
      </c>
      <c r="AJ21" s="87">
        <f>Cornell!F41</f>
        <v>9.8092643051771122E-2</v>
      </c>
      <c r="AK21" s="87">
        <f>Cornell!F51</f>
        <v>4.3376318874560373E-2</v>
      </c>
      <c r="AL21" s="87">
        <f>Cornell!G51</f>
        <v>6.799531066822978E-2</v>
      </c>
      <c r="AM21" s="87">
        <f>Cornell!F52</f>
        <v>0.25653206650831356</v>
      </c>
      <c r="AN21" s="87">
        <f>Cornell!G52</f>
        <v>0.32175925925925924</v>
      </c>
      <c r="AO21" s="58">
        <f>Cornell!F55</f>
        <v>28.016078512518167</v>
      </c>
      <c r="AP21" s="58">
        <f>Cornell!F56</f>
        <v>26.567686468221453</v>
      </c>
      <c r="AQ21" s="58">
        <f>Cornell!F57</f>
        <v>1.448392044296714</v>
      </c>
    </row>
    <row r="22" spans="1:43">
      <c r="A22" s="46" t="s">
        <v>28</v>
      </c>
      <c r="B22" s="52">
        <f>Loyola!F9</f>
        <v>361</v>
      </c>
      <c r="C22" s="8">
        <f>Loyola!F10</f>
        <v>334</v>
      </c>
      <c r="D22" s="8">
        <f>B22-C22</f>
        <v>27</v>
      </c>
      <c r="E22" s="8">
        <f>Loyola!F11</f>
        <v>695</v>
      </c>
      <c r="F22" s="10">
        <f>Loyola!F12</f>
        <v>32.088888888888889</v>
      </c>
      <c r="G22" s="10">
        <f>Loyola!F13</f>
        <v>29.68888888888889</v>
      </c>
      <c r="H22" s="10">
        <f>F22-G22</f>
        <v>2.3999999999999986</v>
      </c>
      <c r="I22" s="53">
        <f>Loyola!F14</f>
        <v>61.777777777777779</v>
      </c>
      <c r="J22" s="60">
        <f>Loyola!B20</f>
        <v>0.55555555555555558</v>
      </c>
      <c r="K22" s="6">
        <f>Loyola!B25</f>
        <v>0.88383838383838387</v>
      </c>
      <c r="L22" s="61">
        <f>Loyola!C25</f>
        <v>0.81990521327014221</v>
      </c>
      <c r="M22" s="58">
        <f>Loyola!F28</f>
        <v>1.0415512465373962</v>
      </c>
      <c r="N22" s="10">
        <f>Loyola!F31</f>
        <v>0.59002770083102496</v>
      </c>
      <c r="O22" s="6">
        <f>Loyola!F34</f>
        <v>0.26506117021276593</v>
      </c>
      <c r="P22" s="6">
        <f>Loyola!F36</f>
        <v>0.46790140845070421</v>
      </c>
      <c r="Q22" s="10">
        <f>Loyola!F29</f>
        <v>0.90718562874251496</v>
      </c>
      <c r="R22" s="10">
        <f>Loyola!F32</f>
        <v>0.52994011976047906</v>
      </c>
      <c r="S22" s="6">
        <f>Loyola!F35</f>
        <v>0.2964917491749175</v>
      </c>
      <c r="T22" s="61">
        <f>Loyola!F37</f>
        <v>0.50755367231638415</v>
      </c>
      <c r="U22" s="61">
        <f>Loyola!F47</f>
        <v>0.13850415512465375</v>
      </c>
      <c r="V22" s="61">
        <f>Loyola!F48</f>
        <v>0.12574850299401197</v>
      </c>
      <c r="W22" s="58">
        <f>Loyola!F17</f>
        <v>26.038781163434905</v>
      </c>
      <c r="X22" s="10">
        <f>Loyola!F23</f>
        <v>26.085615505648196</v>
      </c>
      <c r="Y22" s="10">
        <f>Loyola!F18</f>
        <v>26.34730538922156</v>
      </c>
      <c r="Z22" s="10">
        <f>Loyola!F24</f>
        <v>25.201326343511198</v>
      </c>
      <c r="AA22" s="10">
        <f>Loyola!F19</f>
        <v>-0.30852422578665539</v>
      </c>
      <c r="AB22" s="53">
        <f>Loyola!F25</f>
        <v>0.88428916213699793</v>
      </c>
      <c r="AC22" s="60">
        <f>Loyola!B31</f>
        <v>0.42222222222222222</v>
      </c>
      <c r="AD22" s="6">
        <f>Loyola!C31</f>
        <v>0.26190476190476192</v>
      </c>
      <c r="AE22" s="87">
        <f>Loyola!F43</f>
        <v>0.12465373961218837</v>
      </c>
      <c r="AF22" s="87">
        <f>Loyola!G43</f>
        <v>0.12574850299401197</v>
      </c>
      <c r="AG22" s="87">
        <f>Loyola!F44</f>
        <v>0.20212765957446807</v>
      </c>
      <c r="AH22" s="87">
        <f>Loyola!G44</f>
        <v>0.125</v>
      </c>
      <c r="AI22" s="87">
        <f>Loyola!F40</f>
        <v>5.0531914893617018E-2</v>
      </c>
      <c r="AJ22" s="87">
        <f>Loyola!F41</f>
        <v>0.13861386138613863</v>
      </c>
      <c r="AK22" s="87">
        <f>Loyola!F51</f>
        <v>6.6187050359712229E-2</v>
      </c>
      <c r="AL22" s="87">
        <f>Loyola!G51</f>
        <v>7.4820143884892082E-2</v>
      </c>
      <c r="AM22" s="87">
        <f>Loyola!F52</f>
        <v>0.26646706586826346</v>
      </c>
      <c r="AN22" s="87">
        <f>Loyola!G52</f>
        <v>0.32963988919667592</v>
      </c>
      <c r="AO22" s="58">
        <f>Loyola!F55</f>
        <v>29.270794654991462</v>
      </c>
      <c r="AP22" s="58">
        <f>Loyola!F56</f>
        <v>27.943994252775575</v>
      </c>
      <c r="AQ22" s="58">
        <f>Loyola!F57</f>
        <v>1.3268004022158877</v>
      </c>
    </row>
    <row r="23" spans="1:43">
      <c r="A23" s="46" t="s">
        <v>13</v>
      </c>
      <c r="B23" s="52">
        <f>Denver!F9</f>
        <v>447</v>
      </c>
      <c r="C23" s="8">
        <f>Denver!F10</f>
        <v>403</v>
      </c>
      <c r="D23" s="8">
        <f>B23-C23</f>
        <v>44</v>
      </c>
      <c r="E23" s="8">
        <f>Denver!F11</f>
        <v>850</v>
      </c>
      <c r="F23" s="10">
        <f>Denver!F12</f>
        <v>36.61433447098976</v>
      </c>
      <c r="G23" s="10">
        <f>Denver!F13</f>
        <v>33.010238907849825</v>
      </c>
      <c r="H23" s="10">
        <f>F23-G23</f>
        <v>3.6040955631399356</v>
      </c>
      <c r="I23" s="53">
        <f>Denver!F14</f>
        <v>69.624573378839585</v>
      </c>
      <c r="J23" s="60">
        <f>Denver!B20</f>
        <v>0.55987055016181231</v>
      </c>
      <c r="K23" s="6">
        <f>Denver!B25</f>
        <v>0.85526315789473684</v>
      </c>
      <c r="L23" s="61">
        <f>Denver!C25</f>
        <v>0.80341880341880345</v>
      </c>
      <c r="M23" s="58">
        <f>Denver!F28</f>
        <v>1.0782997762863535</v>
      </c>
      <c r="N23" s="10">
        <f>Denver!F31</f>
        <v>0.67785234899328861</v>
      </c>
      <c r="O23" s="6">
        <f>Denver!F34</f>
        <v>0.33368879668049795</v>
      </c>
      <c r="P23" s="6">
        <f>Denver!F36</f>
        <v>0.53081848184818492</v>
      </c>
      <c r="Q23" s="10">
        <f>Denver!F29</f>
        <v>1.0099255583126552</v>
      </c>
      <c r="R23" s="10">
        <f>Denver!F32</f>
        <v>0.58808933002481389</v>
      </c>
      <c r="S23" s="6">
        <f>Denver!F35</f>
        <v>0.26455036855036856</v>
      </c>
      <c r="T23" s="61">
        <f>Denver!F37</f>
        <v>0.4543122362869198</v>
      </c>
      <c r="U23" s="61">
        <f>Denver!F47</f>
        <v>0.19463087248322147</v>
      </c>
      <c r="V23" s="61">
        <f>Denver!F48</f>
        <v>0.13647642679900746</v>
      </c>
      <c r="W23" s="58">
        <f>Denver!F17</f>
        <v>34.899328859060404</v>
      </c>
      <c r="X23" s="10">
        <f>Denver!F23</f>
        <v>36.823653747902775</v>
      </c>
      <c r="Y23" s="10">
        <f>Denver!F18</f>
        <v>26.054590570719604</v>
      </c>
      <c r="Z23" s="10">
        <f>Denver!F24</f>
        <v>26.222854354418487</v>
      </c>
      <c r="AA23" s="10">
        <f>Denver!F19</f>
        <v>8.8447382883407997</v>
      </c>
      <c r="AB23" s="53">
        <f>Denver!F25</f>
        <v>10.600799393484287</v>
      </c>
      <c r="AC23" s="60">
        <f>Denver!B31</f>
        <v>0.46153846153846156</v>
      </c>
      <c r="AD23" s="6">
        <f>Denver!C31</f>
        <v>0.42105263157894735</v>
      </c>
      <c r="AE23" s="87">
        <f>Denver!F43</f>
        <v>0.116331096196868</v>
      </c>
      <c r="AF23" s="87">
        <f>Denver!G43</f>
        <v>9.4292803970223327E-2</v>
      </c>
      <c r="AG23" s="87">
        <f>Denver!F44</f>
        <v>0.15384615384615385</v>
      </c>
      <c r="AH23" s="87">
        <f>Denver!G44</f>
        <v>0.15238095238095239</v>
      </c>
      <c r="AI23" s="87">
        <f>Denver!F40</f>
        <v>4.9792531120331947E-2</v>
      </c>
      <c r="AJ23" s="87">
        <f>Denver!F41</f>
        <v>9.3366093366093361E-2</v>
      </c>
      <c r="AK23" s="87">
        <f>Denver!F51</f>
        <v>4.9411764705882349E-2</v>
      </c>
      <c r="AL23" s="87">
        <f>Denver!G51</f>
        <v>7.1764705882352939E-2</v>
      </c>
      <c r="AM23" s="87">
        <f>Denver!F52</f>
        <v>0.32754342431761785</v>
      </c>
      <c r="AN23" s="87">
        <f>Denver!G52</f>
        <v>0.32885906040268459</v>
      </c>
      <c r="AO23" s="58">
        <f>Denver!F55</f>
        <v>27.8180059715345</v>
      </c>
      <c r="AP23" s="58">
        <f>Denver!F56</f>
        <v>26.531335849760548</v>
      </c>
      <c r="AQ23" s="58">
        <f>Denver!F57</f>
        <v>1.2866701217739518</v>
      </c>
    </row>
    <row r="24" spans="1:43" s="32" customFormat="1">
      <c r="A24" s="46" t="s">
        <v>5</v>
      </c>
      <c r="B24" s="52">
        <f>Brown!F9</f>
        <v>476</v>
      </c>
      <c r="C24" s="8">
        <f>Brown!F10</f>
        <v>463</v>
      </c>
      <c r="D24" s="8">
        <f>B24-C24</f>
        <v>13</v>
      </c>
      <c r="E24" s="8">
        <f>Brown!F11</f>
        <v>939</v>
      </c>
      <c r="F24" s="10">
        <f>Brown!F12</f>
        <v>36.015132408575035</v>
      </c>
      <c r="G24" s="10">
        <f>Brown!F13</f>
        <v>35.031525851197983</v>
      </c>
      <c r="H24" s="10">
        <f>F24-G24</f>
        <v>0.98360655737705116</v>
      </c>
      <c r="I24" s="53">
        <f>Brown!F14</f>
        <v>71.046658259773011</v>
      </c>
      <c r="J24" s="60">
        <f>Brown!B20</f>
        <v>0.49433962264150944</v>
      </c>
      <c r="K24" s="6">
        <f>Brown!B25</f>
        <v>0.83</v>
      </c>
      <c r="L24" s="61">
        <f>Brown!C25</f>
        <v>0.83812949640287771</v>
      </c>
      <c r="M24" s="58">
        <f>Brown!F28</f>
        <v>0.8529411764705882</v>
      </c>
      <c r="N24" s="10">
        <f>Brown!F31</f>
        <v>0.48529411764705882</v>
      </c>
      <c r="O24" s="6">
        <f>Brown!F34</f>
        <v>0.25904187192118228</v>
      </c>
      <c r="P24" s="6">
        <f>Brown!F36</f>
        <v>0.45528571428571429</v>
      </c>
      <c r="Q24" s="10">
        <f>Brown!F29</f>
        <v>1.0518358531317495</v>
      </c>
      <c r="R24" s="10">
        <f>Brown!F32</f>
        <v>0.59395248380129595</v>
      </c>
      <c r="S24" s="6">
        <f>Brown!F35</f>
        <v>0.24058726899383984</v>
      </c>
      <c r="T24" s="61">
        <f>Brown!F37</f>
        <v>0.42605818181818178</v>
      </c>
      <c r="U24" s="61">
        <f>Brown!F47</f>
        <v>0.11764705882352941</v>
      </c>
      <c r="V24" s="61">
        <f>Brown!F48</f>
        <v>0.11879049676025918</v>
      </c>
      <c r="W24" s="58">
        <f>Brown!F17</f>
        <v>21.638655462184875</v>
      </c>
      <c r="X24" s="10">
        <f>Brown!F23</f>
        <v>22.498929287823611</v>
      </c>
      <c r="Y24" s="10">
        <f>Brown!F18</f>
        <v>24.838012958963283</v>
      </c>
      <c r="Z24" s="10">
        <f>Brown!F24</f>
        <v>24.652721662653118</v>
      </c>
      <c r="AA24" s="10">
        <f>Brown!F19</f>
        <v>-3.1993574967784078</v>
      </c>
      <c r="AB24" s="53">
        <f>Brown!F25</f>
        <v>-2.1537923748295071</v>
      </c>
      <c r="AC24" s="60">
        <f>Brown!B31</f>
        <v>0.23214285714285715</v>
      </c>
      <c r="AD24" s="6">
        <f>Brown!C31</f>
        <v>0.15384615384615385</v>
      </c>
      <c r="AE24" s="87">
        <f>Brown!F43</f>
        <v>0.11764705882352941</v>
      </c>
      <c r="AF24" s="87">
        <f>Brown!G43</f>
        <v>0.11231101511879049</v>
      </c>
      <c r="AG24" s="87">
        <f>Brown!F44</f>
        <v>0.12621359223300971</v>
      </c>
      <c r="AH24" s="87">
        <f>Brown!G44</f>
        <v>6.9565217391304349E-2</v>
      </c>
      <c r="AI24" s="87">
        <f>Brown!F40</f>
        <v>3.2019704433497539E-2</v>
      </c>
      <c r="AJ24" s="87">
        <f>Brown!F41</f>
        <v>0.10677618069815195</v>
      </c>
      <c r="AK24" s="87">
        <f>Brown!F51</f>
        <v>5.8572949946751864E-2</v>
      </c>
      <c r="AL24" s="87">
        <f>Brown!G51</f>
        <v>6.1767838125665601E-2</v>
      </c>
      <c r="AM24" s="87">
        <f>Brown!F52</f>
        <v>0.34557235421166305</v>
      </c>
      <c r="AN24" s="87">
        <f>Brown!G52</f>
        <v>0.26890756302521007</v>
      </c>
      <c r="AO24" s="58">
        <f>Brown!F55</f>
        <v>28.208090145109185</v>
      </c>
      <c r="AP24" s="58">
        <f>Brown!F56</f>
        <v>26.923861105538329</v>
      </c>
      <c r="AQ24" s="58">
        <f>Brown!F57</f>
        <v>1.2842290395708567</v>
      </c>
    </row>
    <row r="25" spans="1:43">
      <c r="A25" s="46" t="s">
        <v>11</v>
      </c>
      <c r="B25" s="52">
        <f>Dartmouth!F9</f>
        <v>462</v>
      </c>
      <c r="C25" s="8">
        <f>Dartmouth!F10</f>
        <v>507</v>
      </c>
      <c r="D25" s="8">
        <f>B25-C25</f>
        <v>-45</v>
      </c>
      <c r="E25" s="8">
        <f>Dartmouth!F11</f>
        <v>969</v>
      </c>
      <c r="F25" s="10">
        <f>Dartmouth!F12</f>
        <v>35.53846153846154</v>
      </c>
      <c r="G25" s="10">
        <f>Dartmouth!F13</f>
        <v>39</v>
      </c>
      <c r="H25" s="10">
        <f>F25-G25</f>
        <v>-3.4615384615384599</v>
      </c>
      <c r="I25" s="53">
        <f>Dartmouth!F14</f>
        <v>74.538461538461533</v>
      </c>
      <c r="J25" s="60">
        <f>Dartmouth!B20</f>
        <v>0.45</v>
      </c>
      <c r="K25" s="6">
        <f>Dartmouth!B25</f>
        <v>0.78545454545454541</v>
      </c>
      <c r="L25" s="61">
        <f>Dartmouth!C25</f>
        <v>0.81625441696113077</v>
      </c>
      <c r="M25" s="58">
        <f>Dartmouth!F28</f>
        <v>0.99350649350649356</v>
      </c>
      <c r="N25" s="10">
        <f>Dartmouth!F31</f>
        <v>0.55194805194805197</v>
      </c>
      <c r="O25" s="6">
        <f>Dartmouth!F34</f>
        <v>0.27158605664488017</v>
      </c>
      <c r="P25" s="6">
        <f>Dartmouth!F36</f>
        <v>0.48885490196078424</v>
      </c>
      <c r="Q25" s="10">
        <f>Dartmouth!F29</f>
        <v>0.98224852071005919</v>
      </c>
      <c r="R25" s="10">
        <f>Dartmouth!F32</f>
        <v>0.59368836291913218</v>
      </c>
      <c r="S25" s="6">
        <f>Dartmouth!F35</f>
        <v>0.2925020080321285</v>
      </c>
      <c r="T25" s="61">
        <f>Dartmouth!F37</f>
        <v>0.48394019933554816</v>
      </c>
      <c r="U25" s="61">
        <f>Dartmouth!F47</f>
        <v>0.13636363636363635</v>
      </c>
      <c r="V25" s="61">
        <f>Dartmouth!F48</f>
        <v>0.16370808678500987</v>
      </c>
      <c r="W25" s="58">
        <f>Dartmouth!F17</f>
        <v>25.757575757575758</v>
      </c>
      <c r="X25" s="10">
        <f>Dartmouth!F23</f>
        <v>26.754689498533768</v>
      </c>
      <c r="Y25" s="10">
        <f>Dartmouth!F18</f>
        <v>27.810650887573964</v>
      </c>
      <c r="Z25" s="10">
        <f>Dartmouth!F24</f>
        <v>27.769748930839967</v>
      </c>
      <c r="AA25" s="10">
        <f>Dartmouth!F19</f>
        <v>-2.0530751299982057</v>
      </c>
      <c r="AB25" s="53">
        <f>Dartmouth!F25</f>
        <v>-1.0150594323061988</v>
      </c>
      <c r="AC25" s="60">
        <f>Dartmouth!B31</f>
        <v>0.30434782608695654</v>
      </c>
      <c r="AD25" s="6">
        <f>Dartmouth!C31</f>
        <v>0.30508474576271188</v>
      </c>
      <c r="AE25" s="87">
        <f>Dartmouth!F43</f>
        <v>9.9567099567099568E-2</v>
      </c>
      <c r="AF25" s="87">
        <f>Dartmouth!G43</f>
        <v>0.11637080867850098</v>
      </c>
      <c r="AG25" s="87">
        <f>Dartmouth!F44</f>
        <v>0.11764705882352941</v>
      </c>
      <c r="AH25" s="87">
        <f>Dartmouth!G44</f>
        <v>0.1276595744680851</v>
      </c>
      <c r="AI25" s="87">
        <f>Dartmouth!F40</f>
        <v>3.0501089324618737E-2</v>
      </c>
      <c r="AJ25" s="87">
        <f>Dartmouth!F41</f>
        <v>0.11847389558232932</v>
      </c>
      <c r="AK25" s="87">
        <f>Dartmouth!F51</f>
        <v>6.1919504643962849E-2</v>
      </c>
      <c r="AL25" s="87">
        <f>Dartmouth!G51</f>
        <v>4.8503611971104234E-2</v>
      </c>
      <c r="AM25" s="87">
        <f>Dartmouth!F52</f>
        <v>0.31558185404339251</v>
      </c>
      <c r="AN25" s="87">
        <f>Dartmouth!G52</f>
        <v>0.2943722943722944</v>
      </c>
      <c r="AO25" s="58">
        <f>Dartmouth!F55</f>
        <v>28.038895754322468</v>
      </c>
      <c r="AP25" s="58">
        <f>Dartmouth!F56</f>
        <v>26.950944575998903</v>
      </c>
      <c r="AQ25" s="58">
        <f>Dartmouth!F57</f>
        <v>1.0879511783235642</v>
      </c>
    </row>
    <row r="26" spans="1:43">
      <c r="A26" s="46" t="s">
        <v>39</v>
      </c>
      <c r="B26" s="52">
        <f>'Penn State'!F9</f>
        <v>352</v>
      </c>
      <c r="C26" s="8">
        <f>'Penn State'!F10</f>
        <v>355</v>
      </c>
      <c r="D26" s="8">
        <f>B26-C26</f>
        <v>-3</v>
      </c>
      <c r="E26" s="8">
        <f>'Penn State'!F11</f>
        <v>707</v>
      </c>
      <c r="F26" s="10">
        <f>'Penn State'!F12</f>
        <v>28.981132075471695</v>
      </c>
      <c r="G26" s="10">
        <f>'Penn State'!F13</f>
        <v>29.228130360205832</v>
      </c>
      <c r="H26" s="10">
        <f>F26-G26</f>
        <v>-0.24699828473413632</v>
      </c>
      <c r="I26" s="53">
        <f>'Penn State'!F14</f>
        <v>58.20926243567753</v>
      </c>
      <c r="J26" s="60">
        <f>'Penn State'!B20</f>
        <v>0.50423728813559321</v>
      </c>
      <c r="K26" s="6">
        <f>'Penn State'!B25</f>
        <v>0.81372549019607843</v>
      </c>
      <c r="L26" s="61">
        <f>'Penn State'!C25</f>
        <v>0.85499999999999998</v>
      </c>
      <c r="M26" s="58">
        <f>'Penn State'!F28</f>
        <v>1.0767045454545454</v>
      </c>
      <c r="N26" s="10">
        <f>'Penn State'!F31</f>
        <v>0.65625</v>
      </c>
      <c r="O26" s="6">
        <f>'Penn State'!F34</f>
        <v>0.27527704485488125</v>
      </c>
      <c r="P26" s="6">
        <f>'Penn State'!F36</f>
        <v>0.45164502164502163</v>
      </c>
      <c r="Q26" s="10">
        <f>'Penn State'!F29</f>
        <v>1.2028169014084507</v>
      </c>
      <c r="R26" s="10">
        <f>'Penn State'!F32</f>
        <v>0.72676056338028172</v>
      </c>
      <c r="S26" s="6">
        <f>'Penn State'!F35</f>
        <v>0.22327400468384073</v>
      </c>
      <c r="T26" s="61">
        <f>'Penn State'!F37</f>
        <v>0.36952713178294572</v>
      </c>
      <c r="U26" s="61">
        <f>'Penn State'!F47</f>
        <v>0.12215909090909091</v>
      </c>
      <c r="V26" s="61">
        <f>'Penn State'!F48</f>
        <v>0.13521126760563379</v>
      </c>
      <c r="W26" s="58">
        <f>'Penn State'!F17</f>
        <v>28.693181818181817</v>
      </c>
      <c r="X26" s="10">
        <f>'Penn State'!F23</f>
        <v>29.252426368177556</v>
      </c>
      <c r="Y26" s="10">
        <f>'Penn State'!F18</f>
        <v>26.197183098591548</v>
      </c>
      <c r="Z26" s="10">
        <f>'Penn State'!F24</f>
        <v>25.809828229786763</v>
      </c>
      <c r="AA26" s="10">
        <f>'Penn State'!F19</f>
        <v>2.4959987195902684</v>
      </c>
      <c r="AB26" s="53">
        <f>'Penn State'!F25</f>
        <v>3.4425981383907924</v>
      </c>
      <c r="AC26" s="60">
        <f>'Penn State'!B31</f>
        <v>0.22727272727272727</v>
      </c>
      <c r="AD26" s="6">
        <f>'Penn State'!C31</f>
        <v>0.26923076923076922</v>
      </c>
      <c r="AE26" s="87">
        <f>'Penn State'!F43</f>
        <v>0.125</v>
      </c>
      <c r="AF26" s="87">
        <f>'Penn State'!G43</f>
        <v>0.14647887323943662</v>
      </c>
      <c r="AG26" s="87">
        <f>'Penn State'!F44</f>
        <v>9.9009900990099015E-2</v>
      </c>
      <c r="AH26" s="87">
        <f>'Penn State'!G44</f>
        <v>0.15053763440860216</v>
      </c>
      <c r="AI26" s="87">
        <f>'Penn State'!F40</f>
        <v>2.6385224274406333E-2</v>
      </c>
      <c r="AJ26" s="87">
        <f>'Penn State'!F41</f>
        <v>0.12177985948477751</v>
      </c>
      <c r="AK26" s="87">
        <f>'Penn State'!F51</f>
        <v>7.4964639321074958E-2</v>
      </c>
      <c r="AL26" s="87">
        <f>'Penn State'!G51</f>
        <v>6.3649222065063654E-2</v>
      </c>
      <c r="AM26" s="87">
        <f>'Penn State'!F52</f>
        <v>0.46478873239436619</v>
      </c>
      <c r="AN26" s="87">
        <f>'Penn State'!G52</f>
        <v>0.36931818181818182</v>
      </c>
      <c r="AO26" s="58">
        <f>'Penn State'!F55</f>
        <v>28.417848012640533</v>
      </c>
      <c r="AP26" s="58">
        <f>'Penn State'!F56</f>
        <v>27.459064403062811</v>
      </c>
      <c r="AQ26" s="58">
        <f>'Penn State'!F57</f>
        <v>0.95878360957772202</v>
      </c>
    </row>
    <row r="27" spans="1:43">
      <c r="A27" s="46" t="s">
        <v>31</v>
      </c>
      <c r="B27" s="52">
        <f>Maryland!F9</f>
        <v>439</v>
      </c>
      <c r="C27" s="8">
        <f>Maryland!F10</f>
        <v>358</v>
      </c>
      <c r="D27" s="8">
        <f>B27-C27</f>
        <v>81</v>
      </c>
      <c r="E27" s="8">
        <f>Maryland!F11</f>
        <v>797</v>
      </c>
      <c r="F27" s="10">
        <f>Maryland!F12</f>
        <v>33.564829563555271</v>
      </c>
      <c r="G27" s="10">
        <f>Maryland!F13</f>
        <v>27.371774450461928</v>
      </c>
      <c r="H27" s="10">
        <f>F27-G27</f>
        <v>6.1930551130933438</v>
      </c>
      <c r="I27" s="53">
        <f>Maryland!F14</f>
        <v>60.936604014017199</v>
      </c>
      <c r="J27" s="60">
        <f>Maryland!B20</f>
        <v>0.602112676056338</v>
      </c>
      <c r="K27" s="6">
        <f>Maryland!B25</f>
        <v>0.89823008849557517</v>
      </c>
      <c r="L27" s="61">
        <f>Maryland!C25</f>
        <v>0.81081081081081086</v>
      </c>
      <c r="M27" s="58">
        <f>Maryland!F28</f>
        <v>1.0068337129840548</v>
      </c>
      <c r="N27" s="10">
        <f>Maryland!F31</f>
        <v>0.65148063781321186</v>
      </c>
      <c r="O27" s="6">
        <f>Maryland!F34</f>
        <v>0.33560180995475114</v>
      </c>
      <c r="P27" s="6">
        <f>Maryland!F36</f>
        <v>0.51865734265734276</v>
      </c>
      <c r="Q27" s="10">
        <f>Maryland!F29</f>
        <v>1.0083798882681565</v>
      </c>
      <c r="R27" s="10">
        <f>Maryland!F32</f>
        <v>0.5949720670391061</v>
      </c>
      <c r="S27" s="6">
        <f>Maryland!F35</f>
        <v>0.26039889196675903</v>
      </c>
      <c r="T27" s="61">
        <f>Maryland!F37</f>
        <v>0.44133333333333336</v>
      </c>
      <c r="U27" s="61">
        <f>Maryland!F47</f>
        <v>0.21640091116173121</v>
      </c>
      <c r="V27" s="61">
        <f>Maryland!F48</f>
        <v>0.13407821229050279</v>
      </c>
      <c r="W27" s="58">
        <f>Maryland!F17</f>
        <v>33.485193621867879</v>
      </c>
      <c r="X27" s="10">
        <f>Maryland!F23</f>
        <v>32.560779602980887</v>
      </c>
      <c r="Y27" s="10">
        <f>Maryland!F18</f>
        <v>25.69832402234637</v>
      </c>
      <c r="Z27" s="10">
        <f>Maryland!F24</f>
        <v>24.19568948108326</v>
      </c>
      <c r="AA27" s="10">
        <f>Maryland!F19</f>
        <v>7.7868695995215091</v>
      </c>
      <c r="AB27" s="53">
        <f>Maryland!F25</f>
        <v>8.3650901218976266</v>
      </c>
      <c r="AC27" s="60">
        <f>Maryland!B31</f>
        <v>0.26666666666666666</v>
      </c>
      <c r="AD27" s="6">
        <f>Maryland!C31</f>
        <v>0.24489795918367346</v>
      </c>
      <c r="AE27" s="87">
        <f>Maryland!F43</f>
        <v>6.8337129840546698E-2</v>
      </c>
      <c r="AF27" s="87">
        <f>Maryland!G43</f>
        <v>0.13687150837988826</v>
      </c>
      <c r="AG27" s="87">
        <f>Maryland!F44</f>
        <v>5.4421768707482991E-2</v>
      </c>
      <c r="AH27" s="87">
        <f>Maryland!G44</f>
        <v>0.13043478260869565</v>
      </c>
      <c r="AI27" s="87">
        <f>Maryland!F40</f>
        <v>1.8099547511312219E-2</v>
      </c>
      <c r="AJ27" s="87">
        <f>Maryland!F41</f>
        <v>0.13573407202216067</v>
      </c>
      <c r="AK27" s="87">
        <f>Maryland!F51</f>
        <v>6.3989962358845673E-2</v>
      </c>
      <c r="AL27" s="87">
        <f>Maryland!G51</f>
        <v>4.1405269761606023E-2</v>
      </c>
      <c r="AM27" s="87">
        <f>Maryland!F52</f>
        <v>0.33798882681564246</v>
      </c>
      <c r="AN27" s="87">
        <f>Maryland!G52</f>
        <v>0.31662870159453305</v>
      </c>
      <c r="AO27" s="58">
        <f>Maryland!F55</f>
        <v>29.736407824486999</v>
      </c>
      <c r="AP27" s="58">
        <f>Maryland!F56</f>
        <v>28.789023888666442</v>
      </c>
      <c r="AQ27" s="58">
        <f>Maryland!F57</f>
        <v>0.94738393582055735</v>
      </c>
    </row>
    <row r="28" spans="1:43">
      <c r="A28" s="46" t="s">
        <v>8</v>
      </c>
      <c r="B28" s="52">
        <f>Canisius!F9</f>
        <v>350</v>
      </c>
      <c r="C28" s="8">
        <f>Canisius!F10</f>
        <v>378</v>
      </c>
      <c r="D28" s="8">
        <f>B28-C28</f>
        <v>-28</v>
      </c>
      <c r="E28" s="8">
        <f>Canisius!F11</f>
        <v>728</v>
      </c>
      <c r="F28" s="10">
        <f>Canisius!F12</f>
        <v>31.71007927519819</v>
      </c>
      <c r="G28" s="10">
        <f>Canisius!F13</f>
        <v>34.246885617214048</v>
      </c>
      <c r="H28" s="10">
        <f>F28-G28</f>
        <v>-2.5368063420158578</v>
      </c>
      <c r="I28" s="53">
        <f>Canisius!F14</f>
        <v>65.95696489241223</v>
      </c>
      <c r="J28" s="60">
        <f>Canisius!B20</f>
        <v>0.43220338983050849</v>
      </c>
      <c r="K28" s="6">
        <f>Canisius!B25</f>
        <v>0.80288461538461542</v>
      </c>
      <c r="L28" s="61">
        <f>Canisius!C25</f>
        <v>0.80295566502463056</v>
      </c>
      <c r="M28" s="58">
        <f>Canisius!F28</f>
        <v>0.83142857142857141</v>
      </c>
      <c r="N28" s="10">
        <f>Canisius!F31</f>
        <v>0.50285714285714289</v>
      </c>
      <c r="O28" s="6">
        <f>Canisius!F34</f>
        <v>0.2875257731958763</v>
      </c>
      <c r="P28" s="6">
        <f>Canisius!F36</f>
        <v>0.47539772727272728</v>
      </c>
      <c r="Q28" s="10">
        <f>Canisius!F29</f>
        <v>1.0555555555555556</v>
      </c>
      <c r="R28" s="10">
        <f>Canisius!F32</f>
        <v>0.61111111111111116</v>
      </c>
      <c r="S28" s="6">
        <f>Canisius!F35</f>
        <v>0.31413032581453632</v>
      </c>
      <c r="T28" s="61">
        <f>Canisius!F37</f>
        <v>0.54258874458874451</v>
      </c>
      <c r="U28" s="61">
        <f>Canisius!F47</f>
        <v>0.14000000000000001</v>
      </c>
      <c r="V28" s="61">
        <f>Canisius!F48</f>
        <v>0.16666666666666666</v>
      </c>
      <c r="W28" s="58">
        <f>Canisius!F17</f>
        <v>23.428571428571431</v>
      </c>
      <c r="X28" s="10">
        <f>Canisius!F23</f>
        <v>23.460729036574804</v>
      </c>
      <c r="Y28" s="10">
        <f>Canisius!F18</f>
        <v>32.539682539682538</v>
      </c>
      <c r="Z28" s="10">
        <f>Canisius!F24</f>
        <v>31.574074663254265</v>
      </c>
      <c r="AA28" s="10">
        <f>Canisius!F19</f>
        <v>-9.1111111111111072</v>
      </c>
      <c r="AB28" s="53">
        <f>Canisius!F25</f>
        <v>-8.113345626679461</v>
      </c>
      <c r="AC28" s="60">
        <f>Canisius!B31</f>
        <v>0.2857142857142857</v>
      </c>
      <c r="AD28" s="6">
        <f>Canisius!C31</f>
        <v>0.31111111111111112</v>
      </c>
      <c r="AE28" s="87">
        <f>Canisius!F43</f>
        <v>0.1</v>
      </c>
      <c r="AF28" s="87">
        <f>Canisius!G43</f>
        <v>0.11904761904761904</v>
      </c>
      <c r="AG28" s="87">
        <f>Canisius!F44</f>
        <v>0.12195121951219512</v>
      </c>
      <c r="AH28" s="87">
        <f>Canisius!G44</f>
        <v>0.11382113821138211</v>
      </c>
      <c r="AI28" s="87">
        <f>Canisius!F40</f>
        <v>3.4364261168384883E-2</v>
      </c>
      <c r="AJ28" s="87">
        <f>Canisius!F41</f>
        <v>0.11278195488721804</v>
      </c>
      <c r="AK28" s="87">
        <f>Canisius!F51</f>
        <v>6.8681318681318687E-2</v>
      </c>
      <c r="AL28" s="87">
        <f>Canisius!G51</f>
        <v>6.1813186813186816E-2</v>
      </c>
      <c r="AM28" s="87">
        <f>Canisius!F52</f>
        <v>0.2857142857142857</v>
      </c>
      <c r="AN28" s="87">
        <f>Canisius!G52</f>
        <v>0.26857142857142857</v>
      </c>
      <c r="AO28" s="58">
        <f>Canisius!F55</f>
        <v>28.853890937547121</v>
      </c>
      <c r="AP28" s="58">
        <f>Canisius!F56</f>
        <v>27.955883673718333</v>
      </c>
      <c r="AQ28" s="58">
        <f>Canisius!F57</f>
        <v>0.89800726382878793</v>
      </c>
    </row>
    <row r="29" spans="1:43">
      <c r="A29" s="46" t="s">
        <v>37</v>
      </c>
      <c r="B29" s="52">
        <f>'Ohio State'!F9</f>
        <v>473</v>
      </c>
      <c r="C29" s="8">
        <f>'Ohio State'!F10</f>
        <v>471</v>
      </c>
      <c r="D29" s="8">
        <f>B29-C29</f>
        <v>2</v>
      </c>
      <c r="E29" s="8">
        <f>'Ohio State'!F11</f>
        <v>944</v>
      </c>
      <c r="F29" s="10">
        <f>'Ohio State'!F12</f>
        <v>33.437407952871872</v>
      </c>
      <c r="G29" s="10">
        <f>'Ohio State'!F13</f>
        <v>33.296023564064797</v>
      </c>
      <c r="H29" s="10">
        <f>F29-G29</f>
        <v>0.14138438880707582</v>
      </c>
      <c r="I29" s="53">
        <f>'Ohio State'!F14</f>
        <v>66.733431516936662</v>
      </c>
      <c r="J29" s="60">
        <f>'Ohio State'!B20</f>
        <v>0.47333333333333333</v>
      </c>
      <c r="K29" s="6">
        <f>'Ohio State'!B25</f>
        <v>0.85614035087719298</v>
      </c>
      <c r="L29" s="61">
        <f>'Ohio State'!C25</f>
        <v>0.83088235294117652</v>
      </c>
      <c r="M29" s="58">
        <f>'Ohio State'!F28</f>
        <v>0.93023255813953487</v>
      </c>
      <c r="N29" s="10">
        <f>'Ohio State'!F31</f>
        <v>0.54756871035940802</v>
      </c>
      <c r="O29" s="6">
        <f>'Ohio State'!F34</f>
        <v>0.30682727272727273</v>
      </c>
      <c r="P29" s="6">
        <f>'Ohio State'!F36</f>
        <v>0.52125096525096526</v>
      </c>
      <c r="Q29" s="10">
        <f>'Ohio State'!F29</f>
        <v>0.92993630573248409</v>
      </c>
      <c r="R29" s="10">
        <f>'Ohio State'!F32</f>
        <v>0.50743099787685775</v>
      </c>
      <c r="S29" s="6">
        <f>'Ohio State'!F35</f>
        <v>0.25761872146118719</v>
      </c>
      <c r="T29" s="61">
        <f>'Ohio State'!F37</f>
        <v>0.47212133891213393</v>
      </c>
      <c r="U29" s="61">
        <f>'Ohio State'!F47</f>
        <v>0.15644820295983086</v>
      </c>
      <c r="V29" s="61">
        <f>'Ohio State'!F48</f>
        <v>0.11677282377919321</v>
      </c>
      <c r="W29" s="58">
        <f>'Ohio State'!F17</f>
        <v>28.118393234672308</v>
      </c>
      <c r="X29" s="10">
        <f>'Ohio State'!F23</f>
        <v>28.395473562752958</v>
      </c>
      <c r="Y29" s="10">
        <f>'Ohio State'!F18</f>
        <v>23.566878980891719</v>
      </c>
      <c r="Z29" s="10">
        <f>'Ohio State'!F24</f>
        <v>23.348719031205626</v>
      </c>
      <c r="AA29" s="10">
        <f>'Ohio State'!F19</f>
        <v>4.5515142537805886</v>
      </c>
      <c r="AB29" s="53">
        <f>'Ohio State'!F25</f>
        <v>5.0467545315473323</v>
      </c>
      <c r="AC29" s="60">
        <f>'Ohio State'!B31</f>
        <v>0.30769230769230771</v>
      </c>
      <c r="AD29" s="6">
        <f>'Ohio State'!C31</f>
        <v>0.27500000000000002</v>
      </c>
      <c r="AE29" s="87">
        <f>'Ohio State'!F43</f>
        <v>8.2452431289640596E-2</v>
      </c>
      <c r="AF29" s="87">
        <f>'Ohio State'!G43</f>
        <v>8.4925690021231418E-2</v>
      </c>
      <c r="AG29" s="87">
        <f>'Ohio State'!F44</f>
        <v>9.0225563909774431E-2</v>
      </c>
      <c r="AH29" s="87">
        <f>'Ohio State'!G44</f>
        <v>9.90990990990991E-2</v>
      </c>
      <c r="AI29" s="87">
        <f>'Ohio State'!F40</f>
        <v>2.7272727272727271E-2</v>
      </c>
      <c r="AJ29" s="87">
        <f>'Ohio State'!F41</f>
        <v>9.1324200913242004E-2</v>
      </c>
      <c r="AK29" s="87">
        <f>'Ohio State'!F51</f>
        <v>4.3432203389830511E-2</v>
      </c>
      <c r="AL29" s="87">
        <f>'Ohio State'!G51</f>
        <v>4.5550847457627115E-2</v>
      </c>
      <c r="AM29" s="87">
        <f>'Ohio State'!F52</f>
        <v>0.27176220806794055</v>
      </c>
      <c r="AN29" s="87">
        <f>'Ohio State'!G52</f>
        <v>0.26638477801268501</v>
      </c>
      <c r="AO29" s="58">
        <f>'Ohio State'!F55</f>
        <v>28.259255660629403</v>
      </c>
      <c r="AP29" s="58">
        <f>'Ohio State'!F56</f>
        <v>27.721090104436861</v>
      </c>
      <c r="AQ29" s="58">
        <f>'Ohio State'!F57</f>
        <v>0.53816555619254203</v>
      </c>
    </row>
    <row r="30" spans="1:43">
      <c r="A30" s="46" t="s">
        <v>17</v>
      </c>
      <c r="B30" s="52">
        <f>Fairfield!F9</f>
        <v>375</v>
      </c>
      <c r="C30" s="8">
        <f>Fairfield!F10</f>
        <v>420</v>
      </c>
      <c r="D30" s="8">
        <f>B30-C30</f>
        <v>-45</v>
      </c>
      <c r="E30" s="8">
        <f>Fairfield!F11</f>
        <v>795</v>
      </c>
      <c r="F30" s="10">
        <f>Fairfield!F12</f>
        <v>28.818443804034583</v>
      </c>
      <c r="G30" s="10">
        <f>Fairfield!F13</f>
        <v>32.276657060518737</v>
      </c>
      <c r="H30" s="10">
        <f>F30-G30</f>
        <v>-3.4582132564841537</v>
      </c>
      <c r="I30" s="53">
        <f>Fairfield!F14</f>
        <v>61.095100864553316</v>
      </c>
      <c r="J30" s="60">
        <f>Fairfield!B20</f>
        <v>0.40725806451612906</v>
      </c>
      <c r="K30" s="6">
        <f>Fairfield!B25</f>
        <v>0.84615384615384615</v>
      </c>
      <c r="L30" s="61">
        <f>Fairfield!C25</f>
        <v>0.88510638297872335</v>
      </c>
      <c r="M30" s="58">
        <f>Fairfield!F28</f>
        <v>1.1946666666666668</v>
      </c>
      <c r="N30" s="10">
        <f>Fairfield!F31</f>
        <v>0.62133333333333329</v>
      </c>
      <c r="O30" s="6">
        <f>Fairfield!F34</f>
        <v>0.24219642857142859</v>
      </c>
      <c r="P30" s="6">
        <f>Fairfield!F36</f>
        <v>0.46568240343347639</v>
      </c>
      <c r="Q30" s="10">
        <f>Fairfield!F29</f>
        <v>1.0523809523809524</v>
      </c>
      <c r="R30" s="10">
        <f>Fairfield!F32</f>
        <v>0.57619047619047614</v>
      </c>
      <c r="S30" s="6">
        <f>Fairfield!F35</f>
        <v>0.22587556561085972</v>
      </c>
      <c r="T30" s="61">
        <f>Fairfield!F37</f>
        <v>0.41254958677685954</v>
      </c>
      <c r="U30" s="61">
        <f>Fairfield!F47</f>
        <v>0.17066666666666666</v>
      </c>
      <c r="V30" s="61">
        <f>Fairfield!F48</f>
        <v>0.12857142857142856</v>
      </c>
      <c r="W30" s="58">
        <f>Fairfield!F17</f>
        <v>27.733333333333331</v>
      </c>
      <c r="X30" s="10">
        <f>Fairfield!F23</f>
        <v>28.401701675871536</v>
      </c>
      <c r="Y30" s="10">
        <f>Fairfield!F18</f>
        <v>23.333333333333332</v>
      </c>
      <c r="Z30" s="10">
        <f>Fairfield!F24</f>
        <v>23.464954870497284</v>
      </c>
      <c r="AA30" s="10">
        <f>Fairfield!F19</f>
        <v>4.3999999999999986</v>
      </c>
      <c r="AB30" s="53">
        <f>Fairfield!F25</f>
        <v>4.936746805374252</v>
      </c>
      <c r="AC30" s="60">
        <f>Fairfield!B31</f>
        <v>0.51162790697674421</v>
      </c>
      <c r="AD30" s="6">
        <f>Fairfield!C31</f>
        <v>0.21568627450980393</v>
      </c>
      <c r="AE30" s="87">
        <f>Fairfield!F43</f>
        <v>0.11466666666666667</v>
      </c>
      <c r="AF30" s="87">
        <f>Fairfield!G43</f>
        <v>0.12142857142857143</v>
      </c>
      <c r="AG30" s="87">
        <f>Fairfield!F44</f>
        <v>0.21153846153846154</v>
      </c>
      <c r="AH30" s="87">
        <f>Fairfield!G44</f>
        <v>0.11224489795918367</v>
      </c>
      <c r="AI30" s="87">
        <f>Fairfield!F40</f>
        <v>4.9107142857142856E-2</v>
      </c>
      <c r="AJ30" s="87">
        <f>Fairfield!F41</f>
        <v>0.11538461538461539</v>
      </c>
      <c r="AK30" s="87">
        <f>Fairfield!F51</f>
        <v>6.540880503144654E-2</v>
      </c>
      <c r="AL30" s="87">
        <f>Fairfield!G51</f>
        <v>5.4088050314465411E-2</v>
      </c>
      <c r="AM30" s="87">
        <f>Fairfield!F52</f>
        <v>0.34285714285714286</v>
      </c>
      <c r="AN30" s="87">
        <f>Fairfield!G52</f>
        <v>0.34399999999999997</v>
      </c>
      <c r="AO30" s="58">
        <f>Fairfield!F55</f>
        <v>27.840611365451959</v>
      </c>
      <c r="AP30" s="58">
        <f>Fairfield!F56</f>
        <v>27.335475347052178</v>
      </c>
      <c r="AQ30" s="58">
        <f>Fairfield!F57</f>
        <v>0.50513601839978151</v>
      </c>
    </row>
    <row r="31" spans="1:43" s="32" customFormat="1">
      <c r="A31" s="46" t="s">
        <v>53</v>
      </c>
      <c r="B31" s="52">
        <f>UMBC!F9</f>
        <v>364</v>
      </c>
      <c r="C31" s="8">
        <f>UMBC!F10</f>
        <v>380</v>
      </c>
      <c r="D31" s="8">
        <f>B31-C31</f>
        <v>-16</v>
      </c>
      <c r="E31" s="8">
        <f>UMBC!F11</f>
        <v>744</v>
      </c>
      <c r="F31" s="10">
        <f>UMBC!F12</f>
        <v>33.090909090909093</v>
      </c>
      <c r="G31" s="10">
        <f>UMBC!F13</f>
        <v>34.545454545454547</v>
      </c>
      <c r="H31" s="10">
        <f>F31-G31</f>
        <v>-1.4545454545454533</v>
      </c>
      <c r="I31" s="53">
        <f>UMBC!F14</f>
        <v>67.63636363636364</v>
      </c>
      <c r="J31" s="60">
        <f>UMBC!B20</f>
        <v>0.47265625</v>
      </c>
      <c r="K31" s="6">
        <f>UMBC!B25</f>
        <v>0.75238095238095237</v>
      </c>
      <c r="L31" s="61">
        <f>UMBC!C25</f>
        <v>0.82901554404145072</v>
      </c>
      <c r="M31" s="58">
        <f>UMBC!F28</f>
        <v>0.8351648351648352</v>
      </c>
      <c r="N31" s="10">
        <f>UMBC!F31</f>
        <v>0.51648351648351654</v>
      </c>
      <c r="O31" s="6">
        <f>UMBC!F34</f>
        <v>0.31964144736842109</v>
      </c>
      <c r="P31" s="6">
        <f>UMBC!F36</f>
        <v>0.51686702127659578</v>
      </c>
      <c r="Q31" s="10">
        <f>UMBC!F29</f>
        <v>1.0526315789473684</v>
      </c>
      <c r="R31" s="10">
        <f>UMBC!F32</f>
        <v>0.60263157894736841</v>
      </c>
      <c r="S31" s="6">
        <f>UMBC!F35</f>
        <v>0.30709249999999999</v>
      </c>
      <c r="T31" s="61">
        <f>UMBC!F37</f>
        <v>0.53640611353711787</v>
      </c>
      <c r="U31" s="61">
        <f>UMBC!F47</f>
        <v>0.15934065934065933</v>
      </c>
      <c r="V31" s="61">
        <f>UMBC!F48</f>
        <v>0.19736842105263158</v>
      </c>
      <c r="W31" s="58">
        <f>UMBC!F17</f>
        <v>26.098901098901102</v>
      </c>
      <c r="X31" s="10">
        <f>UMBC!F23</f>
        <v>25.96795977281689</v>
      </c>
      <c r="Y31" s="10">
        <f>UMBC!F18</f>
        <v>31.842105263157894</v>
      </c>
      <c r="Z31" s="10">
        <f>UMBC!F24</f>
        <v>31.187324396782973</v>
      </c>
      <c r="AA31" s="10">
        <f>UMBC!F19</f>
        <v>-5.7432041642567917</v>
      </c>
      <c r="AB31" s="53">
        <f>UMBC!F25</f>
        <v>-5.2193646239660829</v>
      </c>
      <c r="AC31" s="60">
        <f>UMBC!B31</f>
        <v>0.3611111111111111</v>
      </c>
      <c r="AD31" s="6">
        <f>UMBC!C31</f>
        <v>0.40740740740740738</v>
      </c>
      <c r="AE31" s="87">
        <f>UMBC!F43</f>
        <v>9.8901098901098897E-2</v>
      </c>
      <c r="AF31" s="87">
        <f>UMBC!G43</f>
        <v>7.1052631578947367E-2</v>
      </c>
      <c r="AG31" s="87">
        <f>UMBC!F44</f>
        <v>0.1368421052631579</v>
      </c>
      <c r="AH31" s="87">
        <f>UMBC!G44</f>
        <v>9.0909090909090912E-2</v>
      </c>
      <c r="AI31" s="87">
        <f>UMBC!F40</f>
        <v>4.2763157894736843E-2</v>
      </c>
      <c r="AJ31" s="87">
        <f>UMBC!F41</f>
        <v>6.7500000000000004E-2</v>
      </c>
      <c r="AK31" s="87">
        <f>UMBC!F51</f>
        <v>4.1666666666666664E-2</v>
      </c>
      <c r="AL31" s="87">
        <f>UMBC!G51</f>
        <v>5.3763440860215055E-2</v>
      </c>
      <c r="AM31" s="87">
        <f>UMBC!F52</f>
        <v>0.28421052631578947</v>
      </c>
      <c r="AN31" s="87">
        <f>UMBC!G52</f>
        <v>0.25549450549450547</v>
      </c>
      <c r="AO31" s="58">
        <f>UMBC!F55</f>
        <v>28.585471627867751</v>
      </c>
      <c r="AP31" s="58">
        <f>UMBC!F56</f>
        <v>28.135414140692252</v>
      </c>
      <c r="AQ31" s="58">
        <f>UMBC!F57</f>
        <v>0.4500574871754992</v>
      </c>
    </row>
    <row r="32" spans="1:43">
      <c r="A32" s="46" t="s">
        <v>15</v>
      </c>
      <c r="B32" s="52">
        <f>Drexel!F9</f>
        <v>397</v>
      </c>
      <c r="C32" s="8">
        <f>Drexel!F10</f>
        <v>391</v>
      </c>
      <c r="D32" s="8">
        <f>B32-C32</f>
        <v>6</v>
      </c>
      <c r="E32" s="8">
        <f>Drexel!F11</f>
        <v>788</v>
      </c>
      <c r="F32" s="10">
        <f>Drexel!F12</f>
        <v>29.599254426840634</v>
      </c>
      <c r="G32" s="10">
        <f>Drexel!F13</f>
        <v>29.151910531220878</v>
      </c>
      <c r="H32" s="10">
        <f>F32-G32</f>
        <v>0.44734389561975618</v>
      </c>
      <c r="I32" s="53">
        <f>Drexel!F14</f>
        <v>58.751164958061509</v>
      </c>
      <c r="J32" s="60">
        <f>Drexel!B20</f>
        <v>0.52076677316293929</v>
      </c>
      <c r="K32" s="6">
        <f>Drexel!B25</f>
        <v>0.83412322274881512</v>
      </c>
      <c r="L32" s="61">
        <f>Drexel!C25</f>
        <v>0.88834951456310685</v>
      </c>
      <c r="M32" s="58">
        <f>Drexel!F28</f>
        <v>1.0503778337531486</v>
      </c>
      <c r="N32" s="10">
        <f>Drexel!F31</f>
        <v>0.70780856423173799</v>
      </c>
      <c r="O32" s="6">
        <f>Drexel!F34</f>
        <v>0.35732613908872907</v>
      </c>
      <c r="P32" s="6">
        <f>Drexel!F36</f>
        <v>0.53026690391459086</v>
      </c>
      <c r="Q32" s="10">
        <f>Drexel!F29</f>
        <v>1.1636828644501278</v>
      </c>
      <c r="R32" s="10">
        <f>Drexel!F32</f>
        <v>0.71867007672634275</v>
      </c>
      <c r="S32" s="23">
        <f>Drexel!F35</f>
        <v>0.27801538461538461</v>
      </c>
      <c r="T32" s="61">
        <f>Drexel!F37</f>
        <v>0.45016725978647687</v>
      </c>
      <c r="U32" s="61">
        <f>Drexel!F47</f>
        <v>0.21158690176322417</v>
      </c>
      <c r="V32" s="61">
        <f>Drexel!F48</f>
        <v>0.17902813299232737</v>
      </c>
      <c r="W32" s="58">
        <f>Drexel!F17</f>
        <v>36.272040302267001</v>
      </c>
      <c r="X32" s="10">
        <f>Drexel!F23</f>
        <v>35.800159672612864</v>
      </c>
      <c r="Y32" s="10">
        <f>Drexel!F18</f>
        <v>31.45780051150895</v>
      </c>
      <c r="Z32" s="10">
        <f>Drexel!F24</f>
        <v>30.596980579040544</v>
      </c>
      <c r="AA32" s="10">
        <f>Drexel!F19</f>
        <v>4.8142397907580516</v>
      </c>
      <c r="AB32" s="53">
        <f>Drexel!F25</f>
        <v>5.2031790935723201</v>
      </c>
      <c r="AC32" s="60">
        <f>Drexel!B31</f>
        <v>0.47169811320754718</v>
      </c>
      <c r="AD32" s="6">
        <f>Drexel!C31</f>
        <v>0.21568627450980393</v>
      </c>
      <c r="AE32" s="87">
        <f>Drexel!F43</f>
        <v>0.13350125944584382</v>
      </c>
      <c r="AF32" s="87">
        <f>Drexel!G43</f>
        <v>0.13043478260869565</v>
      </c>
      <c r="AG32" s="87">
        <f>Drexel!F44</f>
        <v>0.1736111111111111</v>
      </c>
      <c r="AH32" s="87">
        <f>Drexel!G44</f>
        <v>8.943089430894309E-2</v>
      </c>
      <c r="AI32" s="87">
        <f>Drexel!F40</f>
        <v>5.9952038369304558E-2</v>
      </c>
      <c r="AJ32" s="87">
        <f>Drexel!F41</f>
        <v>0.11208791208791209</v>
      </c>
      <c r="AK32" s="87">
        <f>Drexel!F51</f>
        <v>6.4720812182741116E-2</v>
      </c>
      <c r="AL32" s="87">
        <f>Drexel!G51</f>
        <v>6.8527918781725886E-2</v>
      </c>
      <c r="AM32" s="87">
        <f>Drexel!F52</f>
        <v>0.40409207161125321</v>
      </c>
      <c r="AN32" s="87">
        <f>Drexel!G52</f>
        <v>0.34508816120906799</v>
      </c>
      <c r="AO32" s="58">
        <f>Drexel!F55</f>
        <v>28.785348324519344</v>
      </c>
      <c r="AP32" s="58">
        <f>Drexel!F56</f>
        <v>28.363246666940654</v>
      </c>
      <c r="AQ32" s="58">
        <f>Drexel!F57</f>
        <v>0.42210165757868978</v>
      </c>
    </row>
    <row r="33" spans="1:43">
      <c r="A33" s="46" t="s">
        <v>34</v>
      </c>
      <c r="B33" s="52">
        <f>Navy!F9</f>
        <v>414</v>
      </c>
      <c r="C33" s="8">
        <f>Navy!F10</f>
        <v>405</v>
      </c>
      <c r="D33" s="8">
        <f>B33-C33</f>
        <v>9</v>
      </c>
      <c r="E33" s="8">
        <f>Navy!F11</f>
        <v>819</v>
      </c>
      <c r="F33" s="10">
        <f>Navy!F12</f>
        <v>31.633237822349571</v>
      </c>
      <c r="G33" s="10">
        <f>Navy!F13</f>
        <v>30.945558739255013</v>
      </c>
      <c r="H33" s="10">
        <f>F33-G33</f>
        <v>0.68767908309455805</v>
      </c>
      <c r="I33" s="53">
        <f>Navy!F14</f>
        <v>62.578796561604584</v>
      </c>
      <c r="J33" s="60">
        <f>Navy!B20</f>
        <v>0.46917808219178081</v>
      </c>
      <c r="K33" s="6">
        <f>Navy!B25</f>
        <v>0.82894736842105265</v>
      </c>
      <c r="L33" s="61">
        <f>Navy!C25</f>
        <v>0.76777251184834128</v>
      </c>
      <c r="M33" s="58">
        <f>Navy!F28</f>
        <v>1.0169082125603865</v>
      </c>
      <c r="N33" s="10">
        <f>Navy!F31</f>
        <v>0.54106280193236711</v>
      </c>
      <c r="O33" s="6">
        <f>Navy!F34</f>
        <v>0.28979334916864607</v>
      </c>
      <c r="P33" s="6">
        <f>Navy!F36</f>
        <v>0.54465624999999995</v>
      </c>
      <c r="Q33" s="10">
        <f>Navy!F29</f>
        <v>1.0296296296296297</v>
      </c>
      <c r="R33" s="10">
        <f>Navy!F32</f>
        <v>0.59012345679012346</v>
      </c>
      <c r="S33" s="6">
        <f>Navy!F35</f>
        <v>0.30496642685851322</v>
      </c>
      <c r="T33" s="61">
        <f>Navy!F37</f>
        <v>0.53209623430962349</v>
      </c>
      <c r="U33" s="61">
        <f>Navy!F47</f>
        <v>0.17149758454106281</v>
      </c>
      <c r="V33" s="61">
        <f>Navy!F48</f>
        <v>0.16543209876543211</v>
      </c>
      <c r="W33" s="58">
        <f>Navy!F17</f>
        <v>28.502415458937197</v>
      </c>
      <c r="X33" s="10">
        <f>Navy!F23</f>
        <v>28.659765708940707</v>
      </c>
      <c r="Y33" s="10">
        <f>Navy!F18</f>
        <v>30.864197530864196</v>
      </c>
      <c r="Z33" s="10">
        <f>Navy!F24</f>
        <v>30.593361011563363</v>
      </c>
      <c r="AA33" s="10">
        <f>Navy!F19</f>
        <v>-2.3617820719269993</v>
      </c>
      <c r="AB33" s="53">
        <f>Navy!F25</f>
        <v>-1.9335953026226562</v>
      </c>
      <c r="AC33" s="60">
        <f>Navy!B31</f>
        <v>0.34545454545454546</v>
      </c>
      <c r="AD33" s="6">
        <f>Navy!C31</f>
        <v>0.32500000000000001</v>
      </c>
      <c r="AE33" s="87">
        <f>Navy!F43</f>
        <v>0.13285024154589373</v>
      </c>
      <c r="AF33" s="87">
        <f>Navy!G43</f>
        <v>9.8765432098765427E-2</v>
      </c>
      <c r="AG33" s="87">
        <f>Navy!F44</f>
        <v>0.16101694915254236</v>
      </c>
      <c r="AH33" s="87">
        <f>Navy!G44</f>
        <v>0.104</v>
      </c>
      <c r="AI33" s="87">
        <f>Navy!F40</f>
        <v>4.5130641330166268E-2</v>
      </c>
      <c r="AJ33" s="87">
        <f>Navy!F41</f>
        <v>9.5923261390887291E-2</v>
      </c>
      <c r="AK33" s="87">
        <f>Navy!F51</f>
        <v>5.4945054945054944E-2</v>
      </c>
      <c r="AL33" s="87">
        <f>Navy!G51</f>
        <v>7.3260073260073263E-2</v>
      </c>
      <c r="AM33" s="87">
        <f>Navy!F52</f>
        <v>0.2814814814814815</v>
      </c>
      <c r="AN33" s="87">
        <f>Navy!G52</f>
        <v>0.2560386473429952</v>
      </c>
      <c r="AO33" s="58">
        <f>Navy!F55</f>
        <v>28.245515424534162</v>
      </c>
      <c r="AP33" s="58">
        <f>Navy!F56</f>
        <v>27.840558974332787</v>
      </c>
      <c r="AQ33" s="58">
        <f>Navy!F57</f>
        <v>0.40495645020137516</v>
      </c>
    </row>
    <row r="34" spans="1:43">
      <c r="A34" s="46" t="s">
        <v>25</v>
      </c>
      <c r="B34" s="52">
        <f>'Johns Hopkins'!F9</f>
        <v>427</v>
      </c>
      <c r="C34" s="8">
        <f>'Johns Hopkins'!F10</f>
        <v>363</v>
      </c>
      <c r="D34" s="8">
        <f>B34-C34</f>
        <v>64</v>
      </c>
      <c r="E34" s="8">
        <f>'Johns Hopkins'!F11</f>
        <v>790</v>
      </c>
      <c r="F34" s="10">
        <f>'Johns Hopkins'!F12</f>
        <v>35.192307692307693</v>
      </c>
      <c r="G34" s="10">
        <f>'Johns Hopkins'!F13</f>
        <v>29.91758241758242</v>
      </c>
      <c r="H34" s="10">
        <f>F34-G34</f>
        <v>5.2747252747252737</v>
      </c>
      <c r="I34" s="53">
        <f>'Johns Hopkins'!F14</f>
        <v>65.109890109890117</v>
      </c>
      <c r="J34" s="60">
        <f>'Johns Hopkins'!B20</f>
        <v>0.6470588235294118</v>
      </c>
      <c r="K34" s="6">
        <f>'Johns Hopkins'!B25</f>
        <v>0.85321100917431192</v>
      </c>
      <c r="L34" s="61">
        <f>'Johns Hopkins'!C25</f>
        <v>0.81742738589211617</v>
      </c>
      <c r="M34" s="58">
        <f>'Johns Hopkins'!F28</f>
        <v>1.0374707259953162</v>
      </c>
      <c r="N34" s="10">
        <f>'Johns Hopkins'!F31</f>
        <v>0.60187353629976581</v>
      </c>
      <c r="O34" s="6">
        <f>'Johns Hopkins'!F34</f>
        <v>0.31302934537246047</v>
      </c>
      <c r="P34" s="6">
        <f>'Johns Hopkins'!F36</f>
        <v>0.53957976653696493</v>
      </c>
      <c r="Q34" s="10">
        <f>'Johns Hopkins'!F29</f>
        <v>0.9807162534435262</v>
      </c>
      <c r="R34" s="10">
        <f>'Johns Hopkins'!F32</f>
        <v>0.54269972451790638</v>
      </c>
      <c r="S34" s="6">
        <f>'Johns Hopkins'!F35</f>
        <v>0.23267977528089889</v>
      </c>
      <c r="T34" s="61">
        <f>'Johns Hopkins'!F37</f>
        <v>0.42047715736040608</v>
      </c>
      <c r="U34" s="61">
        <f>'Johns Hopkins'!F47</f>
        <v>0.1756440281030445</v>
      </c>
      <c r="V34" s="61">
        <f>'Johns Hopkins'!F48</f>
        <v>0.12947658402203857</v>
      </c>
      <c r="W34" s="58">
        <f>'Johns Hopkins'!F17</f>
        <v>31.850117096018739</v>
      </c>
      <c r="X34" s="10">
        <f>'Johns Hopkins'!F23</f>
        <v>31.542123447892457</v>
      </c>
      <c r="Y34" s="10">
        <f>'Johns Hopkins'!F18</f>
        <v>22.03856749311295</v>
      </c>
      <c r="Z34" s="10">
        <f>'Johns Hopkins'!F24</f>
        <v>21.558317925724005</v>
      </c>
      <c r="AA34" s="10">
        <f>'Johns Hopkins'!F19</f>
        <v>9.8115496029057887</v>
      </c>
      <c r="AB34" s="53">
        <f>'Johns Hopkins'!F25</f>
        <v>9.9838055221684527</v>
      </c>
      <c r="AC34" s="60">
        <f>'Johns Hopkins'!B31</f>
        <v>0.33333333333333331</v>
      </c>
      <c r="AD34" s="6">
        <f>'Johns Hopkins'!C31</f>
        <v>0.33333333333333331</v>
      </c>
      <c r="AE34" s="87">
        <f>'Johns Hopkins'!F43</f>
        <v>0.11241217798594848</v>
      </c>
      <c r="AF34" s="87">
        <f>'Johns Hopkins'!G43</f>
        <v>9.9173553719008267E-2</v>
      </c>
      <c r="AG34" s="87">
        <f>'Johns Hopkins'!F44</f>
        <v>0.11764705882352941</v>
      </c>
      <c r="AH34" s="87">
        <f>'Johns Hopkins'!G44</f>
        <v>0.15</v>
      </c>
      <c r="AI34" s="87">
        <f>'Johns Hopkins'!F40</f>
        <v>3.6117381489841983E-2</v>
      </c>
      <c r="AJ34" s="87">
        <f>'Johns Hopkins'!F41</f>
        <v>0.10112359550561797</v>
      </c>
      <c r="AK34" s="87">
        <f>'Johns Hopkins'!F51</f>
        <v>4.9367088607594936E-2</v>
      </c>
      <c r="AL34" s="87">
        <f>'Johns Hopkins'!G51</f>
        <v>7.0886075949367092E-2</v>
      </c>
      <c r="AM34" s="87">
        <f>'Johns Hopkins'!F52</f>
        <v>0.32231404958677684</v>
      </c>
      <c r="AN34" s="87">
        <f>'Johns Hopkins'!G52</f>
        <v>0.28337236533957844</v>
      </c>
      <c r="AO34" s="58">
        <f>'Johns Hopkins'!F55</f>
        <v>28.621355342050894</v>
      </c>
      <c r="AP34" s="58">
        <f>'Johns Hopkins'!F56</f>
        <v>28.267605808474872</v>
      </c>
      <c r="AQ34" s="58">
        <f>'Johns Hopkins'!F57</f>
        <v>0.35374953357602124</v>
      </c>
    </row>
    <row r="35" spans="1:43">
      <c r="A35" s="46" t="s">
        <v>20</v>
      </c>
      <c r="B35" s="52">
        <f>Harvard!F9</f>
        <v>501</v>
      </c>
      <c r="C35" s="8">
        <f>Harvard!F10</f>
        <v>457</v>
      </c>
      <c r="D35" s="8">
        <f>B35-C35</f>
        <v>44</v>
      </c>
      <c r="E35" s="8">
        <f>Harvard!F11</f>
        <v>958</v>
      </c>
      <c r="F35" s="10">
        <f>Harvard!F12</f>
        <v>38.171428571428571</v>
      </c>
      <c r="G35" s="10">
        <f>Harvard!F13</f>
        <v>34.819047619047616</v>
      </c>
      <c r="H35" s="10">
        <f>F35-G35</f>
        <v>3.3523809523809547</v>
      </c>
      <c r="I35" s="53">
        <f>Harvard!F14</f>
        <v>72.990476190476187</v>
      </c>
      <c r="J35" s="60">
        <f>Harvard!B20</f>
        <v>0.56050955414012738</v>
      </c>
      <c r="K35" s="6">
        <f>Harvard!B25</f>
        <v>0.81684981684981683</v>
      </c>
      <c r="L35" s="61">
        <f>Harvard!C25</f>
        <v>0.80669144981412644</v>
      </c>
      <c r="M35" s="58">
        <f>Harvard!F28</f>
        <v>1.0798403193612773</v>
      </c>
      <c r="N35" s="10">
        <f>Harvard!F31</f>
        <v>0.67664670658682635</v>
      </c>
      <c r="O35" s="6">
        <f>Harvard!F34</f>
        <v>0.27942698706099817</v>
      </c>
      <c r="P35" s="6">
        <f>Harvard!F36</f>
        <v>0.44592920353982307</v>
      </c>
      <c r="Q35" s="10">
        <f>Harvard!F29</f>
        <v>0.97811816192560175</v>
      </c>
      <c r="R35" s="10">
        <f>Harvard!F32</f>
        <v>0.56455142231947486</v>
      </c>
      <c r="S35" s="6">
        <f>Harvard!F35</f>
        <v>0.27927740492170022</v>
      </c>
      <c r="T35" s="61">
        <f>Harvard!F37</f>
        <v>0.48386434108527132</v>
      </c>
      <c r="U35" s="61">
        <f>Harvard!F47</f>
        <v>0.16766467065868262</v>
      </c>
      <c r="V35" s="61">
        <f>Harvard!F48</f>
        <v>0.13785557986870897</v>
      </c>
      <c r="W35" s="58">
        <f>Harvard!F17</f>
        <v>29.341317365269461</v>
      </c>
      <c r="X35" s="10">
        <f>Harvard!F23</f>
        <v>30.124768310047223</v>
      </c>
      <c r="Y35" s="10">
        <f>Harvard!F18</f>
        <v>26.914660831509845</v>
      </c>
      <c r="Z35" s="10">
        <f>Harvard!F24</f>
        <v>27.295926431640751</v>
      </c>
      <c r="AA35" s="10">
        <f>Harvard!F19</f>
        <v>2.4266565337596155</v>
      </c>
      <c r="AB35" s="53">
        <f>Harvard!F25</f>
        <v>2.8288418784064717</v>
      </c>
      <c r="AC35" s="60">
        <f>Harvard!B31</f>
        <v>0.38461538461538464</v>
      </c>
      <c r="AD35" s="6">
        <f>Harvard!C31</f>
        <v>0.23404255319148937</v>
      </c>
      <c r="AE35" s="87">
        <f>Harvard!F43</f>
        <v>0.10379241516966067</v>
      </c>
      <c r="AF35" s="87">
        <f>Harvard!G43</f>
        <v>0.10284463894967177</v>
      </c>
      <c r="AG35" s="87">
        <f>Harvard!F44</f>
        <v>0.1360544217687075</v>
      </c>
      <c r="AH35" s="87">
        <f>Harvard!G44</f>
        <v>8.943089430894309E-2</v>
      </c>
      <c r="AI35" s="87">
        <f>Harvard!F40</f>
        <v>3.6968576709796676E-2</v>
      </c>
      <c r="AJ35" s="87">
        <f>Harvard!F41</f>
        <v>0.10514541387024609</v>
      </c>
      <c r="AK35" s="87">
        <f>Harvard!F51</f>
        <v>5.2192066805845511E-2</v>
      </c>
      <c r="AL35" s="87">
        <f>Harvard!G51</f>
        <v>5.7411273486430062E-2</v>
      </c>
      <c r="AM35" s="87">
        <f>Harvard!F52</f>
        <v>0.29540481400437635</v>
      </c>
      <c r="AN35" s="87">
        <f>Harvard!G52</f>
        <v>0.38323353293413176</v>
      </c>
      <c r="AO35" s="58">
        <f>Harvard!F55</f>
        <v>27.606590823071308</v>
      </c>
      <c r="AP35" s="58">
        <f>Harvard!F56</f>
        <v>27.266212412466189</v>
      </c>
      <c r="AQ35" s="58">
        <f>Harvard!F57</f>
        <v>0.34037841060511909</v>
      </c>
    </row>
    <row r="36" spans="1:43">
      <c r="A36" s="46" t="s">
        <v>9</v>
      </c>
      <c r="B36" s="52">
        <f>Colgate!F9</f>
        <v>424</v>
      </c>
      <c r="C36" s="8">
        <f>Colgate!F10</f>
        <v>395</v>
      </c>
      <c r="D36" s="8">
        <f>B36-C36</f>
        <v>29</v>
      </c>
      <c r="E36" s="8">
        <f>Colgate!F11</f>
        <v>819</v>
      </c>
      <c r="F36" s="10">
        <f>Colgate!F12</f>
        <v>32.615384615384613</v>
      </c>
      <c r="G36" s="10">
        <f>Colgate!F13</f>
        <v>30.384615384615383</v>
      </c>
      <c r="H36" s="10">
        <f>F36-G36</f>
        <v>2.2307692307692299</v>
      </c>
      <c r="I36" s="53">
        <f>Colgate!F14</f>
        <v>63</v>
      </c>
      <c r="J36" s="60">
        <f>Colgate!B20</f>
        <v>0.54181818181818187</v>
      </c>
      <c r="K36" s="6">
        <f>Colgate!B25</f>
        <v>0.87029288702928875</v>
      </c>
      <c r="L36" s="61">
        <f>Colgate!C25</f>
        <v>0.84873949579831931</v>
      </c>
      <c r="M36" s="58">
        <f>Colgate!F28</f>
        <v>0.97641509433962259</v>
      </c>
      <c r="N36" s="10">
        <f>Colgate!F31</f>
        <v>0.56603773584905659</v>
      </c>
      <c r="O36" s="6">
        <f>Colgate!F34</f>
        <v>0.3011280193236715</v>
      </c>
      <c r="P36" s="6">
        <f>Colgate!F36</f>
        <v>0.51944583333333338</v>
      </c>
      <c r="Q36" s="10">
        <f>Colgate!F29</f>
        <v>1.0582278481012659</v>
      </c>
      <c r="R36" s="10">
        <f>Colgate!F32</f>
        <v>0.56455696202531647</v>
      </c>
      <c r="S36" s="6">
        <f>Colgate!F35</f>
        <v>0.25838277511961721</v>
      </c>
      <c r="T36" s="61">
        <f>Colgate!F37</f>
        <v>0.484322869955157</v>
      </c>
      <c r="U36" s="61">
        <f>Colgate!F47</f>
        <v>0.12971698113207547</v>
      </c>
      <c r="V36" s="61">
        <f>Colgate!F48</f>
        <v>0.14936708860759493</v>
      </c>
      <c r="W36" s="58">
        <f>Colgate!F17</f>
        <v>28.773584905660378</v>
      </c>
      <c r="X36" s="10">
        <f>Colgate!F23</f>
        <v>29.32726811984012</v>
      </c>
      <c r="Y36" s="10">
        <f>Colgate!F18</f>
        <v>26.835443037974681</v>
      </c>
      <c r="Z36" s="10">
        <f>Colgate!F24</f>
        <v>27.100656850145192</v>
      </c>
      <c r="AA36" s="10">
        <f>Colgate!F19</f>
        <v>1.9381418676856974</v>
      </c>
      <c r="AB36" s="53">
        <f>Colgate!F25</f>
        <v>2.2266112696949278</v>
      </c>
      <c r="AC36" s="60">
        <f>Colgate!B31</f>
        <v>0.29729729729729731</v>
      </c>
      <c r="AD36" s="6">
        <f>Colgate!C31</f>
        <v>0.2857142857142857</v>
      </c>
      <c r="AE36" s="87">
        <f>Colgate!F43</f>
        <v>8.7264150943396221E-2</v>
      </c>
      <c r="AF36" s="87">
        <f>Colgate!G43</f>
        <v>0.10632911392405063</v>
      </c>
      <c r="AG36" s="87">
        <f>Colgate!F44</f>
        <v>9.0163934426229511E-2</v>
      </c>
      <c r="AH36" s="87">
        <f>Colgate!G44</f>
        <v>0.11320754716981132</v>
      </c>
      <c r="AI36" s="87">
        <f>Colgate!F40</f>
        <v>2.6570048309178744E-2</v>
      </c>
      <c r="AJ36" s="87">
        <f>Colgate!F41</f>
        <v>0.10047846889952153</v>
      </c>
      <c r="AK36" s="87">
        <f>Colgate!F51</f>
        <v>4.884004884004884E-2</v>
      </c>
      <c r="AL36" s="87">
        <f>Colgate!G51</f>
        <v>4.5177045177045176E-2</v>
      </c>
      <c r="AM36" s="87">
        <f>Colgate!F52</f>
        <v>0.29620253164556964</v>
      </c>
      <c r="AN36" s="87">
        <f>Colgate!G52</f>
        <v>0.27830188679245282</v>
      </c>
      <c r="AO36" s="58">
        <f>Colgate!F55</f>
        <v>27.723666019970658</v>
      </c>
      <c r="AP36" s="58">
        <f>Colgate!F56</f>
        <v>27.465738740569261</v>
      </c>
      <c r="AQ36" s="58">
        <f>Colgate!F57</f>
        <v>0.2579272794013967</v>
      </c>
    </row>
    <row r="37" spans="1:43">
      <c r="A37" s="46" t="s">
        <v>49</v>
      </c>
      <c r="B37" s="52">
        <f>'Stony Brook'!F9</f>
        <v>384</v>
      </c>
      <c r="C37" s="8">
        <f>'Stony Brook'!F10</f>
        <v>326</v>
      </c>
      <c r="D37" s="8">
        <f>B37-C37</f>
        <v>58</v>
      </c>
      <c r="E37" s="8">
        <f>'Stony Brook'!F11</f>
        <v>710</v>
      </c>
      <c r="F37" s="10">
        <f>'Stony Brook'!F12</f>
        <v>34.738032416132675</v>
      </c>
      <c r="G37" s="10">
        <f>'Stony Brook'!F13</f>
        <v>29.491142103279305</v>
      </c>
      <c r="H37" s="10">
        <f>F37-G37</f>
        <v>5.2468903128533704</v>
      </c>
      <c r="I37" s="53">
        <f>'Stony Brook'!F14</f>
        <v>64.229174519411984</v>
      </c>
      <c r="J37" s="60">
        <f>'Stony Brook'!B20</f>
        <v>0.61567164179104472</v>
      </c>
      <c r="K37" s="6">
        <f>'Stony Brook'!B25</f>
        <v>0.90476190476190477</v>
      </c>
      <c r="L37" s="61">
        <f>'Stony Brook'!C25</f>
        <v>0.85365853658536583</v>
      </c>
      <c r="M37" s="58">
        <f>'Stony Brook'!F28</f>
        <v>1.03125</v>
      </c>
      <c r="N37" s="10">
        <f>'Stony Brook'!F31</f>
        <v>0.6484375</v>
      </c>
      <c r="O37" s="6">
        <f>'Stony Brook'!F34</f>
        <v>0.35185858585858587</v>
      </c>
      <c r="P37" s="6">
        <f>'Stony Brook'!F36</f>
        <v>0.55958232931726914</v>
      </c>
      <c r="Q37" s="10">
        <f>'Stony Brook'!F29</f>
        <v>0.96932515337423308</v>
      </c>
      <c r="R37" s="10">
        <f>'Stony Brook'!F32</f>
        <v>0.61963190184049077</v>
      </c>
      <c r="S37" s="6">
        <f>'Stony Brook'!F35</f>
        <v>0.30170253164556959</v>
      </c>
      <c r="T37" s="61">
        <f>'Stony Brook'!F37</f>
        <v>0.47197029702970295</v>
      </c>
      <c r="U37" s="61">
        <f>'Stony Brook'!F47</f>
        <v>0.20052083333333334</v>
      </c>
      <c r="V37" s="61">
        <f>'Stony Brook'!F48</f>
        <v>0.19631901840490798</v>
      </c>
      <c r="W37" s="58">
        <f>'Stony Brook'!F17</f>
        <v>35.9375</v>
      </c>
      <c r="X37" s="10">
        <f>'Stony Brook'!F23</f>
        <v>35.842356693284941</v>
      </c>
      <c r="Y37" s="10">
        <f>'Stony Brook'!F18</f>
        <v>28.527607361963192</v>
      </c>
      <c r="Z37" s="10">
        <f>'Stony Brook'!F24</f>
        <v>28.474621704319361</v>
      </c>
      <c r="AA37" s="10">
        <f>'Stony Brook'!F19</f>
        <v>7.4098926380368084</v>
      </c>
      <c r="AB37" s="53">
        <f>'Stony Brook'!F25</f>
        <v>7.3677349889655801</v>
      </c>
      <c r="AC37" s="60">
        <f>'Stony Brook'!B31</f>
        <v>0.26666666666666666</v>
      </c>
      <c r="AD37" s="6">
        <f>'Stony Brook'!C31</f>
        <v>0.41176470588235292</v>
      </c>
      <c r="AE37" s="87">
        <f>'Stony Brook'!F43</f>
        <v>7.8125E-2</v>
      </c>
      <c r="AF37" s="87">
        <f>'Stony Brook'!G43</f>
        <v>0.10429447852760736</v>
      </c>
      <c r="AG37" s="87">
        <f>'Stony Brook'!F44</f>
        <v>5.7971014492753624E-2</v>
      </c>
      <c r="AH37" s="87">
        <f>'Stony Brook'!G44</f>
        <v>0.15053763440860216</v>
      </c>
      <c r="AI37" s="87">
        <f>'Stony Brook'!F40</f>
        <v>2.0202020202020204E-2</v>
      </c>
      <c r="AJ37" s="87">
        <f>'Stony Brook'!F41</f>
        <v>0.10759493670886076</v>
      </c>
      <c r="AK37" s="87">
        <f>'Stony Brook'!F51</f>
        <v>5.0704225352112678E-2</v>
      </c>
      <c r="AL37" s="87">
        <f>'Stony Brook'!G51</f>
        <v>4.3661971830985913E-2</v>
      </c>
      <c r="AM37" s="87">
        <f>'Stony Brook'!F52</f>
        <v>0.33435582822085891</v>
      </c>
      <c r="AN37" s="87">
        <f>'Stony Brook'!G52</f>
        <v>0.2890625</v>
      </c>
      <c r="AO37" s="58">
        <f>'Stony Brook'!F55</f>
        <v>28.049756233453738</v>
      </c>
      <c r="AP37" s="58">
        <f>'Stony Brook'!F56</f>
        <v>28.068565955677055</v>
      </c>
      <c r="AQ37" s="58">
        <f>'Stony Brook'!F57</f>
        <v>-1.8809722223316783E-2</v>
      </c>
    </row>
    <row r="38" spans="1:43">
      <c r="A38" s="46" t="s">
        <v>12</v>
      </c>
      <c r="B38" s="52">
        <f>Delaware!F9</f>
        <v>497</v>
      </c>
      <c r="C38" s="52">
        <f>Delaware!F10</f>
        <v>490</v>
      </c>
      <c r="D38" s="8">
        <f>B38-C38</f>
        <v>7</v>
      </c>
      <c r="E38" s="52">
        <f>Delaware!F11</f>
        <v>987</v>
      </c>
      <c r="F38" s="58">
        <f>Delaware!F12</f>
        <v>35.384159003263129</v>
      </c>
      <c r="G38" s="58">
        <f>Delaware!F13</f>
        <v>34.88579056659745</v>
      </c>
      <c r="H38" s="10">
        <f>F38-G38</f>
        <v>0.49836843666567887</v>
      </c>
      <c r="I38" s="58">
        <f>Delaware!F14</f>
        <v>70.269949569860586</v>
      </c>
      <c r="J38" s="60">
        <f>Delaware!B20</f>
        <v>0.54870129870129869</v>
      </c>
      <c r="K38" s="60">
        <f>Delaware!B25</f>
        <v>0.82608695652173914</v>
      </c>
      <c r="L38" s="60">
        <f>Delaware!C25</f>
        <v>0.82838283828382842</v>
      </c>
      <c r="M38" s="58">
        <f>Delaware!F28</f>
        <v>1.0342052313883299</v>
      </c>
      <c r="N38" s="58">
        <f>Delaware!F31</f>
        <v>0.58953722334004022</v>
      </c>
      <c r="O38" s="60">
        <f>Delaware!F34</f>
        <v>0.25810700389105057</v>
      </c>
      <c r="P38" s="60">
        <f>Delaware!F36</f>
        <v>0.45278839590443687</v>
      </c>
      <c r="Q38" s="58">
        <f>Delaware!F29</f>
        <v>0.88775510204081631</v>
      </c>
      <c r="R38" s="58">
        <f>Delaware!F32</f>
        <v>0.56326530612244896</v>
      </c>
      <c r="S38" s="60">
        <f>Delaware!F35</f>
        <v>0.31111264367816094</v>
      </c>
      <c r="T38" s="60">
        <f>Delaware!F37</f>
        <v>0.49034057971014494</v>
      </c>
      <c r="U38" s="60">
        <f>Delaware!F47</f>
        <v>0.15895372233400401</v>
      </c>
      <c r="V38" s="60">
        <f>Delaware!F48</f>
        <v>0.13673469387755102</v>
      </c>
      <c r="W38" s="58">
        <f>Delaware!F17</f>
        <v>26.156941649899395</v>
      </c>
      <c r="X38" s="58">
        <f>Delaware!F23</f>
        <v>25.527534665440392</v>
      </c>
      <c r="Y38" s="58">
        <f>Delaware!F18</f>
        <v>26.530612244897959</v>
      </c>
      <c r="Z38" s="58">
        <f>Delaware!F24</f>
        <v>25.955882663156064</v>
      </c>
      <c r="AA38" s="58">
        <f>Delaware!F19</f>
        <v>-0.37367059499856481</v>
      </c>
      <c r="AB38" s="58">
        <f>Delaware!F25</f>
        <v>-0.42834799771567234</v>
      </c>
      <c r="AC38" s="60">
        <f>Delaware!B31</f>
        <v>0.23404255319148937</v>
      </c>
      <c r="AD38" s="60">
        <f>Delaware!C31</f>
        <v>0.3188405797101449</v>
      </c>
      <c r="AE38" s="91">
        <f>Delaware!F43</f>
        <v>9.4567404426559351E-2</v>
      </c>
      <c r="AF38" s="91">
        <f>Delaware!G43</f>
        <v>0.14081632653061224</v>
      </c>
      <c r="AG38" s="91">
        <f>Delaware!F44</f>
        <v>8.461538461538462E-2</v>
      </c>
      <c r="AH38" s="91">
        <f>Delaware!G44</f>
        <v>0.16923076923076924</v>
      </c>
      <c r="AI38" s="91">
        <f>Delaware!F40</f>
        <v>2.1400778210116732E-2</v>
      </c>
      <c r="AJ38" s="91">
        <f>Delaware!F41</f>
        <v>0.15862068965517243</v>
      </c>
      <c r="AK38" s="91">
        <f>Delaware!F51</f>
        <v>7.0921985815602842E-2</v>
      </c>
      <c r="AL38" s="91">
        <f>Delaware!G51</f>
        <v>4.8632218844984802E-2</v>
      </c>
      <c r="AM38" s="91">
        <f>Delaware!F52</f>
        <v>0.29795918367346941</v>
      </c>
      <c r="AN38" s="91">
        <f>Delaware!G52</f>
        <v>0.32796780684104626</v>
      </c>
      <c r="AO38" s="58">
        <f>Delaware!F55</f>
        <v>28.617597819679002</v>
      </c>
      <c r="AP38" s="58">
        <f>Delaware!F56</f>
        <v>28.68448184287934</v>
      </c>
      <c r="AQ38" s="58">
        <f>Delaware!F57</f>
        <v>-6.6884023200337595E-2</v>
      </c>
    </row>
    <row r="39" spans="1:43">
      <c r="A39" s="46" t="s">
        <v>4</v>
      </c>
      <c r="B39" s="52">
        <f>Binghamton!F9</f>
        <v>373</v>
      </c>
      <c r="C39" s="52">
        <f>Binghamton!F10</f>
        <v>431</v>
      </c>
      <c r="D39" s="8">
        <f>B39-C39</f>
        <v>-58</v>
      </c>
      <c r="E39" s="52">
        <f>Binghamton!F11</f>
        <v>804</v>
      </c>
      <c r="F39" s="58">
        <f>Binghamton!F12</f>
        <v>28.582375478927201</v>
      </c>
      <c r="G39" s="58">
        <f>Binghamton!F13</f>
        <v>33.026819923371647</v>
      </c>
      <c r="H39" s="10">
        <f>F39-G39</f>
        <v>-4.4444444444444464</v>
      </c>
      <c r="I39" s="58">
        <f>Binghamton!F14</f>
        <v>61.609195402298845</v>
      </c>
      <c r="J39" s="60">
        <f>Binghamton!B20</f>
        <v>0.4296875</v>
      </c>
      <c r="K39" s="60">
        <f>Binghamton!B25</f>
        <v>0.8</v>
      </c>
      <c r="L39" s="60">
        <f>Binghamton!C25</f>
        <v>0.88235294117647056</v>
      </c>
      <c r="M39" s="58">
        <f>Binghamton!F28</f>
        <v>0.98927613941018766</v>
      </c>
      <c r="N39" s="58">
        <f>Binghamton!F31</f>
        <v>0.58981233243967823</v>
      </c>
      <c r="O39" s="60">
        <f>Binghamton!F34</f>
        <v>0.26378861788617886</v>
      </c>
      <c r="P39" s="60">
        <f>Binghamton!F36</f>
        <v>0.44244545454545453</v>
      </c>
      <c r="Q39" s="58">
        <f>Binghamton!F29</f>
        <v>0.9814385150812065</v>
      </c>
      <c r="R39" s="58">
        <f>Binghamton!F32</f>
        <v>0.54292343387470998</v>
      </c>
      <c r="S39" s="60">
        <f>Binghamton!F35</f>
        <v>0.28053664302600473</v>
      </c>
      <c r="T39" s="60">
        <f>Binghamton!F37</f>
        <v>0.50712393162393166</v>
      </c>
      <c r="U39" s="60">
        <f>Binghamton!F47</f>
        <v>0.11796246648793565</v>
      </c>
      <c r="V39" s="60">
        <f>Binghamton!F48</f>
        <v>0.16241299303944315</v>
      </c>
      <c r="W39" s="58">
        <f>Binghamton!F17</f>
        <v>25.469168900804291</v>
      </c>
      <c r="X39" s="58">
        <f>Binghamton!F23</f>
        <v>24.902230671651516</v>
      </c>
      <c r="Y39" s="58">
        <f>Binghamton!F18</f>
        <v>26.914153132250579</v>
      </c>
      <c r="Z39" s="58">
        <f>Binghamton!F24</f>
        <v>26.441755694809338</v>
      </c>
      <c r="AA39" s="58">
        <f>Binghamton!F19</f>
        <v>-1.4449842314462877</v>
      </c>
      <c r="AB39" s="58">
        <f>Binghamton!F25</f>
        <v>-1.5395250231578217</v>
      </c>
      <c r="AC39" s="60">
        <f>Binghamton!B31</f>
        <v>0.34146341463414637</v>
      </c>
      <c r="AD39" s="60">
        <f>Binghamton!C31</f>
        <v>0.29729729729729731</v>
      </c>
      <c r="AE39" s="91">
        <f>Binghamton!F43</f>
        <v>0.10991957104557641</v>
      </c>
      <c r="AF39" s="91">
        <f>Binghamton!G43</f>
        <v>8.584686774941995E-2</v>
      </c>
      <c r="AG39" s="91">
        <f>Binghamton!F44</f>
        <v>0.14736842105263157</v>
      </c>
      <c r="AH39" s="91">
        <f>Binghamton!G44</f>
        <v>9.4827586206896547E-2</v>
      </c>
      <c r="AI39" s="91">
        <f>Binghamton!F40</f>
        <v>3.7940379403794036E-2</v>
      </c>
      <c r="AJ39" s="91">
        <f>Binghamton!F41</f>
        <v>8.7470449172576833E-2</v>
      </c>
      <c r="AK39" s="91">
        <f>Binghamton!F51</f>
        <v>4.8507462686567165E-2</v>
      </c>
      <c r="AL39" s="91">
        <f>Binghamton!G51</f>
        <v>5.2238805970149252E-2</v>
      </c>
      <c r="AM39" s="91">
        <f>Binghamton!F52</f>
        <v>0.27378190255220419</v>
      </c>
      <c r="AN39" s="91">
        <f>Binghamton!G52</f>
        <v>0.33512064343163539</v>
      </c>
      <c r="AO39" s="58">
        <f>Binghamton!F55</f>
        <v>28.497852655548197</v>
      </c>
      <c r="AP39" s="58">
        <f>Binghamton!F56</f>
        <v>28.631588391470075</v>
      </c>
      <c r="AQ39" s="58">
        <f>Binghamton!F57</f>
        <v>-0.13373573592187782</v>
      </c>
    </row>
    <row r="40" spans="1:43">
      <c r="A40" s="46" t="s">
        <v>29</v>
      </c>
      <c r="B40" s="52">
        <f>Manhattan!F9</f>
        <v>445</v>
      </c>
      <c r="C40" s="8">
        <f>Manhattan!F10</f>
        <v>538</v>
      </c>
      <c r="D40" s="8">
        <f>B40-C40</f>
        <v>-93</v>
      </c>
      <c r="E40" s="8">
        <f>Manhattan!F11</f>
        <v>983</v>
      </c>
      <c r="F40" s="10">
        <f>Manhattan!F12</f>
        <v>29.658428214384895</v>
      </c>
      <c r="G40" s="10">
        <f>Manhattan!F13</f>
        <v>35.856706470424882</v>
      </c>
      <c r="H40" s="10">
        <f>F40-G40</f>
        <v>-6.1982782560399876</v>
      </c>
      <c r="I40" s="53">
        <f>Manhattan!F14</f>
        <v>65.51513468480978</v>
      </c>
      <c r="J40" s="60">
        <f>Manhattan!B20</f>
        <v>0.39583333333333331</v>
      </c>
      <c r="K40" s="6">
        <f>Manhattan!B25</f>
        <v>0.74436090225563911</v>
      </c>
      <c r="L40" s="61">
        <f>Manhattan!C25</f>
        <v>0.82771535580524347</v>
      </c>
      <c r="M40" s="58">
        <f>Manhattan!F28</f>
        <v>1.0426966292134832</v>
      </c>
      <c r="N40" s="10">
        <f>Manhattan!F31</f>
        <v>0.61348314606741572</v>
      </c>
      <c r="O40" s="6">
        <f>Manhattan!F34</f>
        <v>0.25036853448275864</v>
      </c>
      <c r="P40" s="6">
        <f>Manhattan!F36</f>
        <v>0.42553479853479859</v>
      </c>
      <c r="Q40" s="10">
        <f>Manhattan!F29</f>
        <v>1.0464684014869889</v>
      </c>
      <c r="R40" s="10">
        <f>Manhattan!F32</f>
        <v>0.62825278810408924</v>
      </c>
      <c r="S40" s="6">
        <f>Manhattan!F35</f>
        <v>0.30759325044404973</v>
      </c>
      <c r="T40" s="61">
        <f>Manhattan!F37</f>
        <v>0.51235207100591718</v>
      </c>
      <c r="U40" s="61">
        <f>Manhattan!F47</f>
        <v>0.12584269662921349</v>
      </c>
      <c r="V40" s="61">
        <f>Manhattan!F48</f>
        <v>0.20631970260223048</v>
      </c>
      <c r="W40" s="58">
        <f>Manhattan!F17</f>
        <v>25.617977528089884</v>
      </c>
      <c r="X40" s="10">
        <f>Manhattan!F23</f>
        <v>25.155421033332136</v>
      </c>
      <c r="Y40" s="10">
        <f>Manhattan!F18</f>
        <v>31.412639405204462</v>
      </c>
      <c r="Z40" s="10">
        <f>Manhattan!F24</f>
        <v>31.031083078730926</v>
      </c>
      <c r="AA40" s="10">
        <f>Manhattan!F19</f>
        <v>-5.7946618771145779</v>
      </c>
      <c r="AB40" s="53">
        <f>Manhattan!F25</f>
        <v>-5.8756620453987907</v>
      </c>
      <c r="AC40" s="60">
        <f>Manhattan!B31</f>
        <v>0.20634920634920634</v>
      </c>
      <c r="AD40" s="6">
        <f>Manhattan!C31</f>
        <v>0.41666666666666669</v>
      </c>
      <c r="AE40" s="87">
        <f>Manhattan!F43</f>
        <v>0.14157303370786517</v>
      </c>
      <c r="AF40" s="87">
        <f>Manhattan!G43</f>
        <v>0.11152416356877323</v>
      </c>
      <c r="AG40" s="87">
        <f>Manhattan!F44</f>
        <v>0.11403508771929824</v>
      </c>
      <c r="AH40" s="87">
        <f>Manhattan!G44</f>
        <v>0.14792899408284024</v>
      </c>
      <c r="AI40" s="87">
        <f>Manhattan!F40</f>
        <v>2.8017241379310345E-2</v>
      </c>
      <c r="AJ40" s="87">
        <f>Manhattan!F41</f>
        <v>0.10657193605683836</v>
      </c>
      <c r="AK40" s="87">
        <f>Manhattan!F51</f>
        <v>6.4089521871820959E-2</v>
      </c>
      <c r="AL40" s="87">
        <f>Manhattan!G51</f>
        <v>6.4089521871820959E-2</v>
      </c>
      <c r="AM40" s="87">
        <f>Manhattan!F52</f>
        <v>0.31412639405204462</v>
      </c>
      <c r="AN40" s="87">
        <f>Manhattan!G52</f>
        <v>0.35730337078651686</v>
      </c>
      <c r="AO40" s="58">
        <f>Manhattan!F55</f>
        <v>28.341915627006042</v>
      </c>
      <c r="AP40" s="58">
        <f>Manhattan!F56</f>
        <v>28.509012207962442</v>
      </c>
      <c r="AQ40" s="58">
        <f>Manhattan!F57</f>
        <v>-0.16709658095640023</v>
      </c>
    </row>
    <row r="41" spans="1:43" s="32" customFormat="1">
      <c r="A41" s="46" t="s">
        <v>58</v>
      </c>
      <c r="B41" s="52">
        <f>Wagner!F9</f>
        <v>326</v>
      </c>
      <c r="C41" s="8">
        <f>Wagner!F10</f>
        <v>450</v>
      </c>
      <c r="D41" s="8">
        <f>B41-C41</f>
        <v>-124</v>
      </c>
      <c r="E41" s="8">
        <f>Wagner!F11</f>
        <v>776</v>
      </c>
      <c r="F41" s="10">
        <f>Wagner!F12</f>
        <v>29.636363636363637</v>
      </c>
      <c r="G41" s="10">
        <f>Wagner!F13</f>
        <v>40.909090909090907</v>
      </c>
      <c r="H41" s="10">
        <f>F41-G41</f>
        <v>-11.27272727272727</v>
      </c>
      <c r="I41" s="53">
        <f>Wagner!F14</f>
        <v>70.545454545454547</v>
      </c>
      <c r="J41" s="60">
        <f>Wagner!B20</f>
        <v>0.27491408934707906</v>
      </c>
      <c r="K41" s="6">
        <f>Wagner!B25</f>
        <v>0.75342465753424659</v>
      </c>
      <c r="L41" s="61">
        <f>Wagner!C25</f>
        <v>0.8540540540540541</v>
      </c>
      <c r="M41" s="58">
        <f>Wagner!F28</f>
        <v>0.98466257668711654</v>
      </c>
      <c r="N41" s="10">
        <f>Wagner!F31</f>
        <v>0.57361963190184051</v>
      </c>
      <c r="O41" s="6">
        <f>Wagner!F34</f>
        <v>0.22482554517133954</v>
      </c>
      <c r="P41" s="6">
        <f>Wagner!F36</f>
        <v>0.38593048128342244</v>
      </c>
      <c r="Q41" s="10">
        <f>Wagner!F29</f>
        <v>1.0133333333333334</v>
      </c>
      <c r="R41" s="10">
        <f>Wagner!F32</f>
        <v>0.7155555555555555</v>
      </c>
      <c r="S41" s="6">
        <f>Wagner!F35</f>
        <v>0.41010087719298244</v>
      </c>
      <c r="T41" s="61">
        <f>Wagner!F37</f>
        <v>0.58076397515527955</v>
      </c>
      <c r="U41" s="61">
        <f>Wagner!F47</f>
        <v>0.10122699386503067</v>
      </c>
      <c r="V41" s="61">
        <f>Wagner!F48</f>
        <v>0.22222222222222221</v>
      </c>
      <c r="W41" s="58">
        <f>Wagner!F17</f>
        <v>21.779141104294478</v>
      </c>
      <c r="X41" s="10">
        <f>Wagner!F23</f>
        <v>21.458152365871172</v>
      </c>
      <c r="Y41" s="10">
        <f>Wagner!F18</f>
        <v>40.888888888888893</v>
      </c>
      <c r="Z41" s="10">
        <f>Wagner!F24</f>
        <v>40.795370761541335</v>
      </c>
      <c r="AA41" s="10">
        <f>Wagner!F19</f>
        <v>-19.109747784594415</v>
      </c>
      <c r="AB41" s="53">
        <f>Wagner!F25</f>
        <v>-19.337218395670163</v>
      </c>
      <c r="AC41" s="60">
        <f>Wagner!B31</f>
        <v>0.19444444444444445</v>
      </c>
      <c r="AD41" s="6">
        <f>Wagner!C31</f>
        <v>0.33333333333333331</v>
      </c>
      <c r="AE41" s="87">
        <f>Wagner!F43</f>
        <v>0.11042944785276074</v>
      </c>
      <c r="AF41" s="87">
        <f>Wagner!G43</f>
        <v>0.12</v>
      </c>
      <c r="AG41" s="87">
        <f>Wagner!F44</f>
        <v>9.8591549295774641E-2</v>
      </c>
      <c r="AH41" s="87">
        <f>Wagner!G44</f>
        <v>9.7826086956521743E-2</v>
      </c>
      <c r="AI41" s="87">
        <f>Wagner!F40</f>
        <v>2.1806853582554516E-2</v>
      </c>
      <c r="AJ41" s="87">
        <f>Wagner!F41</f>
        <v>0.11842105263157894</v>
      </c>
      <c r="AK41" s="87">
        <f>Wagner!F51</f>
        <v>6.9587628865979384E-2</v>
      </c>
      <c r="AL41" s="87">
        <f>Wagner!G51</f>
        <v>4.8969072164948453E-2</v>
      </c>
      <c r="AM41" s="87">
        <f>Wagner!F52</f>
        <v>0.30666666666666664</v>
      </c>
      <c r="AN41" s="87">
        <f>Wagner!G52</f>
        <v>0.35582822085889571</v>
      </c>
      <c r="AO41" s="58">
        <f>Wagner!F55</f>
        <v>28.061839132254093</v>
      </c>
      <c r="AP41" s="58">
        <f>Wagner!F56</f>
        <v>28.413016541039948</v>
      </c>
      <c r="AQ41" s="58">
        <f>Wagner!F57</f>
        <v>-0.35117740878585479</v>
      </c>
    </row>
    <row r="42" spans="1:43">
      <c r="A42" s="47" t="s">
        <v>42</v>
      </c>
      <c r="B42" s="54">
        <f>Providence!F9</f>
        <v>412</v>
      </c>
      <c r="C42" s="38">
        <f>Providence!F10</f>
        <v>460</v>
      </c>
      <c r="D42" s="8">
        <f>B42-C42</f>
        <v>-48</v>
      </c>
      <c r="E42" s="38">
        <f>Providence!F11</f>
        <v>872</v>
      </c>
      <c r="F42" s="13">
        <f>Providence!F12</f>
        <v>31.692307692307693</v>
      </c>
      <c r="G42" s="13">
        <f>Providence!F13</f>
        <v>35.384615384615387</v>
      </c>
      <c r="H42" s="10">
        <f>F42-G42</f>
        <v>-3.6923076923076934</v>
      </c>
      <c r="I42" s="55">
        <f>Providence!F14</f>
        <v>67.07692307692308</v>
      </c>
      <c r="J42" s="62">
        <f>Providence!B20</f>
        <v>0.43410852713178294</v>
      </c>
      <c r="K42" s="23">
        <f>Providence!B25</f>
        <v>0.75609756097560976</v>
      </c>
      <c r="L42" s="63">
        <f>Providence!C25</f>
        <v>0.78740157480314965</v>
      </c>
      <c r="M42" s="59">
        <f>Providence!F28</f>
        <v>0.78883495145631066</v>
      </c>
      <c r="N42" s="13">
        <f>Providence!F31</f>
        <v>0.48058252427184467</v>
      </c>
      <c r="O42" s="23">
        <f>Providence!F34</f>
        <v>0.25334153846153845</v>
      </c>
      <c r="P42" s="23">
        <f>Providence!F36</f>
        <v>0.41583838383838384</v>
      </c>
      <c r="Q42" s="13">
        <f>Providence!F29</f>
        <v>1</v>
      </c>
      <c r="R42" s="13">
        <f>Providence!F32</f>
        <v>0.60217391304347823</v>
      </c>
      <c r="S42" s="23">
        <f>Providence!F35</f>
        <v>0.2949282608695652</v>
      </c>
      <c r="T42" s="63">
        <f>Providence!F37</f>
        <v>0.48977256317689533</v>
      </c>
      <c r="U42" s="63">
        <f>Providence!F47</f>
        <v>0.11165048543689321</v>
      </c>
      <c r="V42" s="63">
        <f>Providence!F48</f>
        <v>0.15652173913043479</v>
      </c>
      <c r="W42" s="59">
        <f>Providence!F17</f>
        <v>19.660194174757279</v>
      </c>
      <c r="X42" s="13">
        <f>Providence!F23</f>
        <v>19.860443314164005</v>
      </c>
      <c r="Y42" s="13">
        <f>Providence!F18</f>
        <v>28.913043478260867</v>
      </c>
      <c r="Z42" s="13">
        <f>Providence!F24</f>
        <v>29.80774837010723</v>
      </c>
      <c r="AA42" s="13">
        <f>Providence!F19</f>
        <v>-9.2528493035035879</v>
      </c>
      <c r="AB42" s="55">
        <f>Providence!F25</f>
        <v>-9.9473050559432252</v>
      </c>
      <c r="AC42" s="62">
        <f>Providence!B31</f>
        <v>0.13793103448275862</v>
      </c>
      <c r="AD42" s="23">
        <f>Providence!C31</f>
        <v>0.26190476190476192</v>
      </c>
      <c r="AE42" s="86">
        <f>Providence!F43</f>
        <v>0.14077669902912621</v>
      </c>
      <c r="AF42" s="86">
        <f>Providence!G43</f>
        <v>9.1304347826086957E-2</v>
      </c>
      <c r="AG42" s="86">
        <f>Providence!F44</f>
        <v>9.8765432098765427E-2</v>
      </c>
      <c r="AH42" s="86">
        <f>Providence!G44</f>
        <v>8.2706766917293228E-2</v>
      </c>
      <c r="AI42" s="86">
        <f>Providence!F40</f>
        <v>2.4615384615384615E-2</v>
      </c>
      <c r="AJ42" s="86">
        <f>Providence!F41</f>
        <v>9.1304347826086957E-2</v>
      </c>
      <c r="AK42" s="86">
        <f>Providence!F51</f>
        <v>4.8165137614678902E-2</v>
      </c>
      <c r="AL42" s="86">
        <f>Providence!G51</f>
        <v>6.6513761467889912E-2</v>
      </c>
      <c r="AM42" s="86">
        <f>Providence!F52</f>
        <v>0.31304347826086959</v>
      </c>
      <c r="AN42" s="86">
        <f>Providence!G52</f>
        <v>0.28398058252427183</v>
      </c>
      <c r="AO42" s="59">
        <f>Providence!F55</f>
        <v>27.157284616154417</v>
      </c>
      <c r="AP42" s="59">
        <f>Providence!F56</f>
        <v>27.711994536855606</v>
      </c>
      <c r="AQ42" s="59">
        <f>Providence!F57</f>
        <v>-0.55470992070118896</v>
      </c>
    </row>
    <row r="43" spans="1:43">
      <c r="A43" s="46" t="s">
        <v>27</v>
      </c>
      <c r="B43" s="52">
        <f>Lehigh!F9</f>
        <v>516</v>
      </c>
      <c r="C43" s="8">
        <f>Lehigh!F10</f>
        <v>444</v>
      </c>
      <c r="D43" s="8">
        <f>B43-C43</f>
        <v>72</v>
      </c>
      <c r="E43" s="8">
        <f>Lehigh!F11</f>
        <v>960</v>
      </c>
      <c r="F43" s="10">
        <f>Lehigh!F12</f>
        <v>34.4</v>
      </c>
      <c r="G43" s="10">
        <f>Lehigh!F13</f>
        <v>29.6</v>
      </c>
      <c r="H43" s="10">
        <f>F43-G43</f>
        <v>4.7999999999999972</v>
      </c>
      <c r="I43" s="53">
        <f>Lehigh!F14</f>
        <v>64</v>
      </c>
      <c r="J43" s="60">
        <f>Lehigh!B20</f>
        <v>0.58789625360230546</v>
      </c>
      <c r="K43" s="6">
        <f>Lehigh!B25</f>
        <v>0.82591093117408909</v>
      </c>
      <c r="L43" s="61">
        <f>Lehigh!C25</f>
        <v>0.74806201550387597</v>
      </c>
      <c r="M43" s="58">
        <f>Lehigh!F28</f>
        <v>1.0600775193798451</v>
      </c>
      <c r="N43" s="10">
        <f>Lehigh!F31</f>
        <v>0.6027131782945736</v>
      </c>
      <c r="O43" s="6">
        <f>Lehigh!F34</f>
        <v>0.30591224862888483</v>
      </c>
      <c r="P43" s="6">
        <f>Lehigh!F36</f>
        <v>0.53805144694533769</v>
      </c>
      <c r="Q43" s="10">
        <f>Lehigh!F29</f>
        <v>0.93243243243243246</v>
      </c>
      <c r="R43" s="10">
        <f>Lehigh!F32</f>
        <v>0.61936936936936937</v>
      </c>
      <c r="S43" s="6">
        <f>Lehigh!F35</f>
        <v>0.33898550724637683</v>
      </c>
      <c r="T43" s="61">
        <f>Lehigh!F37</f>
        <v>0.51032727272727274</v>
      </c>
      <c r="U43" s="61">
        <f>Lehigh!F47</f>
        <v>0.15310077519379844</v>
      </c>
      <c r="V43" s="61">
        <f>Lehigh!F48</f>
        <v>0.17567567567567569</v>
      </c>
      <c r="W43" s="58">
        <f>Lehigh!F17</f>
        <v>31.395348837209301</v>
      </c>
      <c r="X43" s="10">
        <f>Lehigh!F23</f>
        <v>31.461055691293549</v>
      </c>
      <c r="Y43" s="10">
        <f>Lehigh!F18</f>
        <v>30.855855855855857</v>
      </c>
      <c r="Z43" s="10">
        <f>Lehigh!F24</f>
        <v>31.674097253755495</v>
      </c>
      <c r="AA43" s="10">
        <f>Lehigh!F19</f>
        <v>0.53949298135344392</v>
      </c>
      <c r="AB43" s="53">
        <f>Lehigh!F25</f>
        <v>-0.21304156246194594</v>
      </c>
      <c r="AC43" s="60">
        <f>Lehigh!B31</f>
        <v>0.40740740740740738</v>
      </c>
      <c r="AD43" s="6">
        <f>Lehigh!C31</f>
        <v>0.37037037037037035</v>
      </c>
      <c r="AE43" s="87">
        <f>Lehigh!F43</f>
        <v>0.10465116279069768</v>
      </c>
      <c r="AF43" s="87">
        <f>Lehigh!G43</f>
        <v>0.12162162162162163</v>
      </c>
      <c r="AG43" s="87">
        <f>Lehigh!F44</f>
        <v>0.13580246913580246</v>
      </c>
      <c r="AH43" s="87">
        <f>Lehigh!G44</f>
        <v>0.145985401459854</v>
      </c>
      <c r="AI43" s="87">
        <f>Lehigh!F40</f>
        <v>4.0219378427787937E-2</v>
      </c>
      <c r="AJ43" s="87">
        <f>Lehigh!F41</f>
        <v>0.13043478260869565</v>
      </c>
      <c r="AK43" s="87">
        <f>Lehigh!F51</f>
        <v>6.145833333333333E-2</v>
      </c>
      <c r="AL43" s="87">
        <f>Lehigh!G51</f>
        <v>6.3541666666666663E-2</v>
      </c>
      <c r="AM43" s="87">
        <f>Lehigh!F52</f>
        <v>0.3108108108108108</v>
      </c>
      <c r="AN43" s="87">
        <f>Lehigh!G52</f>
        <v>0.28875968992248063</v>
      </c>
      <c r="AO43" s="58">
        <f>Lehigh!F55</f>
        <v>27.274390681270937</v>
      </c>
      <c r="AP43" s="58">
        <f>Lehigh!F56</f>
        <v>27.93578899048126</v>
      </c>
      <c r="AQ43" s="58">
        <f>Lehigh!F57</f>
        <v>-0.66139830921032328</v>
      </c>
    </row>
    <row r="44" spans="1:43">
      <c r="A44" s="46" t="s">
        <v>0</v>
      </c>
      <c r="B44" s="52">
        <f>'Air Force'!F9</f>
        <v>414</v>
      </c>
      <c r="C44" s="8">
        <f>'Air Force'!F10</f>
        <v>409</v>
      </c>
      <c r="D44" s="8">
        <f>B44-C44</f>
        <v>5</v>
      </c>
      <c r="E44" s="8">
        <f>'Air Force'!F11</f>
        <v>823</v>
      </c>
      <c r="F44" s="10">
        <f>'Air Force'!F12</f>
        <v>34.547983310152993</v>
      </c>
      <c r="G44" s="10">
        <f>'Air Force'!F13</f>
        <v>34.130737134909602</v>
      </c>
      <c r="H44" s="10">
        <f>F44-G44</f>
        <v>0.4172461752433918</v>
      </c>
      <c r="I44" s="53">
        <f>'Air Force'!F14</f>
        <v>68.678720445062595</v>
      </c>
      <c r="J44" s="60">
        <f>'Air Force'!B20</f>
        <v>0.51361867704280151</v>
      </c>
      <c r="K44" s="6">
        <f>'Air Force'!B25</f>
        <v>0.84680851063829787</v>
      </c>
      <c r="L44" s="61">
        <f>'Air Force'!C25</f>
        <v>0.81048387096774188</v>
      </c>
      <c r="M44" s="58">
        <f>'Air Force'!F28</f>
        <v>1.0724637681159421</v>
      </c>
      <c r="N44" s="10">
        <f>'Air Force'!F31</f>
        <v>0.56521739130434778</v>
      </c>
      <c r="O44" s="6">
        <f>'Air Force'!F34</f>
        <v>0.24926126126126125</v>
      </c>
      <c r="P44" s="6">
        <f>'Air Force'!F36</f>
        <v>0.47295726495726492</v>
      </c>
      <c r="Q44" s="10">
        <f>'Air Force'!F29</f>
        <v>0.86552567237163813</v>
      </c>
      <c r="R44" s="10">
        <f>'Air Force'!F32</f>
        <v>0.49633251833740832</v>
      </c>
      <c r="S44" s="6">
        <f>'Air Force'!F35</f>
        <v>0.31025706214689264</v>
      </c>
      <c r="T44" s="61">
        <f>'Air Force'!F37</f>
        <v>0.54103940886699509</v>
      </c>
      <c r="U44" s="61">
        <f>'Air Force'!F47</f>
        <v>0.13043478260869565</v>
      </c>
      <c r="V44" s="61">
        <f>'Air Force'!F48</f>
        <v>0.15647921760391198</v>
      </c>
      <c r="W44" s="58">
        <f>'Air Force'!F17</f>
        <v>26.086956521739129</v>
      </c>
      <c r="X44" s="10">
        <f>'Air Force'!F23</f>
        <v>26.137084329108117</v>
      </c>
      <c r="Y44" s="10">
        <f>'Air Force'!F18</f>
        <v>25.916870415647921</v>
      </c>
      <c r="Z44" s="10">
        <f>'Air Force'!F24</f>
        <v>26.62927089844111</v>
      </c>
      <c r="AA44" s="10">
        <f>'Air Force'!F19</f>
        <v>0.17008610609120822</v>
      </c>
      <c r="AB44" s="53">
        <f>'Air Force'!F25</f>
        <v>-0.49218656933299343</v>
      </c>
      <c r="AC44" s="60">
        <f>'Air Force'!B31</f>
        <v>0.30188679245283018</v>
      </c>
      <c r="AD44" s="6">
        <f>'Air Force'!C31</f>
        <v>0.35135135135135137</v>
      </c>
      <c r="AE44" s="87">
        <f>'Air Force'!F43</f>
        <v>0.1280193236714976</v>
      </c>
      <c r="AF44" s="87">
        <f>'Air Force'!G43</f>
        <v>9.0464547677261614E-2</v>
      </c>
      <c r="AG44" s="87">
        <f>'Air Force'!F44</f>
        <v>0.14814814814814814</v>
      </c>
      <c r="AH44" s="87">
        <f>'Air Force'!G44</f>
        <v>0.12264150943396226</v>
      </c>
      <c r="AI44" s="87">
        <f>'Air Force'!F40</f>
        <v>3.6036036036036036E-2</v>
      </c>
      <c r="AJ44" s="87">
        <f>'Air Force'!F41</f>
        <v>0.10451977401129943</v>
      </c>
      <c r="AK44" s="87">
        <f>'Air Force'!F51</f>
        <v>5.1032806804374241E-2</v>
      </c>
      <c r="AL44" s="87">
        <f>'Air Force'!G51</f>
        <v>6.561360874848117E-2</v>
      </c>
      <c r="AM44" s="87">
        <f>'Air Force'!F52</f>
        <v>0.23716381418092911</v>
      </c>
      <c r="AN44" s="87">
        <f>'Air Force'!G52</f>
        <v>0.30434782608695654</v>
      </c>
      <c r="AO44" s="58">
        <f>'Air Force'!F55</f>
        <v>27.248649802412558</v>
      </c>
      <c r="AP44" s="58">
        <f>'Air Force'!F56</f>
        <v>27.940565743984681</v>
      </c>
      <c r="AQ44" s="58">
        <f>'Air Force'!F57</f>
        <v>-0.69191594157212322</v>
      </c>
    </row>
    <row r="45" spans="1:43" s="32" customFormat="1">
      <c r="A45" s="46" t="s">
        <v>32</v>
      </c>
      <c r="B45" s="52">
        <f>Massachusetts!F9</f>
        <v>422</v>
      </c>
      <c r="C45" s="8">
        <f>Massachusetts!F10</f>
        <v>403</v>
      </c>
      <c r="D45" s="8">
        <f>B45-C45</f>
        <v>19</v>
      </c>
      <c r="E45" s="8">
        <f>Massachusetts!F11</f>
        <v>825</v>
      </c>
      <c r="F45" s="10">
        <f>Massachusetts!F12</f>
        <v>34.625641025641023</v>
      </c>
      <c r="G45" s="10">
        <f>Massachusetts!F13</f>
        <v>33.06666666666667</v>
      </c>
      <c r="H45" s="10">
        <f>F45-G45</f>
        <v>1.5589743589743534</v>
      </c>
      <c r="I45" s="53">
        <f>Massachusetts!F14</f>
        <v>67.692307692307693</v>
      </c>
      <c r="J45" s="60">
        <f>Massachusetts!B20</f>
        <v>0.51310861423220977</v>
      </c>
      <c r="K45" s="6">
        <f>Massachusetts!B25</f>
        <v>0.88495575221238942</v>
      </c>
      <c r="L45" s="61">
        <f>Massachusetts!C25</f>
        <v>0.76113360323886636</v>
      </c>
      <c r="M45" s="58">
        <f>Massachusetts!F28</f>
        <v>1.0829383886255923</v>
      </c>
      <c r="N45" s="10">
        <f>Massachusetts!F31</f>
        <v>0.6872037914691943</v>
      </c>
      <c r="O45" s="6">
        <f>Massachusetts!F34</f>
        <v>0.27279868708971555</v>
      </c>
      <c r="P45" s="6">
        <f>Massachusetts!F36</f>
        <v>0.42989310344827586</v>
      </c>
      <c r="Q45" s="10">
        <f>Massachusetts!F29</f>
        <v>0.90074441687344908</v>
      </c>
      <c r="R45" s="10">
        <f>Massachusetts!F32</f>
        <v>0.56079404466501237</v>
      </c>
      <c r="S45" s="6">
        <f>Massachusetts!F35</f>
        <v>0.2938567493112948</v>
      </c>
      <c r="T45" s="61">
        <f>Massachusetts!F37</f>
        <v>0.47199115044247786</v>
      </c>
      <c r="U45" s="61">
        <f>Massachusetts!F47</f>
        <v>0.17061611374407584</v>
      </c>
      <c r="V45" s="61">
        <f>Massachusetts!F48</f>
        <v>0.14640198511166252</v>
      </c>
      <c r="W45" s="58">
        <f>Massachusetts!F17</f>
        <v>28.672985781990523</v>
      </c>
      <c r="X45" s="10">
        <f>Massachusetts!F23</f>
        <v>28.950621824498228</v>
      </c>
      <c r="Y45" s="10">
        <f>Massachusetts!F18</f>
        <v>26.054590570719604</v>
      </c>
      <c r="Z45" s="10">
        <f>Massachusetts!F24</f>
        <v>26.998149922870848</v>
      </c>
      <c r="AA45" s="10">
        <f>Massachusetts!F19</f>
        <v>2.6183952112709186</v>
      </c>
      <c r="AB45" s="53">
        <f>Massachusetts!F25</f>
        <v>1.9524719016273799</v>
      </c>
      <c r="AC45" s="60">
        <f>Massachusetts!B31</f>
        <v>0.39534883720930231</v>
      </c>
      <c r="AD45" s="6">
        <f>Massachusetts!C31</f>
        <v>0.21739130434782608</v>
      </c>
      <c r="AE45" s="87">
        <f>Massachusetts!F43</f>
        <v>0.1018957345971564</v>
      </c>
      <c r="AF45" s="87">
        <f>Massachusetts!G43</f>
        <v>0.11414392059553349</v>
      </c>
      <c r="AG45" s="87">
        <f>Massachusetts!F44</f>
        <v>0.14049586776859505</v>
      </c>
      <c r="AH45" s="87">
        <f>Massachusetts!G44</f>
        <v>9.5238095238095233E-2</v>
      </c>
      <c r="AI45" s="87">
        <f>Massachusetts!F40</f>
        <v>3.7199124726477024E-2</v>
      </c>
      <c r="AJ45" s="87">
        <f>Massachusetts!F41</f>
        <v>0.12672176308539945</v>
      </c>
      <c r="AK45" s="87">
        <f>Massachusetts!F51</f>
        <v>5.5757575757575756E-2</v>
      </c>
      <c r="AL45" s="87">
        <f>Massachusetts!G51</f>
        <v>5.5757575757575756E-2</v>
      </c>
      <c r="AM45" s="87">
        <f>Massachusetts!F52</f>
        <v>0.30024813895781638</v>
      </c>
      <c r="AN45" s="87">
        <f>Massachusetts!G52</f>
        <v>0.40047393364928913</v>
      </c>
      <c r="AO45" s="58">
        <f>Massachusetts!F55</f>
        <v>27.019166909801537</v>
      </c>
      <c r="AP45" s="58">
        <f>Massachusetts!F56</f>
        <v>27.725790881477014</v>
      </c>
      <c r="AQ45" s="58">
        <f>Massachusetts!F57</f>
        <v>-0.70662397167547653</v>
      </c>
    </row>
    <row r="46" spans="1:43">
      <c r="A46" s="46" t="s">
        <v>23</v>
      </c>
      <c r="B46" s="52">
        <f>'Holy Cross'!F9</f>
        <v>443</v>
      </c>
      <c r="C46" s="8">
        <f>'Holy Cross'!F10</f>
        <v>506</v>
      </c>
      <c r="D46" s="8">
        <f>B46-C46</f>
        <v>-63</v>
      </c>
      <c r="E46" s="8">
        <f>'Holy Cross'!F11</f>
        <v>949</v>
      </c>
      <c r="F46" s="10">
        <f>'Holy Cross'!F12</f>
        <v>31.642857142857142</v>
      </c>
      <c r="G46" s="10">
        <f>'Holy Cross'!F13</f>
        <v>36.142857142857146</v>
      </c>
      <c r="H46" s="10">
        <f>F46-G46</f>
        <v>-4.5000000000000036</v>
      </c>
      <c r="I46" s="53">
        <f>'Holy Cross'!F14</f>
        <v>67.785714285714292</v>
      </c>
      <c r="J46" s="60">
        <f>'Holy Cross'!B20</f>
        <v>0.45862068965517239</v>
      </c>
      <c r="K46" s="6">
        <f>'Holy Cross'!B25</f>
        <v>0.77037037037037037</v>
      </c>
      <c r="L46" s="61">
        <f>'Holy Cross'!C25</f>
        <v>0.86062717770034847</v>
      </c>
      <c r="M46" s="58">
        <f>'Holy Cross'!F28</f>
        <v>0.91422121896162534</v>
      </c>
      <c r="N46" s="10">
        <f>'Holy Cross'!F31</f>
        <v>0.50790067720090293</v>
      </c>
      <c r="O46" s="6">
        <f>'Holy Cross'!F34</f>
        <v>0.22508641975308641</v>
      </c>
      <c r="P46" s="6">
        <f>'Holy Cross'!F36</f>
        <v>0.40515555555555555</v>
      </c>
      <c r="Q46" s="10">
        <f>'Holy Cross'!F29</f>
        <v>0.94664031620553357</v>
      </c>
      <c r="R46" s="10">
        <f>'Holy Cross'!F32</f>
        <v>0.5513833992094862</v>
      </c>
      <c r="S46" s="6">
        <f>'Holy Cross'!F35</f>
        <v>0.3340396659707725</v>
      </c>
      <c r="T46" s="61">
        <f>'Holy Cross'!F37</f>
        <v>0.57349462365591408</v>
      </c>
      <c r="U46" s="61">
        <f>'Holy Cross'!F47</f>
        <v>9.480812641083522E-2</v>
      </c>
      <c r="V46" s="61">
        <f>'Holy Cross'!F48</f>
        <v>0.17786561264822134</v>
      </c>
      <c r="W46" s="58">
        <f>'Holy Cross'!F17</f>
        <v>19.638826185101578</v>
      </c>
      <c r="X46" s="10">
        <f>'Holy Cross'!F23</f>
        <v>19.592785141732765</v>
      </c>
      <c r="Y46" s="10">
        <f>'Holy Cross'!F18</f>
        <v>30.632411067193676</v>
      </c>
      <c r="Z46" s="10">
        <f>'Holy Cross'!F24</f>
        <v>31.376579842762052</v>
      </c>
      <c r="AA46" s="10">
        <f>'Holy Cross'!F19</f>
        <v>-10.993584882092097</v>
      </c>
      <c r="AB46" s="53">
        <f>'Holy Cross'!F25</f>
        <v>-11.783794701029287</v>
      </c>
      <c r="AC46" s="60">
        <f>'Holy Cross'!B31</f>
        <v>0.18181818181818182</v>
      </c>
      <c r="AD46" s="6">
        <f>'Holy Cross'!C31</f>
        <v>0.4098360655737705</v>
      </c>
      <c r="AE46" s="87">
        <f>'Holy Cross'!F43</f>
        <v>0.12415349887133183</v>
      </c>
      <c r="AF46" s="87">
        <f>'Holy Cross'!G43</f>
        <v>0.12055335968379446</v>
      </c>
      <c r="AG46" s="87">
        <f>'Holy Cross'!F44</f>
        <v>0.11494252873563218</v>
      </c>
      <c r="AH46" s="87">
        <f>'Holy Cross'!G44</f>
        <v>0.16129032258064516</v>
      </c>
      <c r="AI46" s="87">
        <f>'Holy Cross'!F40</f>
        <v>2.4691358024691357E-2</v>
      </c>
      <c r="AJ46" s="87">
        <f>'Holy Cross'!F41</f>
        <v>0.12734864300626306</v>
      </c>
      <c r="AK46" s="87">
        <f>'Holy Cross'!F51</f>
        <v>7.2708113804004215E-2</v>
      </c>
      <c r="AL46" s="87">
        <f>'Holy Cross'!G51</f>
        <v>6.1116965226554271E-2</v>
      </c>
      <c r="AM46" s="87">
        <f>'Holy Cross'!F52</f>
        <v>0.24505928853754941</v>
      </c>
      <c r="AN46" s="87">
        <f>'Holy Cross'!G52</f>
        <v>0.31151241534988711</v>
      </c>
      <c r="AO46" s="58">
        <f>'Holy Cross'!F55</f>
        <v>27.333628345527988</v>
      </c>
      <c r="AP46" s="58">
        <f>'Holy Cross'!F56</f>
        <v>28.060039023811985</v>
      </c>
      <c r="AQ46" s="58">
        <f>'Holy Cross'!F57</f>
        <v>-0.72641067828399741</v>
      </c>
    </row>
    <row r="47" spans="1:43">
      <c r="A47" s="46" t="s">
        <v>7</v>
      </c>
      <c r="B47" s="52">
        <f>Bucknell!F9</f>
        <v>485</v>
      </c>
      <c r="C47" s="8">
        <f>Bucknell!F10</f>
        <v>452</v>
      </c>
      <c r="D47" s="8">
        <f>B47-C47</f>
        <v>33</v>
      </c>
      <c r="E47" s="8">
        <f>Bucknell!F11</f>
        <v>937</v>
      </c>
      <c r="F47" s="10">
        <f>Bucknell!F12</f>
        <v>34.427684117125111</v>
      </c>
      <c r="G47" s="10">
        <f>Bucknell!F13</f>
        <v>32.085181898846493</v>
      </c>
      <c r="H47" s="10">
        <f>F47-G47</f>
        <v>2.3425022182786179</v>
      </c>
      <c r="I47" s="53">
        <f>Bucknell!F14</f>
        <v>66.512866015971611</v>
      </c>
      <c r="J47" s="60">
        <f>Bucknell!B20</f>
        <v>0.52595155709342556</v>
      </c>
      <c r="K47" s="6">
        <f>Bucknell!B25</f>
        <v>0.82962962962962961</v>
      </c>
      <c r="L47" s="61">
        <f>Bucknell!C25</f>
        <v>0.76579925650557623</v>
      </c>
      <c r="M47" s="58">
        <f>Bucknell!F28</f>
        <v>1.0020618556701031</v>
      </c>
      <c r="N47" s="10">
        <f>Bucknell!F31</f>
        <v>0.60824742268041232</v>
      </c>
      <c r="O47" s="6">
        <f>Bucknell!F34</f>
        <v>0.29767695473251032</v>
      </c>
      <c r="P47" s="6">
        <f>Bucknell!F36</f>
        <v>0.49041016949152549</v>
      </c>
      <c r="Q47" s="10">
        <f>Bucknell!F29</f>
        <v>0.79203539823008851</v>
      </c>
      <c r="R47" s="10">
        <f>Bucknell!F32</f>
        <v>0.49336283185840707</v>
      </c>
      <c r="S47" s="6">
        <f>Bucknell!F35</f>
        <v>0.2951508379888268</v>
      </c>
      <c r="T47" s="61">
        <f>Bucknell!F37</f>
        <v>0.47382959641255606</v>
      </c>
      <c r="U47" s="61">
        <f>Bucknell!F47</f>
        <v>0.16288659793814433</v>
      </c>
      <c r="V47" s="61">
        <f>Bucknell!F48</f>
        <v>0.15929203539823009</v>
      </c>
      <c r="W47" s="58">
        <f>Bucknell!F17</f>
        <v>28.865979381443296</v>
      </c>
      <c r="X47" s="10">
        <f>Bucknell!F23</f>
        <v>27.975218548688108</v>
      </c>
      <c r="Y47" s="10">
        <f>Bucknell!F18</f>
        <v>22.566371681415927</v>
      </c>
      <c r="Z47" s="10">
        <f>Bucknell!F24</f>
        <v>22.495388339750434</v>
      </c>
      <c r="AA47" s="10">
        <f>Bucknell!F19</f>
        <v>6.2996077000273694</v>
      </c>
      <c r="AB47" s="53">
        <f>Bucknell!F25</f>
        <v>5.479830208937674</v>
      </c>
      <c r="AC47" s="60">
        <f>Bucknell!B31</f>
        <v>0.38333333333333336</v>
      </c>
      <c r="AD47" s="6">
        <f>Bucknell!C31</f>
        <v>0.3</v>
      </c>
      <c r="AE47" s="87">
        <f>Bucknell!F43</f>
        <v>0.12371134020618557</v>
      </c>
      <c r="AF47" s="87">
        <f>Bucknell!G43</f>
        <v>8.8495575221238937E-2</v>
      </c>
      <c r="AG47" s="87">
        <f>Bucknell!F44</f>
        <v>0.16428571428571428</v>
      </c>
      <c r="AH47" s="87">
        <f>Bucknell!G44</f>
        <v>0.11764705882352941</v>
      </c>
      <c r="AI47" s="87">
        <f>Bucknell!F40</f>
        <v>4.7325102880658436E-2</v>
      </c>
      <c r="AJ47" s="87">
        <f>Bucknell!F41</f>
        <v>0.11173184357541899</v>
      </c>
      <c r="AK47" s="87">
        <f>Bucknell!F51</f>
        <v>4.8025613660618999E-2</v>
      </c>
      <c r="AL47" s="87">
        <f>Bucknell!G51</f>
        <v>6.7235859124866598E-2</v>
      </c>
      <c r="AM47" s="87">
        <f>Bucknell!F52</f>
        <v>0.26769911504424782</v>
      </c>
      <c r="AN47" s="87">
        <f>Bucknell!G52</f>
        <v>0.31958762886597936</v>
      </c>
      <c r="AO47" s="58">
        <f>Bucknell!F55</f>
        <v>28.086003655526959</v>
      </c>
      <c r="AP47" s="58">
        <f>Bucknell!F56</f>
        <v>28.885622369629747</v>
      </c>
      <c r="AQ47" s="58">
        <f>Bucknell!F57</f>
        <v>-0.79961871410278818</v>
      </c>
    </row>
    <row r="48" spans="1:43">
      <c r="A48" s="46" t="s">
        <v>54</v>
      </c>
      <c r="B48" s="52">
        <f>Vermont!F9</f>
        <v>490</v>
      </c>
      <c r="C48" s="8">
        <f>Vermont!F10</f>
        <v>451</v>
      </c>
      <c r="D48" s="8">
        <f>B48-C48</f>
        <v>39</v>
      </c>
      <c r="E48" s="8">
        <f>Vermont!F11</f>
        <v>941</v>
      </c>
      <c r="F48" s="10">
        <f>Vermont!F12</f>
        <v>34.87544483985765</v>
      </c>
      <c r="G48" s="10">
        <f>Vermont!F13</f>
        <v>32.09964412811388</v>
      </c>
      <c r="H48" s="10">
        <f>F48-G48</f>
        <v>2.77580071174377</v>
      </c>
      <c r="I48" s="53">
        <f>Vermont!F14</f>
        <v>66.97508896797153</v>
      </c>
      <c r="J48" s="60">
        <f>Vermont!B20</f>
        <v>0.52068965517241383</v>
      </c>
      <c r="K48" s="6">
        <f>Vermont!B25</f>
        <v>0.87543252595155707</v>
      </c>
      <c r="L48" s="61">
        <f>Vermont!C25</f>
        <v>0.8188405797101449</v>
      </c>
      <c r="M48" s="58">
        <f>Vermont!F28</f>
        <v>0.94285714285714284</v>
      </c>
      <c r="N48" s="10">
        <f>Vermont!F31</f>
        <v>0.55510204081632653</v>
      </c>
      <c r="O48" s="6">
        <f>Vermont!F34</f>
        <v>0.27310173160173162</v>
      </c>
      <c r="P48" s="6">
        <f>Vermont!F36</f>
        <v>0.46387132352941179</v>
      </c>
      <c r="Q48" s="10">
        <f>Vermont!F29</f>
        <v>1.0199556541019956</v>
      </c>
      <c r="R48" s="10">
        <f>Vermont!F32</f>
        <v>0.58314855875831484</v>
      </c>
      <c r="S48" s="6">
        <f>Vermont!F35</f>
        <v>0.27173260869565219</v>
      </c>
      <c r="T48" s="61">
        <f>Vermont!F37</f>
        <v>0.47527376425855511</v>
      </c>
      <c r="U48" s="61">
        <f>Vermont!F47</f>
        <v>0.14489795918367346</v>
      </c>
      <c r="V48" s="61">
        <f>Vermont!F48</f>
        <v>0.1352549889135255</v>
      </c>
      <c r="W48" s="58">
        <f>Vermont!F17</f>
        <v>25.102040816326532</v>
      </c>
      <c r="X48" s="10">
        <f>Vermont!F23</f>
        <v>25.407680207271962</v>
      </c>
      <c r="Y48" s="10">
        <f>Vermont!F18</f>
        <v>26.385809312638582</v>
      </c>
      <c r="Z48" s="10">
        <f>Vermont!F24</f>
        <v>27.505812667604392</v>
      </c>
      <c r="AA48" s="10">
        <f>Vermont!F19</f>
        <v>-1.2837684963120495</v>
      </c>
      <c r="AB48" s="53">
        <f>Vermont!F25</f>
        <v>-2.0981324603324296</v>
      </c>
      <c r="AC48" s="60">
        <f>Vermont!B31</f>
        <v>0.32203389830508472</v>
      </c>
      <c r="AD48" s="6">
        <f>Vermont!C31</f>
        <v>0.31818181818181818</v>
      </c>
      <c r="AE48" s="87">
        <f>Vermont!F43</f>
        <v>0.12040816326530612</v>
      </c>
      <c r="AF48" s="87">
        <f>Vermont!G43</f>
        <v>0.14634146341463414</v>
      </c>
      <c r="AG48" s="87">
        <f>Vermont!F44</f>
        <v>0.15447154471544716</v>
      </c>
      <c r="AH48" s="87">
        <f>Vermont!G44</f>
        <v>0.17647058823529413</v>
      </c>
      <c r="AI48" s="87">
        <f>Vermont!F40</f>
        <v>4.1125541125541128E-2</v>
      </c>
      <c r="AJ48" s="87">
        <f>Vermont!F41</f>
        <v>0.14347826086956522</v>
      </c>
      <c r="AK48" s="87">
        <f>Vermont!F51</f>
        <v>7.3326248671625932E-2</v>
      </c>
      <c r="AL48" s="87">
        <f>Vermont!G51</f>
        <v>6.2699256110520726E-2</v>
      </c>
      <c r="AM48" s="87">
        <f>Vermont!F52</f>
        <v>0.31929046563192903</v>
      </c>
      <c r="AN48" s="87">
        <f>Vermont!G52</f>
        <v>0.30408163265306121</v>
      </c>
      <c r="AO48" s="58">
        <f>Vermont!F55</f>
        <v>26.857627405721967</v>
      </c>
      <c r="AP48" s="58">
        <f>Vermont!F56</f>
        <v>27.657501020641689</v>
      </c>
      <c r="AQ48" s="58">
        <f>Vermont!F57</f>
        <v>-0.79987361491972209</v>
      </c>
    </row>
    <row r="49" spans="1:43">
      <c r="A49" s="46" t="s">
        <v>22</v>
      </c>
      <c r="B49" s="52">
        <f>Hofstra!F9</f>
        <v>430</v>
      </c>
      <c r="C49" s="8">
        <f>Hofstra!F10</f>
        <v>352</v>
      </c>
      <c r="D49" s="8">
        <f>B49-C49</f>
        <v>78</v>
      </c>
      <c r="E49" s="8">
        <f>Hofstra!F11</f>
        <v>782</v>
      </c>
      <c r="F49" s="10">
        <f>Hofstra!F12</f>
        <v>33.07692307692308</v>
      </c>
      <c r="G49" s="10">
        <f>Hofstra!F13</f>
        <v>27.076923076923077</v>
      </c>
      <c r="H49" s="10">
        <f>F49-G49</f>
        <v>6.0000000000000036</v>
      </c>
      <c r="I49" s="53">
        <f>Hofstra!F14</f>
        <v>60.153846153846153</v>
      </c>
      <c r="J49" s="60">
        <f>Hofstra!B20</f>
        <v>0.65234375</v>
      </c>
      <c r="K49" s="6">
        <f>Hofstra!B25</f>
        <v>0.89867841409691629</v>
      </c>
      <c r="L49" s="61">
        <f>Hofstra!C25</f>
        <v>0.85</v>
      </c>
      <c r="M49" s="58">
        <f>Hofstra!F28</f>
        <v>0.97674418604651159</v>
      </c>
      <c r="N49" s="10">
        <f>Hofstra!F31</f>
        <v>0.59069767441860466</v>
      </c>
      <c r="O49" s="6">
        <f>Hofstra!F34</f>
        <v>0.33215952380952385</v>
      </c>
      <c r="P49" s="6">
        <f>Hofstra!F36</f>
        <v>0.54924015748031496</v>
      </c>
      <c r="Q49" s="10">
        <f>Hofstra!F29</f>
        <v>1.0142045454545454</v>
      </c>
      <c r="R49" s="10">
        <f>Hofstra!F32</f>
        <v>0.54261363636363635</v>
      </c>
      <c r="S49" s="6">
        <f>Hofstra!F35</f>
        <v>0.22690196078431374</v>
      </c>
      <c r="T49" s="61">
        <f>Hofstra!F37</f>
        <v>0.42410471204188482</v>
      </c>
      <c r="U49" s="61">
        <f>Hofstra!F47</f>
        <v>0.20930232558139536</v>
      </c>
      <c r="V49" s="61">
        <f>Hofstra!F48</f>
        <v>0.13636363636363635</v>
      </c>
      <c r="W49" s="58">
        <f>Hofstra!F17</f>
        <v>31.627906976744185</v>
      </c>
      <c r="X49" s="10">
        <f>Hofstra!F23</f>
        <v>31.821448272162268</v>
      </c>
      <c r="Y49" s="10">
        <f>Hofstra!F18</f>
        <v>22.443181818181817</v>
      </c>
      <c r="Z49" s="10">
        <f>Hofstra!F24</f>
        <v>23.310967074829076</v>
      </c>
      <c r="AA49" s="10">
        <f>Hofstra!F19</f>
        <v>9.1847251585623688</v>
      </c>
      <c r="AB49" s="53">
        <f>Hofstra!F25</f>
        <v>8.510481197333192</v>
      </c>
      <c r="AC49" s="60">
        <f>Hofstra!B31</f>
        <v>0.45652173913043476</v>
      </c>
      <c r="AD49" s="6">
        <f>Hofstra!C31</f>
        <v>0.29268292682926828</v>
      </c>
      <c r="AE49" s="87">
        <f>Hofstra!F43</f>
        <v>0.10697674418604651</v>
      </c>
      <c r="AF49" s="87">
        <f>Hofstra!G43</f>
        <v>0.11647727272727272</v>
      </c>
      <c r="AG49" s="87">
        <f>Hofstra!F44</f>
        <v>0.15441176470588236</v>
      </c>
      <c r="AH49" s="87">
        <f>Hofstra!G44</f>
        <v>0.15189873417721519</v>
      </c>
      <c r="AI49" s="87">
        <f>Hofstra!F40</f>
        <v>0.05</v>
      </c>
      <c r="AJ49" s="87">
        <f>Hofstra!F41</f>
        <v>0.11484593837535013</v>
      </c>
      <c r="AK49" s="87">
        <f>Hofstra!F51</f>
        <v>5.4987212276214836E-2</v>
      </c>
      <c r="AL49" s="87">
        <f>Hofstra!G51</f>
        <v>6.1381074168797956E-2</v>
      </c>
      <c r="AM49" s="87">
        <f>Hofstra!F52</f>
        <v>0.31818181818181818</v>
      </c>
      <c r="AN49" s="87">
        <f>Hofstra!G52</f>
        <v>0.2744186046511628</v>
      </c>
      <c r="AO49" s="58">
        <f>Hofstra!F55</f>
        <v>26.955403842839637</v>
      </c>
      <c r="AP49" s="58">
        <f>Hofstra!F56</f>
        <v>27.823991465970291</v>
      </c>
      <c r="AQ49" s="58">
        <f>Hofstra!F57</f>
        <v>-0.86858762313065441</v>
      </c>
    </row>
    <row r="50" spans="1:43">
      <c r="A50" s="46" t="s">
        <v>26</v>
      </c>
      <c r="B50" s="52">
        <f>Lafayette!F9</f>
        <v>374</v>
      </c>
      <c r="C50" s="8">
        <f>Lafayette!F10</f>
        <v>422</v>
      </c>
      <c r="D50" s="8">
        <f>B50-C50</f>
        <v>-48</v>
      </c>
      <c r="E50" s="8">
        <f>Lafayette!F11</f>
        <v>796</v>
      </c>
      <c r="F50" s="10">
        <f>Lafayette!F12</f>
        <v>28.76923076923077</v>
      </c>
      <c r="G50" s="10">
        <f>Lafayette!F13</f>
        <v>32.46153846153846</v>
      </c>
      <c r="H50" s="10">
        <f>F50-G50</f>
        <v>-3.6923076923076898</v>
      </c>
      <c r="I50" s="53">
        <f>Lafayette!F14</f>
        <v>61.230769230769234</v>
      </c>
      <c r="J50" s="60">
        <f>Lafayette!B20</f>
        <v>0.46236559139784944</v>
      </c>
      <c r="K50" s="6">
        <f>Lafayette!B25</f>
        <v>0.8159203980099502</v>
      </c>
      <c r="L50" s="61">
        <f>Lafayette!C25</f>
        <v>0.81276595744680846</v>
      </c>
      <c r="M50" s="58">
        <f>Lafayette!F28</f>
        <v>1.1149732620320856</v>
      </c>
      <c r="N50" s="10">
        <f>Lafayette!F31</f>
        <v>0.62834224598930477</v>
      </c>
      <c r="O50" s="6">
        <f>Lafayette!F34</f>
        <v>0.25459952038369305</v>
      </c>
      <c r="P50" s="6">
        <f>Lafayette!F36</f>
        <v>0.45177872340425529</v>
      </c>
      <c r="Q50" s="10">
        <f>Lafayette!F29</f>
        <v>1.1113744075829384</v>
      </c>
      <c r="R50" s="10">
        <f>Lafayette!F32</f>
        <v>0.64928909952606639</v>
      </c>
      <c r="S50" s="6">
        <f>Lafayette!F35</f>
        <v>0.29637526652452023</v>
      </c>
      <c r="T50" s="61">
        <f>Lafayette!F37</f>
        <v>0.50729927007299269</v>
      </c>
      <c r="U50" s="61">
        <f>Lafayette!F47</f>
        <v>0.15508021390374332</v>
      </c>
      <c r="V50" s="61">
        <f>Lafayette!F48</f>
        <v>0.13507109004739337</v>
      </c>
      <c r="W50" s="58">
        <f>Lafayette!F17</f>
        <v>27.540106951871657</v>
      </c>
      <c r="X50" s="10">
        <f>Lafayette!F23</f>
        <v>27.338368342896562</v>
      </c>
      <c r="Y50" s="10">
        <f>Lafayette!F18</f>
        <v>31.753554502369667</v>
      </c>
      <c r="Z50" s="10">
        <f>Lafayette!F24</f>
        <v>32.538383369442656</v>
      </c>
      <c r="AA50" s="10">
        <f>Lafayette!F19</f>
        <v>-4.2134475504980102</v>
      </c>
      <c r="AB50" s="53">
        <f>Lafayette!F25</f>
        <v>-5.2000150265460938</v>
      </c>
      <c r="AC50" s="60">
        <f>Lafayette!B31</f>
        <v>0.20588235294117646</v>
      </c>
      <c r="AD50" s="6">
        <f>Lafayette!C31</f>
        <v>0.35714285714285715</v>
      </c>
      <c r="AE50" s="87">
        <f>Lafayette!F43</f>
        <v>0.18181818181818182</v>
      </c>
      <c r="AF50" s="87">
        <f>Lafayette!G43</f>
        <v>0.13270142180094788</v>
      </c>
      <c r="AG50" s="87">
        <f>Lafayette!F44</f>
        <v>0.13592233009708737</v>
      </c>
      <c r="AH50" s="87">
        <f>Lafayette!G44</f>
        <v>0.14925373134328357</v>
      </c>
      <c r="AI50" s="87">
        <f>Lafayette!F40</f>
        <v>3.3573141486810551E-2</v>
      </c>
      <c r="AJ50" s="87">
        <f>Lafayette!F41</f>
        <v>0.11940298507462686</v>
      </c>
      <c r="AK50" s="87">
        <f>Lafayette!F51</f>
        <v>7.160804020100503E-2</v>
      </c>
      <c r="AL50" s="87">
        <f>Lafayette!G51</f>
        <v>8.6683417085427136E-2</v>
      </c>
      <c r="AM50" s="87">
        <f>Lafayette!F52</f>
        <v>0.33175355450236965</v>
      </c>
      <c r="AN50" s="87">
        <f>Lafayette!G52</f>
        <v>0.35294117647058826</v>
      </c>
      <c r="AO50" s="58">
        <f>Lafayette!F55</f>
        <v>27.322351964241268</v>
      </c>
      <c r="AP50" s="58">
        <f>Lafayette!F56</f>
        <v>28.200833994027661</v>
      </c>
      <c r="AQ50" s="58">
        <f>Lafayette!F57</f>
        <v>-0.87848202978639378</v>
      </c>
    </row>
    <row r="51" spans="1:43">
      <c r="A51" s="46" t="s">
        <v>33</v>
      </c>
      <c r="B51" s="52">
        <f>'Mount St. Marys'!F9</f>
        <v>420</v>
      </c>
      <c r="C51" s="8">
        <f>'Mount St. Marys'!F10</f>
        <v>396</v>
      </c>
      <c r="D51" s="8">
        <f>B51-C51</f>
        <v>24</v>
      </c>
      <c r="E51" s="8">
        <f>'Mount St. Marys'!F11</f>
        <v>816</v>
      </c>
      <c r="F51" s="10">
        <f>'Mount St. Marys'!F12</f>
        <v>35</v>
      </c>
      <c r="G51" s="10">
        <f>'Mount St. Marys'!F13</f>
        <v>33</v>
      </c>
      <c r="H51" s="10">
        <f>F51-G51</f>
        <v>2</v>
      </c>
      <c r="I51" s="53">
        <f>'Mount St. Marys'!F14</f>
        <v>68</v>
      </c>
      <c r="J51" s="60">
        <f>'Mount St. Marys'!B20</f>
        <v>0.580952380952381</v>
      </c>
      <c r="K51" s="6">
        <f>'Mount St. Marys'!B25</f>
        <v>0.73</v>
      </c>
      <c r="L51" s="61">
        <f>'Mount St. Marys'!C25</f>
        <v>0.82380952380952377</v>
      </c>
      <c r="M51" s="58">
        <f>'Mount St. Marys'!F28</f>
        <v>1.0357142857142858</v>
      </c>
      <c r="N51" s="10">
        <f>'Mount St. Marys'!F31</f>
        <v>0.60238095238095235</v>
      </c>
      <c r="O51" s="6">
        <f>'Mount St. Marys'!F34</f>
        <v>0.34253563218390809</v>
      </c>
      <c r="P51" s="6">
        <f>'Mount St. Marys'!F36</f>
        <v>0.5889446640316206</v>
      </c>
      <c r="Q51" s="10">
        <f>'Mount St. Marys'!F29</f>
        <v>1.1691919191919191</v>
      </c>
      <c r="R51" s="10">
        <f>'Mount St. Marys'!F32</f>
        <v>0.68434343434343436</v>
      </c>
      <c r="S51" s="6">
        <f>'Mount St. Marys'!F35</f>
        <v>0.2973282937365011</v>
      </c>
      <c r="T51" s="61">
        <f>'Mount St. Marys'!F37</f>
        <v>0.50798154981549815</v>
      </c>
      <c r="U51" s="61">
        <f>'Mount St. Marys'!F47</f>
        <v>0.1738095238095238</v>
      </c>
      <c r="V51" s="61">
        <f>'Mount St. Marys'!F48</f>
        <v>0.17171717171717171</v>
      </c>
      <c r="W51" s="58">
        <f>'Mount St. Marys'!F17</f>
        <v>34.523809523809526</v>
      </c>
      <c r="X51" s="10">
        <f>'Mount St. Marys'!F23</f>
        <v>32.380255029988241</v>
      </c>
      <c r="Y51" s="10">
        <f>'Mount St. Marys'!F18</f>
        <v>33.333333333333329</v>
      </c>
      <c r="Z51" s="10">
        <f>'Mount St. Marys'!F24</f>
        <v>32.651198358893254</v>
      </c>
      <c r="AA51" s="10">
        <f>'Mount St. Marys'!F19</f>
        <v>1.1904761904761969</v>
      </c>
      <c r="AB51" s="53">
        <f>'Mount St. Marys'!F25</f>
        <v>-0.27094332890501249</v>
      </c>
      <c r="AC51" s="60">
        <f>'Mount St. Marys'!B31</f>
        <v>0.40425531914893614</v>
      </c>
      <c r="AD51" s="6">
        <f>'Mount St. Marys'!C31</f>
        <v>0.41304347826086957</v>
      </c>
      <c r="AE51" s="87">
        <f>'Mount St. Marys'!F43</f>
        <v>0.11190476190476191</v>
      </c>
      <c r="AF51" s="87">
        <f>'Mount St. Marys'!G43</f>
        <v>0.11616161616161616</v>
      </c>
      <c r="AG51" s="87">
        <f>'Mount St. Marys'!F44</f>
        <v>0.1310344827586207</v>
      </c>
      <c r="AH51" s="87">
        <f>'Mount St. Marys'!G44</f>
        <v>0.14393939393939395</v>
      </c>
      <c r="AI51" s="87">
        <f>'Mount St. Marys'!F40</f>
        <v>4.3678160919540229E-2</v>
      </c>
      <c r="AJ51" s="87">
        <f>'Mount St. Marys'!F41</f>
        <v>9.9352051835853133E-2</v>
      </c>
      <c r="AK51" s="87">
        <f>'Mount St. Marys'!F51</f>
        <v>6.0049019607843139E-2</v>
      </c>
      <c r="AL51" s="87">
        <f>'Mount St. Marys'!G51</f>
        <v>6.1274509803921566E-2</v>
      </c>
      <c r="AM51" s="87">
        <f>'Mount St. Marys'!F52</f>
        <v>0.35101010101010099</v>
      </c>
      <c r="AN51" s="87">
        <f>'Mount St. Marys'!G52</f>
        <v>0.25714285714285712</v>
      </c>
      <c r="AO51" s="58">
        <f>'Mount St. Marys'!F55</f>
        <v>28.582573298217067</v>
      </c>
      <c r="AP51" s="58">
        <f>'Mount St. Marys'!F56</f>
        <v>29.847459191822058</v>
      </c>
      <c r="AQ51" s="58">
        <f>'Mount St. Marys'!F57</f>
        <v>-1.2648858936049905</v>
      </c>
    </row>
    <row r="52" spans="1:43">
      <c r="A52" s="46" t="s">
        <v>43</v>
      </c>
      <c r="B52" s="52">
        <f>Quinnipiac!F9</f>
        <v>375</v>
      </c>
      <c r="C52" s="8">
        <f>Quinnipiac!F10</f>
        <v>401</v>
      </c>
      <c r="D52" s="8">
        <f>B52-C52</f>
        <v>-26</v>
      </c>
      <c r="E52" s="8">
        <f>Quinnipiac!F11</f>
        <v>776</v>
      </c>
      <c r="F52" s="10">
        <f>Quinnipiac!F12</f>
        <v>33.898305084745765</v>
      </c>
      <c r="G52" s="10">
        <f>Quinnipiac!F13</f>
        <v>36.248587570621467</v>
      </c>
      <c r="H52" s="10">
        <f>F52-G52</f>
        <v>-2.3502824858757023</v>
      </c>
      <c r="I52" s="53">
        <f>Quinnipiac!F14</f>
        <v>70.146892655367225</v>
      </c>
      <c r="J52" s="60">
        <f>Quinnipiac!B20</f>
        <v>0.43295019157088122</v>
      </c>
      <c r="K52" s="6">
        <f>Quinnipiac!B25</f>
        <v>0.82027649769585254</v>
      </c>
      <c r="L52" s="61">
        <f>Quinnipiac!C25</f>
        <v>0.78971962616822433</v>
      </c>
      <c r="M52" s="58">
        <f>Quinnipiac!F28</f>
        <v>1.0906666666666667</v>
      </c>
      <c r="N52" s="10">
        <f>Quinnipiac!F31</f>
        <v>0.6</v>
      </c>
      <c r="O52" s="6">
        <f>Quinnipiac!F34</f>
        <v>0.27954767726161367</v>
      </c>
      <c r="P52" s="6">
        <f>Quinnipiac!F36</f>
        <v>0.50815555555555558</v>
      </c>
      <c r="Q52" s="10">
        <f>Quinnipiac!F29</f>
        <v>0.94264339152119703</v>
      </c>
      <c r="R52" s="10">
        <f>Quinnipiac!F32</f>
        <v>0.56608478802992523</v>
      </c>
      <c r="S52" s="6">
        <f>Quinnipiac!F35</f>
        <v>0.31261111111111112</v>
      </c>
      <c r="T52" s="61">
        <f>Quinnipiac!F37</f>
        <v>0.52055947136563874</v>
      </c>
      <c r="U52" s="61">
        <f>Quinnipiac!F47</f>
        <v>0.17066666666666666</v>
      </c>
      <c r="V52" s="61">
        <f>Quinnipiac!F48</f>
        <v>0.17705735660847879</v>
      </c>
      <c r="W52" s="58">
        <f>Quinnipiac!F17</f>
        <v>29.599999999999998</v>
      </c>
      <c r="X52" s="10">
        <f>Quinnipiac!F23</f>
        <v>29.453848618877835</v>
      </c>
      <c r="Y52" s="10">
        <f>Quinnipiac!F18</f>
        <v>28.179551122194514</v>
      </c>
      <c r="Z52" s="10">
        <f>Quinnipiac!F24</f>
        <v>29.452346895403061</v>
      </c>
      <c r="AA52" s="10">
        <f>Quinnipiac!F19</f>
        <v>1.4204488778054838</v>
      </c>
      <c r="AB52" s="53">
        <f>Quinnipiac!F25</f>
        <v>1.5017234747745078E-3</v>
      </c>
      <c r="AC52" s="60">
        <f>Quinnipiac!B31</f>
        <v>0.34883720930232559</v>
      </c>
      <c r="AD52" s="6">
        <f>Quinnipiac!C31</f>
        <v>0.31818181818181818</v>
      </c>
      <c r="AE52" s="87">
        <f>Quinnipiac!F43</f>
        <v>0.11466666666666667</v>
      </c>
      <c r="AF52" s="87">
        <f>Quinnipiac!G43</f>
        <v>0.16458852867830423</v>
      </c>
      <c r="AG52" s="87">
        <f>Quinnipiac!F44</f>
        <v>0.13513513513513514</v>
      </c>
      <c r="AH52" s="87">
        <f>Quinnipiac!G44</f>
        <v>0.18584070796460178</v>
      </c>
      <c r="AI52" s="87">
        <f>Quinnipiac!F40</f>
        <v>3.6674816625916873E-2</v>
      </c>
      <c r="AJ52" s="87">
        <f>Quinnipiac!F41</f>
        <v>0.17460317460317459</v>
      </c>
      <c r="AK52" s="87">
        <f>Quinnipiac!F51</f>
        <v>9.1494845360824736E-2</v>
      </c>
      <c r="AL52" s="87">
        <f>Quinnipiac!G51</f>
        <v>5.9278350515463915E-2</v>
      </c>
      <c r="AM52" s="87">
        <f>Quinnipiac!F52</f>
        <v>0.28428927680798005</v>
      </c>
      <c r="AN52" s="87">
        <f>Quinnipiac!G52</f>
        <v>0.30399999999999999</v>
      </c>
      <c r="AO52" s="58">
        <f>Quinnipiac!F55</f>
        <v>26.787727336073726</v>
      </c>
      <c r="AP52" s="58">
        <f>Quinnipiac!F56</f>
        <v>28.133164194609332</v>
      </c>
      <c r="AQ52" s="58">
        <f>Quinnipiac!F57</f>
        <v>-1.3454368585356065</v>
      </c>
    </row>
    <row r="53" spans="1:43">
      <c r="A53" s="46" t="s">
        <v>19</v>
      </c>
      <c r="B53" s="52">
        <f>Hartford!F9</f>
        <v>522</v>
      </c>
      <c r="C53" s="8">
        <f>Hartford!F10</f>
        <v>449</v>
      </c>
      <c r="D53" s="8">
        <f>B53-C53</f>
        <v>73</v>
      </c>
      <c r="E53" s="8">
        <f>Hartford!F11</f>
        <v>971</v>
      </c>
      <c r="F53" s="10">
        <f>Hartford!F12</f>
        <v>37.119999999999997</v>
      </c>
      <c r="G53" s="10">
        <f>Hartford!F13</f>
        <v>31.928888888888888</v>
      </c>
      <c r="H53" s="10">
        <f>F53-G53</f>
        <v>5.191111111111109</v>
      </c>
      <c r="I53" s="53">
        <f>Hartford!F14</f>
        <v>69.048888888888882</v>
      </c>
      <c r="J53" s="60">
        <f>Hartford!B20</f>
        <v>0.63057324840764328</v>
      </c>
      <c r="K53" s="6">
        <f>Hartford!B25</f>
        <v>0.84285714285714286</v>
      </c>
      <c r="L53" s="61">
        <f>Hartford!C25</f>
        <v>0.84775086505190311</v>
      </c>
      <c r="M53" s="58">
        <f>Hartford!F28</f>
        <v>0.96360153256704983</v>
      </c>
      <c r="N53" s="10">
        <f>Hartford!F31</f>
        <v>0.58429118773946365</v>
      </c>
      <c r="O53" s="6">
        <f>Hartford!F34</f>
        <v>0.29520477137176937</v>
      </c>
      <c r="P53" s="6">
        <f>Hartford!F36</f>
        <v>0.48684590163934427</v>
      </c>
      <c r="Q53" s="10">
        <f>Hartford!F29</f>
        <v>1.0334075723830736</v>
      </c>
      <c r="R53" s="10">
        <f>Hartford!F32</f>
        <v>0.58129175946547884</v>
      </c>
      <c r="S53" s="6">
        <f>Hartford!F35</f>
        <v>0.27084913793103449</v>
      </c>
      <c r="T53" s="61">
        <f>Hartford!F37</f>
        <v>0.48150957854406135</v>
      </c>
      <c r="U53" s="61">
        <f>Hartford!F47</f>
        <v>0.16666666666666666</v>
      </c>
      <c r="V53" s="61">
        <f>Hartford!F48</f>
        <v>0.1447661469933185</v>
      </c>
      <c r="W53" s="58">
        <f>Hartford!F17</f>
        <v>27.203065134099617</v>
      </c>
      <c r="X53" s="10">
        <f>Hartford!F23</f>
        <v>27.060167216680121</v>
      </c>
      <c r="Y53" s="10">
        <f>Hartford!F18</f>
        <v>27.171492204899778</v>
      </c>
      <c r="Z53" s="10">
        <f>Hartford!F24</f>
        <v>28.443013127044459</v>
      </c>
      <c r="AA53" s="10">
        <f>Hartford!F19</f>
        <v>3.157292919983945E-2</v>
      </c>
      <c r="AB53" s="53">
        <f>Hartford!F25</f>
        <v>-1.3828459103643382</v>
      </c>
      <c r="AC53" s="60">
        <f>Hartford!B31</f>
        <v>0.27450980392156865</v>
      </c>
      <c r="AD53" s="6">
        <f>Hartford!C31</f>
        <v>0.3188405797101449</v>
      </c>
      <c r="AE53" s="87">
        <f>Hartford!F43</f>
        <v>9.7701149425287362E-2</v>
      </c>
      <c r="AF53" s="87">
        <f>Hartford!G43</f>
        <v>0.15367483296213807</v>
      </c>
      <c r="AG53" s="87">
        <f>Hartford!F44</f>
        <v>9.8591549295774641E-2</v>
      </c>
      <c r="AH53" s="87">
        <f>Hartford!G44</f>
        <v>0.18032786885245902</v>
      </c>
      <c r="AI53" s="87">
        <f>Hartford!F40</f>
        <v>2.7833001988071572E-2</v>
      </c>
      <c r="AJ53" s="87">
        <f>Hartford!F41</f>
        <v>0.14870689655172414</v>
      </c>
      <c r="AK53" s="87">
        <f>Hartford!F51</f>
        <v>7.1060762100926878E-2</v>
      </c>
      <c r="AL53" s="87">
        <f>Hartford!G51</f>
        <v>5.6642636457260559E-2</v>
      </c>
      <c r="AM53" s="87">
        <f>Hartford!F52</f>
        <v>0.30957683741648107</v>
      </c>
      <c r="AN53" s="87">
        <f>Hartford!G52</f>
        <v>0.31226053639846746</v>
      </c>
      <c r="AO53" s="58">
        <f>Hartford!F55</f>
        <v>26.746046409407608</v>
      </c>
      <c r="AP53" s="58">
        <f>Hartford!F56</f>
        <v>28.142085985133551</v>
      </c>
      <c r="AQ53" s="58">
        <f>Hartford!F57</f>
        <v>-1.3960395757259434</v>
      </c>
    </row>
    <row r="54" spans="1:43" s="32" customFormat="1">
      <c r="A54" s="46" t="s">
        <v>3</v>
      </c>
      <c r="B54" s="52">
        <f>Bellarmine!F9</f>
        <v>496</v>
      </c>
      <c r="C54" s="8">
        <f>Bellarmine!F10</f>
        <v>551</v>
      </c>
      <c r="D54" s="8">
        <f>B54-C54</f>
        <v>-55</v>
      </c>
      <c r="E54" s="8">
        <f>Bellarmine!F11</f>
        <v>1047</v>
      </c>
      <c r="F54" s="10">
        <f>Bellarmine!F12</f>
        <v>34.919331182164854</v>
      </c>
      <c r="G54" s="10">
        <f>Bellarmine!F13</f>
        <v>38.791434438251684</v>
      </c>
      <c r="H54" s="10">
        <f>F54-G54</f>
        <v>-3.8721032560868309</v>
      </c>
      <c r="I54" s="53">
        <f>Bellarmine!F14</f>
        <v>73.710765620416538</v>
      </c>
      <c r="J54" s="60">
        <f>Bellarmine!B20</f>
        <v>0.43454038997214484</v>
      </c>
      <c r="K54" s="6">
        <f>Bellarmine!B25</f>
        <v>0.81720430107526887</v>
      </c>
      <c r="L54" s="61">
        <f>Bellarmine!C25</f>
        <v>0.79461279461279466</v>
      </c>
      <c r="M54" s="58">
        <f>Bellarmine!F28</f>
        <v>0.97177419354838712</v>
      </c>
      <c r="N54" s="10">
        <f>Bellarmine!F31</f>
        <v>0.62298387096774188</v>
      </c>
      <c r="O54" s="6">
        <f>Bellarmine!F34</f>
        <v>0.31156639004149378</v>
      </c>
      <c r="P54" s="6">
        <f>Bellarmine!F36</f>
        <v>0.48600323624595471</v>
      </c>
      <c r="Q54" s="10">
        <f>Bellarmine!F29</f>
        <v>1.0653357531760435</v>
      </c>
      <c r="R54" s="10">
        <f>Bellarmine!F32</f>
        <v>0.62976406533575313</v>
      </c>
      <c r="S54" s="6">
        <f>Bellarmine!F35</f>
        <v>0.29357069846678024</v>
      </c>
      <c r="T54" s="61">
        <f>Bellarmine!F37</f>
        <v>0.49661671469740631</v>
      </c>
      <c r="U54" s="61">
        <f>Bellarmine!F47</f>
        <v>0.14717741935483872</v>
      </c>
      <c r="V54" s="61">
        <f>Bellarmine!F48</f>
        <v>0.19056261343012704</v>
      </c>
      <c r="W54" s="58">
        <f>Bellarmine!F17</f>
        <v>29.435483870967744</v>
      </c>
      <c r="X54" s="10">
        <f>Bellarmine!F23</f>
        <v>28.788159489826914</v>
      </c>
      <c r="Y54" s="10">
        <f>Bellarmine!F18</f>
        <v>30.127041742286753</v>
      </c>
      <c r="Z54" s="10">
        <f>Bellarmine!F24</f>
        <v>31.103352896116899</v>
      </c>
      <c r="AA54" s="10">
        <f>Bellarmine!F19</f>
        <v>-0.69155787131900937</v>
      </c>
      <c r="AB54" s="53">
        <f>Bellarmine!F25</f>
        <v>-2.3151934062899855</v>
      </c>
      <c r="AC54" s="60">
        <f>Bellarmine!B31</f>
        <v>0.37313432835820898</v>
      </c>
      <c r="AD54" s="6">
        <f>Bellarmine!C31</f>
        <v>0.36734693877551022</v>
      </c>
      <c r="AE54" s="87">
        <f>Bellarmine!F43</f>
        <v>0.13508064516129031</v>
      </c>
      <c r="AF54" s="87">
        <f>Bellarmine!G43</f>
        <v>8.8929219600725959E-2</v>
      </c>
      <c r="AG54" s="87">
        <f>Bellarmine!F44</f>
        <v>0.17123287671232876</v>
      </c>
      <c r="AH54" s="87">
        <f>Bellarmine!G44</f>
        <v>0.10843373493975904</v>
      </c>
      <c r="AI54" s="87">
        <f>Bellarmine!F40</f>
        <v>5.1867219917012451E-2</v>
      </c>
      <c r="AJ54" s="87">
        <f>Bellarmine!F41</f>
        <v>8.3475298126064731E-2</v>
      </c>
      <c r="AK54" s="87">
        <f>Bellarmine!F51</f>
        <v>4.8710601719197708E-2</v>
      </c>
      <c r="AL54" s="87">
        <f>Bellarmine!G51</f>
        <v>6.6857688634192933E-2</v>
      </c>
      <c r="AM54" s="87">
        <f>Bellarmine!F52</f>
        <v>0.32849364791288566</v>
      </c>
      <c r="AN54" s="87">
        <f>Bellarmine!G52</f>
        <v>0.3286290322580645</v>
      </c>
      <c r="AO54" s="58">
        <f>Bellarmine!F55</f>
        <v>27.118832410592034</v>
      </c>
      <c r="AP54" s="58">
        <f>Bellarmine!F56</f>
        <v>28.62372820736871</v>
      </c>
      <c r="AQ54" s="58">
        <f>Bellarmine!F57</f>
        <v>-1.5048957967766761</v>
      </c>
    </row>
    <row r="55" spans="1:43">
      <c r="A55" s="47" t="s">
        <v>45</v>
      </c>
      <c r="B55" s="54">
        <f>Rutgers!F9</f>
        <v>390</v>
      </c>
      <c r="C55" s="38">
        <f>Rutgers!F10</f>
        <v>338</v>
      </c>
      <c r="D55" s="8">
        <f>B55-C55</f>
        <v>52</v>
      </c>
      <c r="E55" s="38">
        <f>Rutgers!F11</f>
        <v>728</v>
      </c>
      <c r="F55" s="13">
        <f>Rutgers!F12</f>
        <v>32.5</v>
      </c>
      <c r="G55" s="13">
        <f>Rutgers!F13</f>
        <v>28.166666666666668</v>
      </c>
      <c r="H55" s="10">
        <f>F55-G55</f>
        <v>4.3333333333333321</v>
      </c>
      <c r="I55" s="55">
        <f>Rutgers!F14</f>
        <v>60.666666666666664</v>
      </c>
      <c r="J55" s="62">
        <f>Rutgers!B20</f>
        <v>0.60995850622406644</v>
      </c>
      <c r="K55" s="23">
        <f>Rutgers!B25</f>
        <v>0.76555023923444976</v>
      </c>
      <c r="L55" s="63">
        <f>Rutgers!C25</f>
        <v>0.82564102564102559</v>
      </c>
      <c r="M55" s="59">
        <f>Rutgers!F28</f>
        <v>1.0564102564102564</v>
      </c>
      <c r="N55" s="13">
        <f>Rutgers!F31</f>
        <v>0.58461538461538465</v>
      </c>
      <c r="O55" s="23">
        <f>Rutgers!F34</f>
        <v>0.25567475728155337</v>
      </c>
      <c r="P55" s="23">
        <f>Rutgers!F36</f>
        <v>0.46200877192982454</v>
      </c>
      <c r="Q55" s="13">
        <f>Rutgers!F29</f>
        <v>0.84911242603550297</v>
      </c>
      <c r="R55" s="13">
        <f>Rutgers!F32</f>
        <v>0.51183431952662717</v>
      </c>
      <c r="S55" s="23">
        <f>Rutgers!F35</f>
        <v>0.32986062717770037</v>
      </c>
      <c r="T55" s="63">
        <f>Rutgers!F37</f>
        <v>0.54722543352601161</v>
      </c>
      <c r="U55" s="63">
        <f>Rutgers!F47</f>
        <v>0.12564102564102564</v>
      </c>
      <c r="V55" s="63">
        <f>Rutgers!F48</f>
        <v>0.17159763313609466</v>
      </c>
      <c r="W55" s="59">
        <f>Rutgers!F17</f>
        <v>26.410256410256412</v>
      </c>
      <c r="X55" s="13">
        <f>Rutgers!F23</f>
        <v>26.076468590728471</v>
      </c>
      <c r="Y55" s="13">
        <f>Rutgers!F18</f>
        <v>27.514792899408285</v>
      </c>
      <c r="Z55" s="13">
        <f>Rutgers!F24</f>
        <v>28.725055725602711</v>
      </c>
      <c r="AA55" s="13">
        <f>Rutgers!F19</f>
        <v>-1.1045364891518723</v>
      </c>
      <c r="AB55" s="55">
        <f>Rutgers!F25</f>
        <v>-2.6485871348742407</v>
      </c>
      <c r="AC55" s="62">
        <f>Rutgers!B31</f>
        <v>0.31818181818181818</v>
      </c>
      <c r="AD55" s="23">
        <f>Rutgers!C31</f>
        <v>0.27777777777777779</v>
      </c>
      <c r="AE55" s="86">
        <f>Rutgers!F43</f>
        <v>0.11282051282051282</v>
      </c>
      <c r="AF55" s="86">
        <f>Rutgers!G43</f>
        <v>0.10650887573964497</v>
      </c>
      <c r="AG55" s="86">
        <f>Rutgers!F44</f>
        <v>0.13592233009708737</v>
      </c>
      <c r="AH55" s="86">
        <f>Rutgers!G44</f>
        <v>0.10752688172043011</v>
      </c>
      <c r="AI55" s="86">
        <f>Rutgers!F40</f>
        <v>3.3980582524271843E-2</v>
      </c>
      <c r="AJ55" s="86">
        <f>Rutgers!F41</f>
        <v>0.12543554006968641</v>
      </c>
      <c r="AK55" s="86">
        <f>Rutgers!F51</f>
        <v>5.0824175824175824E-2</v>
      </c>
      <c r="AL55" s="86">
        <f>Rutgers!G51</f>
        <v>6.4560439560439567E-2</v>
      </c>
      <c r="AM55" s="86">
        <f>Rutgers!F52</f>
        <v>0.23668639053254437</v>
      </c>
      <c r="AN55" s="86">
        <f>Rutgers!G52</f>
        <v>0.32051282051282054</v>
      </c>
      <c r="AO55" s="59">
        <f>Rutgers!F55</f>
        <v>26.818042476653403</v>
      </c>
      <c r="AP55" s="59">
        <f>Rutgers!F56</f>
        <v>28.352591537685033</v>
      </c>
      <c r="AQ55" s="59">
        <f>Rutgers!F57</f>
        <v>-1.5345490610316297</v>
      </c>
    </row>
    <row r="56" spans="1:43">
      <c r="A56" s="46" t="s">
        <v>2</v>
      </c>
      <c r="B56" s="52">
        <f>Army!F9</f>
        <v>459</v>
      </c>
      <c r="C56" s="8">
        <f>Army!F10</f>
        <v>432</v>
      </c>
      <c r="D56" s="8">
        <f>B56-C56</f>
        <v>27</v>
      </c>
      <c r="E56" s="8">
        <f>Army!F11</f>
        <v>891</v>
      </c>
      <c r="F56" s="10">
        <f>Army!F12</f>
        <v>35.307692307692307</v>
      </c>
      <c r="G56" s="10">
        <f>Army!F13</f>
        <v>33.230769230769234</v>
      </c>
      <c r="H56" s="10">
        <f>F56-G56</f>
        <v>2.0769230769230731</v>
      </c>
      <c r="I56" s="53">
        <f>Army!F14</f>
        <v>68.538461538461533</v>
      </c>
      <c r="J56" s="60">
        <f>Army!B20</f>
        <v>0.48763250883392228</v>
      </c>
      <c r="K56" s="6">
        <f>Army!B25</f>
        <v>0.83333333333333337</v>
      </c>
      <c r="L56" s="61">
        <f>Army!C25</f>
        <v>0.76543209876543206</v>
      </c>
      <c r="M56" s="58">
        <f>Army!F28</f>
        <v>0.88235294117647056</v>
      </c>
      <c r="N56" s="10">
        <f>Army!F31</f>
        <v>0.55337690631808278</v>
      </c>
      <c r="O56" s="6">
        <f>Army!F34</f>
        <v>0.3436246913580247</v>
      </c>
      <c r="P56" s="6">
        <f>Army!F36</f>
        <v>0.54790551181102365</v>
      </c>
      <c r="Q56" s="10">
        <f>Army!F29</f>
        <v>0.93981481481481477</v>
      </c>
      <c r="R56" s="10">
        <f>Army!F32</f>
        <v>0.51620370370370372</v>
      </c>
      <c r="S56" s="6">
        <f>Army!F35</f>
        <v>0.25123891625615763</v>
      </c>
      <c r="T56" s="61">
        <f>Army!F37</f>
        <v>0.45741255605381165</v>
      </c>
      <c r="U56" s="61">
        <f>Army!F47</f>
        <v>0.17211328976034859</v>
      </c>
      <c r="V56" s="61">
        <f>Army!F48</f>
        <v>0.11805555555555555</v>
      </c>
      <c r="W56" s="58">
        <f>Army!F17</f>
        <v>29.629629629629626</v>
      </c>
      <c r="X56" s="10">
        <f>Army!F23</f>
        <v>28.489533399287946</v>
      </c>
      <c r="Y56" s="10">
        <f>Army!F18</f>
        <v>22.685185185185187</v>
      </c>
      <c r="Z56" s="10">
        <f>Army!F24</f>
        <v>23.06052903210432</v>
      </c>
      <c r="AA56" s="10">
        <f>Army!F19</f>
        <v>6.9444444444444393</v>
      </c>
      <c r="AB56" s="53">
        <f>Army!F25</f>
        <v>5.4290043671836266</v>
      </c>
      <c r="AC56" s="60">
        <f>Army!B31</f>
        <v>0.35897435897435898</v>
      </c>
      <c r="AD56" s="6">
        <f>Army!C31</f>
        <v>0.41304347826086957</v>
      </c>
      <c r="AE56" s="87">
        <f>Army!F43</f>
        <v>8.4967320261437912E-2</v>
      </c>
      <c r="AF56" s="87">
        <f>Army!G43</f>
        <v>0.10648148148148148</v>
      </c>
      <c r="AG56" s="87">
        <f>Army!F44</f>
        <v>0.10294117647058823</v>
      </c>
      <c r="AH56" s="87">
        <f>Army!G44</f>
        <v>0.19387755102040816</v>
      </c>
      <c r="AI56" s="87">
        <f>Army!F40</f>
        <v>3.4567901234567898E-2</v>
      </c>
      <c r="AJ56" s="87">
        <f>Army!F41</f>
        <v>0.11330049261083744</v>
      </c>
      <c r="AK56" s="87">
        <f>Army!F51</f>
        <v>5.4994388327721661E-2</v>
      </c>
      <c r="AL56" s="87">
        <f>Army!G51</f>
        <v>4.7138047138047139E-2</v>
      </c>
      <c r="AM56" s="87">
        <f>Army!F52</f>
        <v>0.28935185185185186</v>
      </c>
      <c r="AN56" s="87">
        <f>Army!G52</f>
        <v>0.2570806100217865</v>
      </c>
      <c r="AO56" s="58">
        <f>Army!F55</f>
        <v>27.541955265467621</v>
      </c>
      <c r="AP56" s="58">
        <f>Army!F56</f>
        <v>29.114531542224743</v>
      </c>
      <c r="AQ56" s="58">
        <f>Army!F57</f>
        <v>-1.5725762767571219</v>
      </c>
    </row>
    <row r="57" spans="1:43">
      <c r="A57" s="46" t="s">
        <v>14</v>
      </c>
      <c r="B57" s="52">
        <f>Detroit!F9</f>
        <v>449</v>
      </c>
      <c r="C57" s="8">
        <f>Detroit!F10</f>
        <v>508</v>
      </c>
      <c r="D57" s="8">
        <f>B57-C57</f>
        <v>-59</v>
      </c>
      <c r="E57" s="8">
        <f>Detroit!F11</f>
        <v>957</v>
      </c>
      <c r="F57" s="10">
        <f>Detroit!F12</f>
        <v>34.340344168260039</v>
      </c>
      <c r="G57" s="10">
        <f>Detroit!F13</f>
        <v>38.8527724665392</v>
      </c>
      <c r="H57" s="10">
        <f>F57-G57</f>
        <v>-4.5124282982791613</v>
      </c>
      <c r="I57" s="53">
        <f>Detroit!F14</f>
        <v>73.193116634799239</v>
      </c>
      <c r="J57" s="60">
        <f>Detroit!B20</f>
        <v>0.41638225255972694</v>
      </c>
      <c r="K57" s="6">
        <f>Detroit!B25</f>
        <v>0.70036101083032487</v>
      </c>
      <c r="L57" s="61">
        <f>Detroit!C25</f>
        <v>0.80314960629921262</v>
      </c>
      <c r="M57" s="58">
        <f>Detroit!F28</f>
        <v>1.0111358574610245</v>
      </c>
      <c r="N57" s="10">
        <f>Detroit!F31</f>
        <v>0.6146993318485523</v>
      </c>
      <c r="O57" s="6">
        <f>Detroit!F34</f>
        <v>0.28158810572687221</v>
      </c>
      <c r="P57" s="6">
        <f>Detroit!F36</f>
        <v>0.46319202898550721</v>
      </c>
      <c r="Q57" s="10">
        <f>Detroit!F29</f>
        <v>0.90944881889763785</v>
      </c>
      <c r="R57" s="10">
        <f>Detroit!F32</f>
        <v>0.54527559055118113</v>
      </c>
      <c r="S57" s="6">
        <f>Detroit!F35</f>
        <v>0.29220779220779219</v>
      </c>
      <c r="T57" s="61">
        <f>Detroit!F37</f>
        <v>0.48736462093862815</v>
      </c>
      <c r="U57" s="61">
        <f>Detroit!F47</f>
        <v>0.11804008908685969</v>
      </c>
      <c r="V57" s="61">
        <f>Detroit!F48</f>
        <v>0.15748031496062992</v>
      </c>
      <c r="W57" s="58">
        <f>Detroit!F17</f>
        <v>27.616926503340757</v>
      </c>
      <c r="X57" s="10">
        <f>Detroit!F23</f>
        <v>25.58707609203368</v>
      </c>
      <c r="Y57" s="10">
        <f>Detroit!F18</f>
        <v>25.590551181102363</v>
      </c>
      <c r="Z57" s="10">
        <f>Detroit!F24</f>
        <v>25.222794891517424</v>
      </c>
      <c r="AA57" s="10">
        <f>Detroit!F19</f>
        <v>2.026375322238394</v>
      </c>
      <c r="AB57" s="53">
        <f>Detroit!F25</f>
        <v>0.36428120051625612</v>
      </c>
      <c r="AC57" s="60">
        <f>Detroit!B31</f>
        <v>0.33333333333333331</v>
      </c>
      <c r="AD57" s="6">
        <f>Detroit!C31</f>
        <v>0.27397260273972601</v>
      </c>
      <c r="AE57" s="87">
        <f>Detroit!F43</f>
        <v>0.15367483296213807</v>
      </c>
      <c r="AF57" s="87">
        <f>Detroit!G43</f>
        <v>0.1437007874015748</v>
      </c>
      <c r="AG57" s="87">
        <f>Detroit!F44</f>
        <v>0.18548387096774194</v>
      </c>
      <c r="AH57" s="87">
        <f>Detroit!G44</f>
        <v>0.15384615384615385</v>
      </c>
      <c r="AI57" s="87">
        <f>Detroit!F40</f>
        <v>5.0660792951541848E-2</v>
      </c>
      <c r="AJ57" s="87">
        <f>Detroit!F41</f>
        <v>0.15800865800865802</v>
      </c>
      <c r="AK57" s="87">
        <f>Detroit!F51</f>
        <v>8.1504702194357362E-2</v>
      </c>
      <c r="AL57" s="87">
        <f>Detroit!G51</f>
        <v>7.314524555903866E-2</v>
      </c>
      <c r="AM57" s="87">
        <f>Detroit!F52</f>
        <v>0.28937007874015747</v>
      </c>
      <c r="AN57" s="87">
        <f>Detroit!G52</f>
        <v>0.33853006681514475</v>
      </c>
      <c r="AO57" s="58">
        <f>Detroit!F55</f>
        <v>28.405872779875516</v>
      </c>
      <c r="AP57" s="58">
        <f>Detroit!F56</f>
        <v>30.215069930893694</v>
      </c>
      <c r="AQ57" s="58">
        <f>Detroit!F57</f>
        <v>-1.8091971510181786</v>
      </c>
    </row>
    <row r="58" spans="1:43">
      <c r="A58" s="46" t="s">
        <v>48</v>
      </c>
      <c r="B58" s="52">
        <f>Siena!F9</f>
        <v>492</v>
      </c>
      <c r="C58" s="8">
        <f>Siena!F10</f>
        <v>451</v>
      </c>
      <c r="D58" s="8">
        <f>B58-C58</f>
        <v>41</v>
      </c>
      <c r="E58" s="8">
        <f>Siena!F11</f>
        <v>943</v>
      </c>
      <c r="F58" s="10">
        <f>Siena!F12</f>
        <v>37.846153846153847</v>
      </c>
      <c r="G58" s="10">
        <f>Siena!F13</f>
        <v>34.692307692307693</v>
      </c>
      <c r="H58" s="10">
        <f>F58-G58</f>
        <v>3.1538461538461533</v>
      </c>
      <c r="I58" s="53">
        <f>Siena!F14</f>
        <v>72.538461538461533</v>
      </c>
      <c r="J58" s="60">
        <f>Siena!B20</f>
        <v>0.52786885245901638</v>
      </c>
      <c r="K58" s="6">
        <f>Siena!B25</f>
        <v>0.76949152542372878</v>
      </c>
      <c r="L58" s="61">
        <f>Siena!C25</f>
        <v>0.84937238493723854</v>
      </c>
      <c r="M58" s="58">
        <f>Siena!F28</f>
        <v>0.82113821138211385</v>
      </c>
      <c r="N58" s="10">
        <f>Siena!F31</f>
        <v>0.53455284552845528</v>
      </c>
      <c r="O58" s="6">
        <f>Siena!F34</f>
        <v>0.36675742574257431</v>
      </c>
      <c r="P58" s="6">
        <f>Siena!F36</f>
        <v>0.56338403041825103</v>
      </c>
      <c r="Q58" s="10">
        <f>Siena!F29</f>
        <v>1.106430155210643</v>
      </c>
      <c r="R58" s="10">
        <f>Siena!F32</f>
        <v>0.63636363636363635</v>
      </c>
      <c r="S58" s="6">
        <f>Siena!F35</f>
        <v>0.24983967935871743</v>
      </c>
      <c r="T58" s="61">
        <f>Siena!F37</f>
        <v>0.43439024390243902</v>
      </c>
      <c r="U58" s="61">
        <f>Siena!F47</f>
        <v>0.16463414634146342</v>
      </c>
      <c r="V58" s="61">
        <f>Siena!F48</f>
        <v>0.12638580931263857</v>
      </c>
      <c r="W58" s="58">
        <f>Siena!F17</f>
        <v>29.268292682926827</v>
      </c>
      <c r="X58" s="10">
        <f>Siena!F23</f>
        <v>28.642538933769046</v>
      </c>
      <c r="Y58" s="10">
        <f>Siena!F18</f>
        <v>27.27272727272727</v>
      </c>
      <c r="Z58" s="10">
        <f>Siena!F24</f>
        <v>28.551340462469899</v>
      </c>
      <c r="AA58" s="10">
        <f>Siena!F19</f>
        <v>1.995565410199557</v>
      </c>
      <c r="AB58" s="53">
        <f>Siena!F25</f>
        <v>9.1198471299147599E-2</v>
      </c>
      <c r="AC58" s="60">
        <f>Siena!B31</f>
        <v>0.35714285714285715</v>
      </c>
      <c r="AD58" s="6">
        <f>Siena!C31</f>
        <v>0.16393442622950818</v>
      </c>
      <c r="AE58" s="87">
        <f>Siena!F43</f>
        <v>0.11382113821138211</v>
      </c>
      <c r="AF58" s="87">
        <f>Siena!G43</f>
        <v>0.1352549889135255</v>
      </c>
      <c r="AG58" s="87">
        <f>Siena!F44</f>
        <v>0.1388888888888889</v>
      </c>
      <c r="AH58" s="87">
        <f>Siena!G44</f>
        <v>8.1300813008130079E-2</v>
      </c>
      <c r="AI58" s="87">
        <f>Siena!F40</f>
        <v>4.9504950495049507E-2</v>
      </c>
      <c r="AJ58" s="87">
        <f>Siena!F41</f>
        <v>0.12224448897795591</v>
      </c>
      <c r="AK58" s="87">
        <f>Siena!F51</f>
        <v>7.3170731707317069E-2</v>
      </c>
      <c r="AL58" s="87">
        <f>Siena!G51</f>
        <v>6.7868504772004248E-2</v>
      </c>
      <c r="AM58" s="87">
        <f>Siena!F52</f>
        <v>0.36363636363636365</v>
      </c>
      <c r="AN58" s="87">
        <f>Siena!G52</f>
        <v>0.241869918699187</v>
      </c>
      <c r="AO58" s="58">
        <f>Siena!F55</f>
        <v>26.743840449134115</v>
      </c>
      <c r="AP58" s="58">
        <f>Siena!F56</f>
        <v>28.605846077607001</v>
      </c>
      <c r="AQ58" s="58">
        <f>Siena!F57</f>
        <v>-1.8620056284728861</v>
      </c>
    </row>
    <row r="59" spans="1:43">
      <c r="A59" s="46" t="s">
        <v>24</v>
      </c>
      <c r="B59" s="52">
        <f>Jacksonville!F9</f>
        <v>466</v>
      </c>
      <c r="C59" s="8">
        <f>Jacksonville!F10</f>
        <v>498</v>
      </c>
      <c r="D59" s="8">
        <f>B59-C59</f>
        <v>-32</v>
      </c>
      <c r="E59" s="8">
        <f>Jacksonville!F11</f>
        <v>964</v>
      </c>
      <c r="F59" s="10">
        <f>Jacksonville!F12</f>
        <v>35.663265306122447</v>
      </c>
      <c r="G59" s="10">
        <f>Jacksonville!F13</f>
        <v>38.112244897959187</v>
      </c>
      <c r="H59" s="10">
        <f>F59-G59</f>
        <v>-2.4489795918367392</v>
      </c>
      <c r="I59" s="53">
        <f>Jacksonville!F14</f>
        <v>73.775510204081641</v>
      </c>
      <c r="J59" s="60">
        <f>Jacksonville!B20</f>
        <v>0.44879518072289154</v>
      </c>
      <c r="K59" s="6">
        <f>Jacksonville!B25</f>
        <v>0.85375494071146241</v>
      </c>
      <c r="L59" s="61">
        <f>Jacksonville!C25</f>
        <v>0.76978417266187049</v>
      </c>
      <c r="M59" s="58">
        <f>Jacksonville!F28</f>
        <v>1.1802575107296138</v>
      </c>
      <c r="N59" s="10">
        <f>Jacksonville!F31</f>
        <v>0.62017167381974247</v>
      </c>
      <c r="O59" s="6">
        <f>Jacksonville!F34</f>
        <v>0.25849272727272726</v>
      </c>
      <c r="P59" s="6">
        <f>Jacksonville!F36</f>
        <v>0.49194117647058822</v>
      </c>
      <c r="Q59" s="10">
        <f>Jacksonville!F29</f>
        <v>0.99196787148594379</v>
      </c>
      <c r="R59" s="10">
        <f>Jacksonville!F32</f>
        <v>0.58032128514056225</v>
      </c>
      <c r="S59" s="6">
        <f>Jacksonville!F35</f>
        <v>0.30062550607287453</v>
      </c>
      <c r="T59" s="61">
        <f>Jacksonville!F37</f>
        <v>0.51387197231833914</v>
      </c>
      <c r="U59" s="61">
        <f>Jacksonville!F47</f>
        <v>0.18669527896995708</v>
      </c>
      <c r="V59" s="61">
        <f>Jacksonville!F48</f>
        <v>0.15662650602409639</v>
      </c>
      <c r="W59" s="58">
        <f>Jacksonville!F17</f>
        <v>30.042918454935624</v>
      </c>
      <c r="X59" s="10">
        <f>Jacksonville!F23</f>
        <v>28.256343321243335</v>
      </c>
      <c r="Y59" s="10">
        <f>Jacksonville!F18</f>
        <v>28.915662650602407</v>
      </c>
      <c r="Z59" s="10">
        <f>Jacksonville!F24</f>
        <v>29.080134333126924</v>
      </c>
      <c r="AA59" s="10">
        <f>Jacksonville!F19</f>
        <v>1.1272558043332168</v>
      </c>
      <c r="AB59" s="53">
        <f>Jacksonville!F25</f>
        <v>-0.82379101188358916</v>
      </c>
      <c r="AC59" s="60">
        <f>Jacksonville!B31</f>
        <v>0.27083333333333331</v>
      </c>
      <c r="AD59" s="6">
        <f>Jacksonville!C31</f>
        <v>0.4576271186440678</v>
      </c>
      <c r="AE59" s="87">
        <f>Jacksonville!F43</f>
        <v>0.10300429184549356</v>
      </c>
      <c r="AF59" s="87">
        <f>Jacksonville!G43</f>
        <v>0.11847389558232932</v>
      </c>
      <c r="AG59" s="87">
        <f>Jacksonville!F44</f>
        <v>9.285714285714286E-2</v>
      </c>
      <c r="AH59" s="87">
        <f>Jacksonville!G44</f>
        <v>0.1875</v>
      </c>
      <c r="AI59" s="87">
        <f>Jacksonville!F40</f>
        <v>2.3636363636363636E-2</v>
      </c>
      <c r="AJ59" s="87">
        <f>Jacksonville!F41</f>
        <v>0.1194331983805668</v>
      </c>
      <c r="AK59" s="87">
        <f>Jacksonville!F51</f>
        <v>6.2240663900414939E-2</v>
      </c>
      <c r="AL59" s="87">
        <f>Jacksonville!G51</f>
        <v>5.0829875518672199E-2</v>
      </c>
      <c r="AM59" s="87">
        <f>Jacksonville!F52</f>
        <v>0.29116465863453816</v>
      </c>
      <c r="AN59" s="87">
        <f>Jacksonville!G52</f>
        <v>0.31974248927038629</v>
      </c>
      <c r="AO59" s="58">
        <f>Jacksonville!F55</f>
        <v>27.839308707155336</v>
      </c>
      <c r="AP59" s="58">
        <f>Jacksonville!F56</f>
        <v>29.764259378438226</v>
      </c>
      <c r="AQ59" s="58">
        <f>Jacksonville!F57</f>
        <v>-1.9249506712828897</v>
      </c>
    </row>
    <row r="60" spans="1:43">
      <c r="A60" s="46" t="s">
        <v>59</v>
      </c>
      <c r="B60" s="52">
        <f>Yale!F9</f>
        <v>453</v>
      </c>
      <c r="C60" s="8">
        <f>Yale!F10</f>
        <v>365</v>
      </c>
      <c r="D60" s="8">
        <f>B60-C60</f>
        <v>88</v>
      </c>
      <c r="E60" s="8">
        <f>Yale!F11</f>
        <v>818</v>
      </c>
      <c r="F60" s="10">
        <f>Yale!F12</f>
        <v>37.271169009256084</v>
      </c>
      <c r="G60" s="10">
        <f>Yale!F13</f>
        <v>30.030853616729516</v>
      </c>
      <c r="H60" s="10">
        <f>F60-G60</f>
        <v>7.2403153925265684</v>
      </c>
      <c r="I60" s="53">
        <f>Yale!F14</f>
        <v>67.3020226259856</v>
      </c>
      <c r="J60" s="60">
        <f>Yale!B20</f>
        <v>0.65799256505576209</v>
      </c>
      <c r="K60" s="6">
        <f>Yale!B25</f>
        <v>0.86026200873362446</v>
      </c>
      <c r="L60" s="61">
        <f>Yale!C25</f>
        <v>0.80497925311203322</v>
      </c>
      <c r="M60" s="58">
        <f>Yale!F28</f>
        <v>1.0264900662251655</v>
      </c>
      <c r="N60" s="10">
        <f>Yale!F31</f>
        <v>0.61368653421633557</v>
      </c>
      <c r="O60" s="6">
        <f>Yale!F34</f>
        <v>0.30933118279569893</v>
      </c>
      <c r="P60" s="6">
        <f>Yale!F36</f>
        <v>0.5174064748201439</v>
      </c>
      <c r="Q60" s="10">
        <f>Yale!F29</f>
        <v>0.97534246575342465</v>
      </c>
      <c r="R60" s="10">
        <f>Yale!F32</f>
        <v>0.52602739726027392</v>
      </c>
      <c r="S60" s="6">
        <f>Yale!F35</f>
        <v>0.24720224719101125</v>
      </c>
      <c r="T60" s="61">
        <f>Yale!F37</f>
        <v>0.45835416666666667</v>
      </c>
      <c r="U60" s="61">
        <f>Yale!F47</f>
        <v>0.1479028697571744</v>
      </c>
      <c r="V60" s="61">
        <f>Yale!F48</f>
        <v>0.12876712328767123</v>
      </c>
      <c r="W60" s="58">
        <f>Yale!F17</f>
        <v>31.125827814569533</v>
      </c>
      <c r="X60" s="10">
        <f>Yale!F23</f>
        <v>31.136309446361917</v>
      </c>
      <c r="Y60" s="10">
        <f>Yale!F18</f>
        <v>23.56164383561644</v>
      </c>
      <c r="Z60" s="10">
        <f>Yale!F24</f>
        <v>25.321091428966071</v>
      </c>
      <c r="AA60" s="10">
        <f>Yale!F19</f>
        <v>7.5641839789530927</v>
      </c>
      <c r="AB60" s="53">
        <f>Yale!F25</f>
        <v>5.8152180173958463</v>
      </c>
      <c r="AC60" s="60">
        <f>Yale!B31</f>
        <v>0.34</v>
      </c>
      <c r="AD60" s="6">
        <f>Yale!C31</f>
        <v>0.24489795918367346</v>
      </c>
      <c r="AE60" s="87">
        <f>Yale!F43</f>
        <v>0.11037527593818984</v>
      </c>
      <c r="AF60" s="87">
        <f>Yale!G43</f>
        <v>0.13424657534246576</v>
      </c>
      <c r="AG60" s="87">
        <f>Yale!F44</f>
        <v>0.12056737588652482</v>
      </c>
      <c r="AH60" s="87">
        <f>Yale!G44</f>
        <v>0.13953488372093023</v>
      </c>
      <c r="AI60" s="87">
        <f>Yale!F40</f>
        <v>3.6559139784946237E-2</v>
      </c>
      <c r="AJ60" s="87">
        <f>Yale!F41</f>
        <v>0.13764044943820225</v>
      </c>
      <c r="AK60" s="87">
        <f>Yale!F51</f>
        <v>6.2347188264058682E-2</v>
      </c>
      <c r="AL60" s="87">
        <f>Yale!G51</f>
        <v>6.2347188264058682E-2</v>
      </c>
      <c r="AM60" s="87">
        <f>Yale!F52</f>
        <v>0.29041095890410956</v>
      </c>
      <c r="AN60" s="87">
        <f>Yale!G52</f>
        <v>0.30242825607064017</v>
      </c>
      <c r="AO60" s="58">
        <f>Yale!F55</f>
        <v>26.05222806031313</v>
      </c>
      <c r="AP60" s="58">
        <f>Yale!F56</f>
        <v>27.984831483376354</v>
      </c>
      <c r="AQ60" s="58">
        <f>Yale!F57</f>
        <v>-1.9326034230632239</v>
      </c>
    </row>
    <row r="61" spans="1:43">
      <c r="A61" s="46" t="s">
        <v>44</v>
      </c>
      <c r="B61" s="52">
        <f>'Robert Morris'!F9</f>
        <v>458</v>
      </c>
      <c r="C61" s="8">
        <f>'Robert Morris'!F10</f>
        <v>470</v>
      </c>
      <c r="D61" s="8">
        <f>B61-C61</f>
        <v>-12</v>
      </c>
      <c r="E61" s="8">
        <f>'Robert Morris'!F11</f>
        <v>928</v>
      </c>
      <c r="F61" s="10">
        <f>'Robert Morris'!F12</f>
        <v>35.118210862619812</v>
      </c>
      <c r="G61" s="10">
        <f>'Robert Morris'!F13</f>
        <v>36.038338658146969</v>
      </c>
      <c r="H61" s="10">
        <f>F61-G61</f>
        <v>-0.92012779552715784</v>
      </c>
      <c r="I61" s="53">
        <f>'Robert Morris'!F14</f>
        <v>71.156549520766774</v>
      </c>
      <c r="J61" s="60">
        <f>'Robert Morris'!B20</f>
        <v>0.45977011494252873</v>
      </c>
      <c r="K61" s="6">
        <f>'Robert Morris'!B25</f>
        <v>0.82329317269076308</v>
      </c>
      <c r="L61" s="61">
        <f>'Robert Morris'!C25</f>
        <v>0.79411764705882348</v>
      </c>
      <c r="M61" s="58">
        <f>'Robert Morris'!F28</f>
        <v>1.1113537117903931</v>
      </c>
      <c r="N61" s="10">
        <f>'Robert Morris'!F31</f>
        <v>0.72270742358078599</v>
      </c>
      <c r="O61" s="6">
        <f>'Robert Morris'!F34</f>
        <v>0.34054420432220045</v>
      </c>
      <c r="P61" s="6">
        <f>'Robert Morris'!F36</f>
        <v>0.52367673716012086</v>
      </c>
      <c r="Q61" s="10">
        <f>'Robert Morris'!F29</f>
        <v>1.1297872340425532</v>
      </c>
      <c r="R61" s="10">
        <f>'Robert Morris'!F32</f>
        <v>0.59787234042553195</v>
      </c>
      <c r="S61" s="6">
        <f>'Robert Morris'!F35</f>
        <v>0.27182485875706219</v>
      </c>
      <c r="T61" s="61">
        <f>'Robert Morris'!F37</f>
        <v>0.51366192170818514</v>
      </c>
      <c r="U61" s="61">
        <f>'Robert Morris'!F47</f>
        <v>0.20305676855895197</v>
      </c>
      <c r="V61" s="61">
        <f>'Robert Morris'!F48</f>
        <v>0.1574468085106383</v>
      </c>
      <c r="W61" s="58">
        <f>'Robert Morris'!F17</f>
        <v>36.899563318777297</v>
      </c>
      <c r="X61" s="10">
        <f>'Robert Morris'!F23</f>
        <v>34.587143495705767</v>
      </c>
      <c r="Y61" s="10">
        <f>'Robert Morris'!F18</f>
        <v>29.574468085106382</v>
      </c>
      <c r="Z61" s="10">
        <f>'Robert Morris'!F24</f>
        <v>29.738546574640111</v>
      </c>
      <c r="AA61" s="10">
        <f>'Robert Morris'!F19</f>
        <v>7.3250952336709148</v>
      </c>
      <c r="AB61" s="53">
        <f>'Robert Morris'!F25</f>
        <v>4.8485969210656563</v>
      </c>
      <c r="AC61" s="60">
        <f>'Robert Morris'!B31</f>
        <v>0.51219512195121952</v>
      </c>
      <c r="AD61" s="6">
        <f>'Robert Morris'!C31</f>
        <v>0.41538461538461541</v>
      </c>
      <c r="AE61" s="87">
        <f>'Robert Morris'!F43</f>
        <v>8.9519650655021835E-2</v>
      </c>
      <c r="AF61" s="87">
        <f>'Robert Morris'!G43</f>
        <v>0.13829787234042554</v>
      </c>
      <c r="AG61" s="87">
        <f>'Robert Morris'!F44</f>
        <v>0.1242603550295858</v>
      </c>
      <c r="AH61" s="87">
        <f>'Robert Morris'!G44</f>
        <v>0.19424460431654678</v>
      </c>
      <c r="AI61" s="87">
        <f>'Robert Morris'!F40</f>
        <v>4.1257367387033402E-2</v>
      </c>
      <c r="AJ61" s="87">
        <f>'Robert Morris'!F41</f>
        <v>0.1224105461393597</v>
      </c>
      <c r="AK61" s="87">
        <f>'Robert Morris'!F51</f>
        <v>7.3275862068965511E-2</v>
      </c>
      <c r="AL61" s="87">
        <f>'Robert Morris'!G51</f>
        <v>4.5258620689655173E-2</v>
      </c>
      <c r="AM61" s="87">
        <f>'Robert Morris'!F52</f>
        <v>0.30212765957446808</v>
      </c>
      <c r="AN61" s="87">
        <f>'Robert Morris'!G52</f>
        <v>0.35371179039301309</v>
      </c>
      <c r="AO61" s="58">
        <f>'Robert Morris'!F55</f>
        <v>27.84318474287841</v>
      </c>
      <c r="AP61" s="58">
        <f>'Robert Morris'!F56</f>
        <v>29.865889307157776</v>
      </c>
      <c r="AQ61" s="58">
        <f>'Robert Morris'!F57</f>
        <v>-2.0227045642793655</v>
      </c>
    </row>
    <row r="62" spans="1:43">
      <c r="A62" s="46" t="s">
        <v>46</v>
      </c>
      <c r="B62" s="52">
        <f>'Sacred Heart'!F9</f>
        <v>484</v>
      </c>
      <c r="C62" s="8">
        <f>'Sacred Heart'!F10</f>
        <v>484</v>
      </c>
      <c r="D62" s="8">
        <f>B62-C62</f>
        <v>0</v>
      </c>
      <c r="E62" s="8">
        <f>'Sacred Heart'!F11</f>
        <v>968</v>
      </c>
      <c r="F62" s="10">
        <f>'Sacred Heart'!F12</f>
        <v>39.443123938879452</v>
      </c>
      <c r="G62" s="10">
        <f>'Sacred Heart'!F13</f>
        <v>39.443123938879452</v>
      </c>
      <c r="H62" s="10">
        <f>F62-G62</f>
        <v>0</v>
      </c>
      <c r="I62" s="53">
        <f>'Sacred Heart'!F14</f>
        <v>78.886247877758905</v>
      </c>
      <c r="J62" s="60">
        <f>'Sacred Heart'!B20</f>
        <v>0.51590106007067138</v>
      </c>
      <c r="K62" s="6">
        <f>'Sacred Heart'!B25</f>
        <v>0.80219780219780223</v>
      </c>
      <c r="L62" s="61">
        <f>'Sacred Heart'!C25</f>
        <v>0.77815699658703075</v>
      </c>
      <c r="M62" s="58">
        <f>'Sacred Heart'!F28</f>
        <v>0.8698347107438017</v>
      </c>
      <c r="N62" s="10">
        <f>'Sacred Heart'!F31</f>
        <v>0.50826446280991733</v>
      </c>
      <c r="O62" s="6">
        <f>'Sacred Heart'!F34</f>
        <v>0.28820665083135388</v>
      </c>
      <c r="P62" s="6">
        <f>'Sacred Heart'!F36</f>
        <v>0.49323170731707316</v>
      </c>
      <c r="Q62" s="10">
        <f>'Sacred Heart'!F29</f>
        <v>0.99380165289256195</v>
      </c>
      <c r="R62" s="10">
        <f>'Sacred Heart'!F32</f>
        <v>0.57024793388429751</v>
      </c>
      <c r="S62" s="6">
        <f>'Sacred Heart'!F35</f>
        <v>0.26853846153846156</v>
      </c>
      <c r="T62" s="61">
        <f>'Sacred Heart'!F37</f>
        <v>0.46799637681159423</v>
      </c>
      <c r="U62" s="61">
        <f>'Sacred Heart'!F47</f>
        <v>0.15289256198347106</v>
      </c>
      <c r="V62" s="61">
        <f>'Sacred Heart'!F48</f>
        <v>0.15082644628099173</v>
      </c>
      <c r="W62" s="58">
        <f>'Sacred Heart'!F17</f>
        <v>24.380165289256198</v>
      </c>
      <c r="X62" s="10">
        <f>'Sacred Heart'!F23</f>
        <v>23.039565788463666</v>
      </c>
      <c r="Y62" s="10">
        <f>'Sacred Heart'!F18</f>
        <v>25.619834710743799</v>
      </c>
      <c r="Z62" s="10">
        <f>'Sacred Heart'!F24</f>
        <v>26.105837763209397</v>
      </c>
      <c r="AA62" s="10">
        <f>'Sacred Heart'!F19</f>
        <v>-1.2396694214876014</v>
      </c>
      <c r="AB62" s="53">
        <f>'Sacred Heart'!F25</f>
        <v>-3.0662719747457317</v>
      </c>
      <c r="AC62" s="60">
        <f>'Sacred Heart'!B31</f>
        <v>0.29411764705882354</v>
      </c>
      <c r="AD62" s="6">
        <f>'Sacred Heart'!C31</f>
        <v>0.31343283582089554</v>
      </c>
      <c r="AE62" s="87">
        <f>'Sacred Heart'!F43</f>
        <v>0.10537190082644628</v>
      </c>
      <c r="AF62" s="87">
        <f>'Sacred Heart'!G43</f>
        <v>0.13842975206611571</v>
      </c>
      <c r="AG62" s="87">
        <f>'Sacred Heart'!F44</f>
        <v>0.1271186440677966</v>
      </c>
      <c r="AH62" s="87">
        <f>'Sacred Heart'!G44</f>
        <v>0.16935483870967741</v>
      </c>
      <c r="AI62" s="87">
        <f>'Sacred Heart'!F40</f>
        <v>3.5629453681710214E-2</v>
      </c>
      <c r="AJ62" s="87">
        <f>'Sacred Heart'!F41</f>
        <v>0.1392931392931393</v>
      </c>
      <c r="AK62" s="87">
        <f>'Sacred Heart'!F51</f>
        <v>7.8512396694214878E-2</v>
      </c>
      <c r="AL62" s="87">
        <f>'Sacred Heart'!G51</f>
        <v>5.9917355371900828E-2</v>
      </c>
      <c r="AM62" s="87">
        <f>'Sacred Heart'!F52</f>
        <v>0.31404958677685951</v>
      </c>
      <c r="AN62" s="87">
        <f>'Sacred Heart'!G52</f>
        <v>0.26446280991735538</v>
      </c>
      <c r="AO62" s="58">
        <f>'Sacred Heart'!F55</f>
        <v>27.476435715209945</v>
      </c>
      <c r="AP62" s="58">
        <f>'Sacred Heart'!F56</f>
        <v>29.623152609344814</v>
      </c>
      <c r="AQ62" s="58">
        <f>'Sacred Heart'!F57</f>
        <v>-2.1467168941348689</v>
      </c>
    </row>
    <row r="63" spans="1:43">
      <c r="A63" s="46" t="s">
        <v>6</v>
      </c>
      <c r="B63" s="52">
        <f>Bryant!F9</f>
        <v>530</v>
      </c>
      <c r="C63" s="8">
        <f>Bryant!F10</f>
        <v>469</v>
      </c>
      <c r="D63" s="8">
        <f>B63-C63</f>
        <v>61</v>
      </c>
      <c r="E63" s="8">
        <f>Bryant!F11</f>
        <v>999</v>
      </c>
      <c r="F63" s="10">
        <f>Bryant!F12</f>
        <v>34.73511742217368</v>
      </c>
      <c r="G63" s="10">
        <f>Bryant!F13</f>
        <v>30.737302020753688</v>
      </c>
      <c r="H63" s="10">
        <f>F63-G63</f>
        <v>3.9978154014199916</v>
      </c>
      <c r="I63" s="53">
        <f>Bryant!F14</f>
        <v>65.472419442927361</v>
      </c>
      <c r="J63" s="60">
        <f>Bryant!B20</f>
        <v>0.59327217125382259</v>
      </c>
      <c r="K63" s="6">
        <f>Bryant!B25</f>
        <v>0.84397163120567376</v>
      </c>
      <c r="L63" s="61">
        <f>Bryant!C25</f>
        <v>0.81506849315068497</v>
      </c>
      <c r="M63" s="58">
        <f>Bryant!F28</f>
        <v>1</v>
      </c>
      <c r="N63" s="10">
        <f>Bryant!F31</f>
        <v>0.57735849056603772</v>
      </c>
      <c r="O63" s="6">
        <f>Bryant!F34</f>
        <v>0.28396981132075477</v>
      </c>
      <c r="P63" s="6">
        <f>Bryant!F36</f>
        <v>0.49184313725490203</v>
      </c>
      <c r="Q63" s="10">
        <f>Bryant!F29</f>
        <v>0.90191897654584219</v>
      </c>
      <c r="R63" s="10">
        <f>Bryant!F32</f>
        <v>0.54797441364605548</v>
      </c>
      <c r="S63" s="6">
        <f>Bryant!F35</f>
        <v>0.30811583924349883</v>
      </c>
      <c r="T63" s="61">
        <f>Bryant!F37</f>
        <v>0.50713229571984431</v>
      </c>
      <c r="U63" s="61">
        <f>Bryant!F47</f>
        <v>0.16415094339622641</v>
      </c>
      <c r="V63" s="61">
        <f>Bryant!F48</f>
        <v>0.16631130063965885</v>
      </c>
      <c r="W63" s="58">
        <f>Bryant!F17</f>
        <v>27.547169811320753</v>
      </c>
      <c r="X63" s="10">
        <f>Bryant!F23</f>
        <v>26.723273844167593</v>
      </c>
      <c r="Y63" s="10">
        <f>Bryant!F18</f>
        <v>27.292110874200425</v>
      </c>
      <c r="Z63" s="10">
        <f>Bryant!F24</f>
        <v>28.608610486813014</v>
      </c>
      <c r="AA63" s="10">
        <f>Bryant!F19</f>
        <v>0.25505893712032801</v>
      </c>
      <c r="AB63" s="53">
        <f>Bryant!F25</f>
        <v>-1.8853366426454201</v>
      </c>
      <c r="AC63" s="60">
        <f>Bryant!B31</f>
        <v>0.4</v>
      </c>
      <c r="AD63" s="6">
        <f>Bryant!C31</f>
        <v>0.19148936170212766</v>
      </c>
      <c r="AE63" s="87">
        <f>Bryant!F43</f>
        <v>0.10377358490566038</v>
      </c>
      <c r="AF63" s="87">
        <f>Bryant!G43</f>
        <v>0.10021321961620469</v>
      </c>
      <c r="AG63" s="87">
        <f>Bryant!F44</f>
        <v>0.15068493150684931</v>
      </c>
      <c r="AH63" s="87">
        <f>Bryant!G44</f>
        <v>7.03125E-2</v>
      </c>
      <c r="AI63" s="87">
        <f>Bryant!F40</f>
        <v>4.1509433962264149E-2</v>
      </c>
      <c r="AJ63" s="87">
        <f>Bryant!F41</f>
        <v>0.1111111111111111</v>
      </c>
      <c r="AK63" s="87">
        <f>Bryant!F51</f>
        <v>4.8048048048048048E-2</v>
      </c>
      <c r="AL63" s="87">
        <f>Bryant!G51</f>
        <v>5.6056056056056056E-2</v>
      </c>
      <c r="AM63" s="87">
        <f>Bryant!F52</f>
        <v>0.27505330490405117</v>
      </c>
      <c r="AN63" s="87">
        <f>Bryant!G52</f>
        <v>0.30188679245283018</v>
      </c>
      <c r="AO63" s="58">
        <f>Bryant!F55</f>
        <v>26.709273060864763</v>
      </c>
      <c r="AP63" s="58">
        <f>Bryant!F56</f>
        <v>28.85733654093703</v>
      </c>
      <c r="AQ63" s="58">
        <f>Bryant!F57</f>
        <v>-2.1480634800722669</v>
      </c>
    </row>
    <row r="64" spans="1:43">
      <c r="A64" s="46" t="s">
        <v>57</v>
      </c>
      <c r="B64" s="52">
        <f>VMI!F9</f>
        <v>490</v>
      </c>
      <c r="C64" s="8">
        <f>VMI!F10</f>
        <v>444</v>
      </c>
      <c r="D64" s="8">
        <f>B64-C64</f>
        <v>46</v>
      </c>
      <c r="E64" s="8">
        <f>VMI!F11</f>
        <v>934</v>
      </c>
      <c r="F64" s="10">
        <f>VMI!F12</f>
        <v>40.87591240875912</v>
      </c>
      <c r="G64" s="10">
        <f>VMI!F13</f>
        <v>37.038581856100102</v>
      </c>
      <c r="H64" s="10">
        <f>F64-G64</f>
        <v>3.8373305526590187</v>
      </c>
      <c r="I64" s="53">
        <f>VMI!F14</f>
        <v>77.914494264859229</v>
      </c>
      <c r="J64" s="60">
        <f>VMI!B20</f>
        <v>0.65384615384615385</v>
      </c>
      <c r="K64" s="6">
        <f>VMI!B25</f>
        <v>0.75409836065573765</v>
      </c>
      <c r="L64" s="61">
        <f>VMI!C25</f>
        <v>0.84782608695652173</v>
      </c>
      <c r="M64" s="58">
        <f>VMI!F28</f>
        <v>0.87346938775510208</v>
      </c>
      <c r="N64" s="10">
        <f>VMI!F31</f>
        <v>0.48775510204081635</v>
      </c>
      <c r="O64" s="6">
        <f>VMI!F34</f>
        <v>0.27024299065420559</v>
      </c>
      <c r="P64" s="6">
        <f>VMI!F36</f>
        <v>0.48394979079497907</v>
      </c>
      <c r="Q64" s="10">
        <f>VMI!F29</f>
        <v>1.1013513513513513</v>
      </c>
      <c r="R64" s="10">
        <f>VMI!F32</f>
        <v>0.69594594594594594</v>
      </c>
      <c r="S64" s="6">
        <f>VMI!F35</f>
        <v>0.3459652351738241</v>
      </c>
      <c r="T64" s="61">
        <f>VMI!F37</f>
        <v>0.5474983818770226</v>
      </c>
      <c r="U64" s="61">
        <f>VMI!F47</f>
        <v>0.12857142857142856</v>
      </c>
      <c r="V64" s="61">
        <f>VMI!F48</f>
        <v>0.1891891891891892</v>
      </c>
      <c r="W64" s="58">
        <f>VMI!F17</f>
        <v>22.857142857142858</v>
      </c>
      <c r="X64" s="10">
        <f>VMI!F23</f>
        <v>21.288585427264486</v>
      </c>
      <c r="Y64" s="10">
        <f>VMI!F18</f>
        <v>36.936936936936938</v>
      </c>
      <c r="Z64" s="10">
        <f>VMI!F24</f>
        <v>37.775125321262962</v>
      </c>
      <c r="AA64" s="10">
        <f>VMI!F19</f>
        <v>-14.07979407979408</v>
      </c>
      <c r="AB64" s="53">
        <f>VMI!F25</f>
        <v>-16.486539893998476</v>
      </c>
      <c r="AC64" s="60">
        <f>VMI!B31</f>
        <v>0.29268292682926828</v>
      </c>
      <c r="AD64" s="6">
        <f>VMI!C31</f>
        <v>0.52542372881355937</v>
      </c>
      <c r="AE64" s="87">
        <f>VMI!F43</f>
        <v>8.3673469387755106E-2</v>
      </c>
      <c r="AF64" s="87">
        <f>VMI!G43</f>
        <v>0.13288288288288289</v>
      </c>
      <c r="AG64" s="87">
        <f>VMI!F44</f>
        <v>0.10714285714285714</v>
      </c>
      <c r="AH64" s="87">
        <f>VMI!G44</f>
        <v>0.18902439024390244</v>
      </c>
      <c r="AI64" s="87">
        <f>VMI!F40</f>
        <v>2.8037383177570093E-2</v>
      </c>
      <c r="AJ64" s="87">
        <f>VMI!F41</f>
        <v>0.12065439672801637</v>
      </c>
      <c r="AK64" s="87">
        <f>VMI!F51</f>
        <v>6.7451820128479653E-2</v>
      </c>
      <c r="AL64" s="87">
        <f>VMI!G51</f>
        <v>4.7109207708779445E-2</v>
      </c>
      <c r="AM64" s="87">
        <f>VMI!F52</f>
        <v>0.32657657657657657</v>
      </c>
      <c r="AN64" s="87">
        <f>VMI!G52</f>
        <v>0.25918367346938775</v>
      </c>
      <c r="AO64" s="58">
        <f>VMI!F55</f>
        <v>27.376420944577507</v>
      </c>
      <c r="AP64" s="58">
        <f>VMI!F56</f>
        <v>30.056891129342052</v>
      </c>
      <c r="AQ64" s="58">
        <f>VMI!F57</f>
        <v>-2.6804701847645447</v>
      </c>
    </row>
    <row r="65" spans="1:43">
      <c r="A65" s="46" t="s">
        <v>194</v>
      </c>
      <c r="B65" s="52">
        <f>Mercer!F9</f>
        <v>471</v>
      </c>
      <c r="C65" s="8">
        <f>Mercer!F10</f>
        <v>630</v>
      </c>
      <c r="D65" s="8">
        <f>B65-C65</f>
        <v>-159</v>
      </c>
      <c r="E65" s="8">
        <f>Mercer!F11</f>
        <v>1101</v>
      </c>
      <c r="F65" s="10">
        <f>Mercer!F12</f>
        <v>36.277278562259312</v>
      </c>
      <c r="G65" s="10">
        <f>Mercer!F13</f>
        <v>48.523748395378696</v>
      </c>
      <c r="H65" s="10">
        <f>F65-G65</f>
        <v>-12.246469833119384</v>
      </c>
      <c r="I65" s="53">
        <f>Mercer!F14</f>
        <v>84.801026957638001</v>
      </c>
      <c r="J65" s="60">
        <f>Mercer!B20</f>
        <v>0.2808988764044944</v>
      </c>
      <c r="K65" s="6">
        <f>Mercer!B25</f>
        <v>0.76347305389221554</v>
      </c>
      <c r="L65" s="61">
        <f>Mercer!C25</f>
        <v>0.87457627118644066</v>
      </c>
      <c r="M65" s="58">
        <f>Mercer!F28</f>
        <v>0.79617834394904463</v>
      </c>
      <c r="N65" s="10">
        <f>Mercer!F31</f>
        <v>0.45647558386411891</v>
      </c>
      <c r="O65" s="6">
        <f>Mercer!F34</f>
        <v>0.23245600000000002</v>
      </c>
      <c r="P65" s="6">
        <f>Mercer!F36</f>
        <v>0.40544651162790701</v>
      </c>
      <c r="Q65" s="10">
        <f>Mercer!F29</f>
        <v>0.97460317460317458</v>
      </c>
      <c r="R65" s="10">
        <f>Mercer!F32</f>
        <v>0.61428571428571432</v>
      </c>
      <c r="S65" s="6">
        <f>Mercer!F35</f>
        <v>0.37973778501628663</v>
      </c>
      <c r="T65" s="61">
        <f>Mercer!F37</f>
        <v>0.60247803617571061</v>
      </c>
      <c r="U65" s="61">
        <f>Mercer!F47</f>
        <v>8.0679405520169847E-2</v>
      </c>
      <c r="V65" s="61">
        <f>Mercer!F48</f>
        <v>0.18571428571428572</v>
      </c>
      <c r="W65" s="58">
        <f>Mercer!F17</f>
        <v>18.046709129511676</v>
      </c>
      <c r="X65" s="10">
        <f>Mercer!F23</f>
        <v>17.52211350624167</v>
      </c>
      <c r="Y65" s="10">
        <f>Mercer!F18</f>
        <v>36.031746031746032</v>
      </c>
      <c r="Z65" s="10">
        <f>Mercer!F24</f>
        <v>38.576486608534523</v>
      </c>
      <c r="AA65" s="10">
        <f>Mercer!F19</f>
        <v>-17.985036902234356</v>
      </c>
      <c r="AB65" s="53">
        <f>Mercer!F25</f>
        <v>-21.054373102292853</v>
      </c>
      <c r="AC65" s="60">
        <f>Mercer!B31</f>
        <v>0.26</v>
      </c>
      <c r="AD65" s="6">
        <f>Mercer!C31</f>
        <v>0.37777777777777777</v>
      </c>
      <c r="AE65" s="87">
        <f>Mercer!F43</f>
        <v>0.10615711252653928</v>
      </c>
      <c r="AF65" s="87">
        <f>Mercer!G43</f>
        <v>7.1428571428571425E-2</v>
      </c>
      <c r="AG65" s="87">
        <f>Mercer!F44</f>
        <v>0.15294117647058825</v>
      </c>
      <c r="AH65" s="87">
        <f>Mercer!G44</f>
        <v>7.4889867841409691E-2</v>
      </c>
      <c r="AI65" s="87">
        <f>Mercer!F40</f>
        <v>3.4666666666666665E-2</v>
      </c>
      <c r="AJ65" s="87">
        <f>Mercer!F41</f>
        <v>7.3289902280130298E-2</v>
      </c>
      <c r="AK65" s="87">
        <f>Mercer!F51</f>
        <v>4.0871934604904632E-2</v>
      </c>
      <c r="AL65" s="87">
        <f>Mercer!G51</f>
        <v>4.7229791099000905E-2</v>
      </c>
      <c r="AM65" s="87">
        <f>Mercer!F52</f>
        <v>0.25396825396825395</v>
      </c>
      <c r="AN65" s="87">
        <f>Mercer!G52</f>
        <v>0.27600849256900212</v>
      </c>
      <c r="AO65" s="58">
        <f>Mercer!F55</f>
        <v>26.150761648603059</v>
      </c>
      <c r="AP65" s="58">
        <f>Mercer!F56</f>
        <v>28.83237710035754</v>
      </c>
      <c r="AQ65" s="58">
        <f>Mercer!F57</f>
        <v>-2.6816154517544817</v>
      </c>
    </row>
    <row r="66" spans="1:43">
      <c r="A66" s="46" t="s">
        <v>30</v>
      </c>
      <c r="B66" s="52">
        <f>Marist!F9</f>
        <v>382</v>
      </c>
      <c r="C66" s="8">
        <f>Marist!F10</f>
        <v>391</v>
      </c>
      <c r="D66" s="8">
        <f>B66-C66</f>
        <v>-9</v>
      </c>
      <c r="E66" s="8">
        <f>Marist!F11</f>
        <v>773</v>
      </c>
      <c r="F66" s="10">
        <f>Marist!F12</f>
        <v>31.483516483516485</v>
      </c>
      <c r="G66" s="10">
        <f>Marist!F13</f>
        <v>32.22527472527473</v>
      </c>
      <c r="H66" s="10">
        <f>F66-G66</f>
        <v>-0.74175824175824445</v>
      </c>
      <c r="I66" s="53">
        <f>Marist!F14</f>
        <v>63.708791208791212</v>
      </c>
      <c r="J66" s="60">
        <f>Marist!B20</f>
        <v>0.46245059288537549</v>
      </c>
      <c r="K66" s="6">
        <f>Marist!B25</f>
        <v>0.8616071428571429</v>
      </c>
      <c r="L66" s="61">
        <f>Marist!C25</f>
        <v>0.8169642857142857</v>
      </c>
      <c r="M66" s="58">
        <f>Marist!F28</f>
        <v>1.0052356020942408</v>
      </c>
      <c r="N66" s="10">
        <f>Marist!F31</f>
        <v>0.59947643979057597</v>
      </c>
      <c r="O66" s="6">
        <f>Marist!F34</f>
        <v>0.28126041666666668</v>
      </c>
      <c r="P66" s="6">
        <f>Marist!F36</f>
        <v>0.47163318777292579</v>
      </c>
      <c r="Q66" s="10">
        <f>Marist!F29</f>
        <v>0.96419437340153458</v>
      </c>
      <c r="R66" s="10">
        <f>Marist!F32</f>
        <v>0.56521739130434778</v>
      </c>
      <c r="S66" s="6">
        <f>Marist!F35</f>
        <v>0.29045092838196285</v>
      </c>
      <c r="T66" s="61">
        <f>Marist!F37</f>
        <v>0.49547511312217196</v>
      </c>
      <c r="U66" s="61">
        <f>Marist!F47</f>
        <v>0.17277486910994763</v>
      </c>
      <c r="V66" s="61">
        <f>Marist!F48</f>
        <v>0.12531969309462915</v>
      </c>
      <c r="W66" s="58">
        <f>Marist!F17</f>
        <v>27.748691099476442</v>
      </c>
      <c r="X66" s="10">
        <f>Marist!F23</f>
        <v>26.141293429956431</v>
      </c>
      <c r="Y66" s="10">
        <f>Marist!F18</f>
        <v>27.365728900255753</v>
      </c>
      <c r="Z66" s="10">
        <f>Marist!F24</f>
        <v>28.374087996882011</v>
      </c>
      <c r="AA66" s="10">
        <f>Marist!F19</f>
        <v>0.38296219922068886</v>
      </c>
      <c r="AB66" s="53">
        <f>Marist!F25</f>
        <v>-2.2327945669255804</v>
      </c>
      <c r="AC66" s="60">
        <f>Marist!B31</f>
        <v>0.20689655172413793</v>
      </c>
      <c r="AD66" s="6">
        <f>Marist!C31</f>
        <v>0.23809523809523808</v>
      </c>
      <c r="AE66" s="87">
        <f>Marist!F43</f>
        <v>0.15183246073298429</v>
      </c>
      <c r="AF66" s="87">
        <f>Marist!G43</f>
        <v>0.10741687979539642</v>
      </c>
      <c r="AG66" s="87">
        <f>Marist!F44</f>
        <v>0.11320754716981132</v>
      </c>
      <c r="AH66" s="87">
        <f>Marist!G44</f>
        <v>9.3457943925233641E-2</v>
      </c>
      <c r="AI66" s="87">
        <f>Marist!F40</f>
        <v>3.125E-2</v>
      </c>
      <c r="AJ66" s="87">
        <f>Marist!F41</f>
        <v>0.11140583554376658</v>
      </c>
      <c r="AK66" s="87">
        <f>Marist!F51</f>
        <v>5.8214747736093142E-2</v>
      </c>
      <c r="AL66" s="87">
        <f>Marist!G51</f>
        <v>7.8913324708926258E-2</v>
      </c>
      <c r="AM66" s="87">
        <f>Marist!F52</f>
        <v>0.2915601023017903</v>
      </c>
      <c r="AN66" s="87">
        <f>Marist!G52</f>
        <v>0.3219895287958115</v>
      </c>
      <c r="AO66" s="58">
        <f>Marist!F55</f>
        <v>27.002676589735959</v>
      </c>
      <c r="AP66" s="58">
        <f>Marist!F56</f>
        <v>29.715589524444784</v>
      </c>
      <c r="AQ66" s="58">
        <f>Marist!F57</f>
        <v>-2.7129129347088252</v>
      </c>
    </row>
    <row r="67" spans="1:43" s="32" customFormat="1" ht="15.75" thickBot="1">
      <c r="A67" s="46" t="s">
        <v>40</v>
      </c>
      <c r="B67" s="80">
        <f>Presbyterian!F9</f>
        <v>399</v>
      </c>
      <c r="C67" s="56">
        <f>Presbyterian!F10</f>
        <v>533</v>
      </c>
      <c r="D67" s="56">
        <f>B67-C67</f>
        <v>-134</v>
      </c>
      <c r="E67" s="56">
        <f>Presbyterian!F11</f>
        <v>932</v>
      </c>
      <c r="F67" s="57">
        <f>Presbyterian!F12</f>
        <v>32.850771869639793</v>
      </c>
      <c r="G67" s="57">
        <f>Presbyterian!F13</f>
        <v>43.883361921097766</v>
      </c>
      <c r="H67" s="57">
        <f>F67-G67</f>
        <v>-11.032590051457973</v>
      </c>
      <c r="I67" s="81">
        <f>Presbyterian!F14</f>
        <v>76.734133790737559</v>
      </c>
      <c r="J67" s="82">
        <f>Presbyterian!B20</f>
        <v>0.26845637583892618</v>
      </c>
      <c r="K67" s="83">
        <f>Presbyterian!B25</f>
        <v>0.71959459459459463</v>
      </c>
      <c r="L67" s="84">
        <f>Presbyterian!C25</f>
        <v>0.90086206896551724</v>
      </c>
      <c r="M67" s="85">
        <f>Presbyterian!F28</f>
        <v>0.67418546365914789</v>
      </c>
      <c r="N67" s="57">
        <f>Presbyterian!F31</f>
        <v>0.38345864661654133</v>
      </c>
      <c r="O67" s="83">
        <f>Presbyterian!F34</f>
        <v>0.32342379182156133</v>
      </c>
      <c r="P67" s="83">
        <f>Presbyterian!F36</f>
        <v>0.56863398692810463</v>
      </c>
      <c r="Q67" s="57">
        <f>Presbyterian!F29</f>
        <v>1.0525328330206378</v>
      </c>
      <c r="R67" s="57">
        <f>Presbyterian!F32</f>
        <v>0.67917448405253278</v>
      </c>
      <c r="S67" s="83">
        <f>Presbyterian!F35</f>
        <v>0.3279982174688057</v>
      </c>
      <c r="T67" s="84">
        <f>Presbyterian!F37</f>
        <v>0.50830662983425412</v>
      </c>
      <c r="U67" s="84">
        <f>Presbyterian!F47</f>
        <v>0.11779448621553884</v>
      </c>
      <c r="V67" s="84">
        <f>Presbyterian!F48</f>
        <v>0.17823639774859287</v>
      </c>
      <c r="W67" s="85">
        <f>Presbyterian!F17</f>
        <v>21.052631578947366</v>
      </c>
      <c r="X67" s="57">
        <f>Presbyterian!F23</f>
        <v>19.744739360143502</v>
      </c>
      <c r="Y67" s="57">
        <f>Presbyterian!F18</f>
        <v>33.395872420262663</v>
      </c>
      <c r="Z67" s="57">
        <f>Presbyterian!F24</f>
        <v>34.54819141027675</v>
      </c>
      <c r="AA67" s="57">
        <f>Presbyterian!F19</f>
        <v>-12.343240841315296</v>
      </c>
      <c r="AB67" s="81">
        <f>Presbyterian!F25</f>
        <v>-14.803452050133249</v>
      </c>
      <c r="AC67" s="82">
        <f>Presbyterian!B31</f>
        <v>0.30952380952380953</v>
      </c>
      <c r="AD67" s="83">
        <f>Presbyterian!C31</f>
        <v>0.49206349206349204</v>
      </c>
      <c r="AE67" s="92">
        <f>Presbyterian!F43</f>
        <v>0.10526315789473684</v>
      </c>
      <c r="AF67" s="92">
        <f>Presbyterian!G43</f>
        <v>0.11819887429643527</v>
      </c>
      <c r="AG67" s="92">
        <f>Presbyterian!F44</f>
        <v>0.15476190476190477</v>
      </c>
      <c r="AH67" s="92">
        <f>Presbyterian!G44</f>
        <v>0.17415730337078653</v>
      </c>
      <c r="AI67" s="92">
        <f>Presbyterian!F40</f>
        <v>4.8327137546468404E-2</v>
      </c>
      <c r="AJ67" s="92">
        <f>Presbyterian!F41</f>
        <v>0.11229946524064172</v>
      </c>
      <c r="AK67" s="92">
        <f>Presbyterian!F51</f>
        <v>7.0815450643776826E-2</v>
      </c>
      <c r="AL67" s="92">
        <f>Presbyterian!G51</f>
        <v>4.8283261802575105E-2</v>
      </c>
      <c r="AM67" s="92">
        <f>Presbyterian!F52</f>
        <v>0.34521575984990621</v>
      </c>
      <c r="AN67" s="92">
        <f>Presbyterian!G52</f>
        <v>0.17293233082706766</v>
      </c>
      <c r="AO67" s="85">
        <f>Presbyterian!F55</f>
        <v>27.063825345832338</v>
      </c>
      <c r="AP67" s="85">
        <f>Presbyterian!F56</f>
        <v>29.848595829532329</v>
      </c>
      <c r="AQ67" s="85">
        <f>Presbyterian!F57</f>
        <v>-2.7847704836999903</v>
      </c>
    </row>
    <row r="68" spans="1:43">
      <c r="X68" s="19"/>
    </row>
  </sheetData>
  <autoFilter ref="A6:AQ6">
    <filterColumn colId="30"/>
    <filterColumn colId="31"/>
    <filterColumn colId="32"/>
    <filterColumn colId="33"/>
    <filterColumn colId="34"/>
    <filterColumn colId="35"/>
    <filterColumn colId="36"/>
    <filterColumn colId="37"/>
    <filterColumn colId="38"/>
    <filterColumn colId="39"/>
    <sortState ref="A7:AQ67">
      <sortCondition descending="1" ref="AQ6"/>
    </sortState>
  </autoFilter>
  <mergeCells count="8">
    <mergeCell ref="B4:I4"/>
    <mergeCell ref="J4:L4"/>
    <mergeCell ref="M4:T4"/>
    <mergeCell ref="W4:AB4"/>
    <mergeCell ref="AO4:AQ4"/>
    <mergeCell ref="U4:V4"/>
    <mergeCell ref="AC4:AL4"/>
    <mergeCell ref="AM4:AN4"/>
  </mergeCells>
  <pageMargins left="0.7" right="0.7" top="0.75" bottom="0.75" header="0.3" footer="0.3"/>
  <pageSetup scale="18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Jacksonville</v>
      </c>
      <c r="C7" s="76" t="s">
        <v>62</v>
      </c>
      <c r="E7" s="7"/>
      <c r="F7" s="76" t="str">
        <f>B1</f>
        <v>Jacksonville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28.50678733031674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27.391304347826086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140</v>
      </c>
      <c r="C9" s="4">
        <v>144</v>
      </c>
      <c r="E9" s="4" t="s">
        <v>82</v>
      </c>
      <c r="F9" s="78">
        <f>B19+B23+C26</f>
        <v>466</v>
      </c>
      <c r="G9" s="27"/>
      <c r="H9" s="65"/>
      <c r="I9" s="4" t="s">
        <v>194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18.046709129511676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36.031746031746032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550</v>
      </c>
      <c r="C10" s="4">
        <v>494</v>
      </c>
      <c r="E10" s="4" t="s">
        <v>83</v>
      </c>
      <c r="F10" s="78">
        <f>C19+C23+B26</f>
        <v>498</v>
      </c>
      <c r="G10" s="27"/>
      <c r="H10" s="65"/>
      <c r="I10" s="4" t="s">
        <v>13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34.899328859060404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26.054590570719604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0.25454545454545452</v>
      </c>
      <c r="C11" s="6">
        <f>C9/C10</f>
        <v>0.291497975708502</v>
      </c>
      <c r="E11" s="4" t="s">
        <v>84</v>
      </c>
      <c r="F11" s="78">
        <f>SUM(F9:F10)</f>
        <v>964</v>
      </c>
      <c r="G11" s="27"/>
      <c r="H11" s="65"/>
      <c r="I11" s="4" t="s">
        <v>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26.086956521739129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25.916870415647921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289</v>
      </c>
      <c r="C12" s="4">
        <v>289</v>
      </c>
      <c r="E12" s="4" t="s">
        <v>85</v>
      </c>
      <c r="F12" s="79">
        <f>F9/(B39/60)</f>
        <v>35.663265306122447</v>
      </c>
      <c r="G12" s="28"/>
      <c r="H12" s="65"/>
      <c r="I12" s="4" t="s">
        <v>44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36.899563318777297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29.574468085106382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0.52545454545454551</v>
      </c>
      <c r="C13" s="6">
        <f>C12/C10</f>
        <v>0.58502024291497978</v>
      </c>
      <c r="E13" s="4" t="s">
        <v>86</v>
      </c>
      <c r="F13" s="79">
        <f>F10/(B39/60)</f>
        <v>38.112244897959187</v>
      </c>
      <c r="G13" s="28"/>
      <c r="H13" s="65"/>
      <c r="I13" s="4" t="s">
        <v>197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34.523809523809526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33.333333333333329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0.48442906574394462</v>
      </c>
      <c r="C14" s="6">
        <f>C9/C12</f>
        <v>0.4982698961937716</v>
      </c>
      <c r="E14" s="4" t="s">
        <v>87</v>
      </c>
      <c r="F14" s="79">
        <f>F11/(B39/60)</f>
        <v>73.775510204081641</v>
      </c>
      <c r="G14" s="28"/>
      <c r="H14" s="65"/>
      <c r="I14" s="4" t="s">
        <v>45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26.410256410256412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27.514792899408285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87</v>
      </c>
      <c r="C15" s="4">
        <v>78</v>
      </c>
      <c r="E15" s="7"/>
      <c r="F15" s="7"/>
      <c r="G15" s="7"/>
      <c r="H15" s="65"/>
      <c r="I15" s="4" t="s">
        <v>8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23.428571428571431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32.539682539682538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0.62142857142857144</v>
      </c>
      <c r="C16" s="6">
        <f>C15/C9</f>
        <v>0.54166666666666663</v>
      </c>
      <c r="E16" s="24" t="s">
        <v>88</v>
      </c>
      <c r="F16" s="7"/>
      <c r="G16" s="7"/>
      <c r="H16" s="65"/>
      <c r="I16" s="4" t="s">
        <v>14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27.616926503340757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25.590551181102363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30.042918454935624</v>
      </c>
      <c r="G17" s="29"/>
      <c r="H17" s="65"/>
      <c r="I17" s="4" t="s">
        <v>29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25.617977528089884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31.412639405204462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28.915662650602407</v>
      </c>
      <c r="G18" s="29"/>
      <c r="H18" s="65"/>
      <c r="I18" s="4" t="s">
        <v>48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29.268292682926827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27.27272727272727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149</v>
      </c>
      <c r="C19" s="4">
        <v>183</v>
      </c>
      <c r="E19" s="4" t="s">
        <v>120</v>
      </c>
      <c r="F19" s="10">
        <f>F17-F18</f>
        <v>1.1272558043332168</v>
      </c>
      <c r="G19" s="29"/>
      <c r="H19" s="65"/>
      <c r="I19" s="4" t="s">
        <v>30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27.748691099476442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27.365728900255753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0.44879518072289154</v>
      </c>
      <c r="C20" s="6">
        <f>C19/(B19+C19)</f>
        <v>0.5512048192771084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57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22.857142857142858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36.936936936936938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253</v>
      </c>
      <c r="C23" s="4">
        <v>278</v>
      </c>
      <c r="E23" s="12" t="s">
        <v>122</v>
      </c>
      <c r="F23" s="10">
        <f>(F17*'Efficiency Adjustment'!B66)/K27</f>
        <v>28.256343321243335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216</v>
      </c>
      <c r="C24" s="4">
        <v>214</v>
      </c>
      <c r="E24" s="12" t="s">
        <v>123</v>
      </c>
      <c r="F24" s="10">
        <f>(F18*'Efficiency Adjustment'!C66)/J27</f>
        <v>29.080134333126924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0.85375494071146241</v>
      </c>
      <c r="C25" s="6">
        <f>C24/C23</f>
        <v>0.76978417266187049</v>
      </c>
      <c r="E25" s="12" t="s">
        <v>124</v>
      </c>
      <c r="F25" s="10">
        <f>F23-F24</f>
        <v>-0.82379101188358916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37</v>
      </c>
      <c r="C26" s="4">
        <f>C23-C24</f>
        <v>64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27.839308707155336</v>
      </c>
      <c r="K27" s="19">
        <f>AVERAGEIF(K8:K24,"&gt;0")</f>
        <v>29.764259378438226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1.1802575107296138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48</v>
      </c>
      <c r="C29" s="4">
        <v>59</v>
      </c>
      <c r="E29" s="12" t="s">
        <v>148</v>
      </c>
      <c r="F29" s="10">
        <f>C10/F10</f>
        <v>0.99196787148594379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27</v>
      </c>
      <c r="E30" s="12" t="s">
        <v>91</v>
      </c>
      <c r="F30" s="10">
        <f>F28-F29</f>
        <v>0.18828963924367004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0.27083333333333331</v>
      </c>
      <c r="C31" s="23">
        <f>C30/C29</f>
        <v>0.4576271186440678</v>
      </c>
      <c r="E31" s="4" t="s">
        <v>149</v>
      </c>
      <c r="F31" s="10">
        <f>B12/F9</f>
        <v>0.62017167381974247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0.58032128514056225</v>
      </c>
      <c r="G32" s="7"/>
      <c r="H32" s="65"/>
      <c r="I32" s="4" t="s">
        <v>203</v>
      </c>
      <c r="J32" s="9">
        <f>F14</f>
        <v>73.775510204081641</v>
      </c>
      <c r="K32" s="4">
        <f>RANK(J32,'Universal Aggregate Worksheet'!I7:I67,0)</f>
        <v>7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3.9850388679180226E-2</v>
      </c>
      <c r="G33" s="29"/>
      <c r="H33" s="65"/>
      <c r="I33" s="12" t="s">
        <v>160</v>
      </c>
      <c r="J33" s="9">
        <f>F12</f>
        <v>35.663265306122447</v>
      </c>
      <c r="K33" s="4">
        <f>RANK(J33,'Universal Aggregate Worksheet'!F7:F67,0)</f>
        <v>16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0.25849272727272726</v>
      </c>
      <c r="G34" s="31"/>
      <c r="H34" s="65"/>
      <c r="I34" s="12" t="s">
        <v>161</v>
      </c>
      <c r="J34" s="9">
        <f>F13</f>
        <v>38.112244897959187</v>
      </c>
      <c r="K34" s="4">
        <f>RANK(J34,'Universal Aggregate Worksheet'!G7:G67,1)</f>
        <v>54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60</v>
      </c>
      <c r="C35" s="4">
        <v>49</v>
      </c>
      <c r="E35" s="12" t="s">
        <v>152</v>
      </c>
      <c r="F35" s="6">
        <f>((0.167*C30)+(C9)+(0.83*C32))/C10</f>
        <v>0.30062550607287453</v>
      </c>
      <c r="G35" s="7"/>
      <c r="H35" s="65"/>
      <c r="I35" s="12" t="s">
        <v>210</v>
      </c>
      <c r="J35" s="9">
        <f>J33-J34</f>
        <v>-2.4489795918367392</v>
      </c>
      <c r="K35" s="4">
        <f>RANK(J35,'Universal Aggregate Worksheet'!H7:H67,0)</f>
        <v>44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0.49194117647058822</v>
      </c>
      <c r="G36" s="31"/>
      <c r="H36" s="65"/>
      <c r="I36" s="4" t="s">
        <v>133</v>
      </c>
      <c r="J36" s="10">
        <f>F23</f>
        <v>28.256343321243335</v>
      </c>
      <c r="K36" s="4">
        <f>RANK(J36,'Universal Aggregate Worksheet'!X7:X67,0)</f>
        <v>33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0.51387197231833914</v>
      </c>
      <c r="G37" s="31"/>
      <c r="H37" s="65"/>
      <c r="I37" s="4" t="s">
        <v>136</v>
      </c>
      <c r="J37" s="10">
        <f>F24</f>
        <v>29.080134333126924</v>
      </c>
      <c r="K37" s="4">
        <f>RANK(J37,'Universal Aggregate Worksheet'!Z7:Z67,1)</f>
        <v>41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-0.82379101188358916</v>
      </c>
      <c r="K38" s="4">
        <f>RANK(J38,'Universal Aggregate Worksheet'!AB7:AB67,0)</f>
        <v>37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784</v>
      </c>
      <c r="C39" s="4">
        <f>B39</f>
        <v>784</v>
      </c>
      <c r="E39" s="24" t="s">
        <v>155</v>
      </c>
      <c r="F39" s="7"/>
      <c r="G39" s="7"/>
      <c r="H39" s="65"/>
      <c r="I39" s="4" t="s">
        <v>166</v>
      </c>
      <c r="J39" s="10">
        <f>F28</f>
        <v>1.1802575107296138</v>
      </c>
      <c r="K39" s="4">
        <f>RANK(J39,'Universal Aggregate Worksheet'!M7:M67,0)</f>
        <v>3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2.3636363636363636E-2</v>
      </c>
      <c r="G40" s="13">
        <f>C30/C10</f>
        <v>5.4655870445344132E-2</v>
      </c>
      <c r="H40" s="65"/>
      <c r="I40" s="4" t="s">
        <v>170</v>
      </c>
      <c r="J40" s="10">
        <f>F29</f>
        <v>0.99196787148594379</v>
      </c>
      <c r="K40" s="4">
        <f>RANK(J40,'Universal Aggregate Worksheet'!Q7:Q67,1)</f>
        <v>31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0.1194331983805668</v>
      </c>
      <c r="G41" s="10">
        <f>B29/B10</f>
        <v>8.727272727272728E-2</v>
      </c>
      <c r="H41" s="65"/>
      <c r="I41" s="4" t="s">
        <v>168</v>
      </c>
      <c r="J41" s="6">
        <f>F34</f>
        <v>0.25849272727272726</v>
      </c>
      <c r="K41" s="4">
        <f>RANK(J41,'Universal Aggregate Worksheet'!O7:O67,0)</f>
        <v>47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-9.5796834744203169E-2</v>
      </c>
      <c r="G42" s="10">
        <f>G40-G41</f>
        <v>-3.2616856827383148E-2</v>
      </c>
      <c r="H42" s="65"/>
      <c r="I42" s="4" t="s">
        <v>172</v>
      </c>
      <c r="J42" s="6">
        <f>F35</f>
        <v>0.30062550607287453</v>
      </c>
      <c r="K42" s="4">
        <f>RANK(J42,'Universal Aggregate Worksheet'!S7:S67,1)</f>
        <v>42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0.10300429184549356</v>
      </c>
      <c r="G43" s="86">
        <f>C29/F10</f>
        <v>0.11847389558232932</v>
      </c>
      <c r="H43" s="65"/>
      <c r="I43" s="4" t="s">
        <v>182</v>
      </c>
      <c r="J43" s="10">
        <f>F47</f>
        <v>0.18669527896995708</v>
      </c>
      <c r="K43" s="4">
        <f>RANK(J43,'Universal Aggregate Worksheet'!U7:U67,0)</f>
        <v>9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9.285714285714286E-2</v>
      </c>
      <c r="G44" s="86">
        <f>C30/C9</f>
        <v>0.1875</v>
      </c>
      <c r="H44" s="65"/>
      <c r="I44" s="4" t="s">
        <v>183</v>
      </c>
      <c r="J44" s="10">
        <f>F48</f>
        <v>0.15662650602409639</v>
      </c>
      <c r="K44" s="4">
        <f>RANK(J44,'Universal Aggregate Worksheet'!V7:V67,1)</f>
        <v>35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0.44879518072289154</v>
      </c>
      <c r="K45" s="4">
        <f>RANK(J45,'Universal Aggregate Worksheet'!J7:J67,0)</f>
        <v>45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0.85375494071146241</v>
      </c>
      <c r="K46" s="4">
        <f>RANK(J46,'Universal Aggregate Worksheet'!K7:K67,0)</f>
        <v>20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0.18669527896995708</v>
      </c>
      <c r="G47" s="33"/>
      <c r="H47" s="65"/>
      <c r="I47" s="4" t="s">
        <v>181</v>
      </c>
      <c r="J47" s="13">
        <f>C25</f>
        <v>0.76978417266187049</v>
      </c>
      <c r="K47" s="4">
        <f>RANK(J47,'Universal Aggregate Worksheet'!L7:L67,1)</f>
        <v>6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0.15662650602409639</v>
      </c>
      <c r="G48" s="29"/>
      <c r="H48" s="65"/>
      <c r="I48" s="4" t="s">
        <v>205</v>
      </c>
      <c r="J48" s="6">
        <f>B31</f>
        <v>0.27083333333333331</v>
      </c>
      <c r="K48" s="4">
        <f>RANK(J48,'Universal Aggregate Worksheet'!AC7:AC67,0)</f>
        <v>45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0.4576271186440678</v>
      </c>
      <c r="K49" s="4">
        <f>RANK(J49,'Universal Aggregate Worksheet'!AD7:AD67,1)</f>
        <v>59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2.3636363636363636E-2</v>
      </c>
      <c r="K50" s="4">
        <f>RANK(J50,'Universal Aggregate Worksheet'!AI7:AI67,0)</f>
        <v>56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6.2240663900414939E-2</v>
      </c>
      <c r="G51" s="10">
        <f>C35/F11</f>
        <v>5.0829875518672199E-2</v>
      </c>
      <c r="H51" s="65"/>
      <c r="I51" s="12" t="s">
        <v>221</v>
      </c>
      <c r="J51" s="10">
        <f>F41</f>
        <v>0.1194331983805668</v>
      </c>
      <c r="K51" s="4">
        <f>RANK(J51,'Universal Aggregate Worksheet'!AJ7:AJ67,1)</f>
        <v>40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0.29116465863453816</v>
      </c>
      <c r="G52" s="86">
        <f>(B12-B9)/F9</f>
        <v>0.31974248927038629</v>
      </c>
      <c r="H52" s="65"/>
      <c r="I52" s="12" t="s">
        <v>222</v>
      </c>
      <c r="J52" s="87">
        <f>F43</f>
        <v>0.10300429184549356</v>
      </c>
      <c r="K52" s="4">
        <f>RANK(J52,'Universal Aggregate Worksheet'!AE7:AE67,0)</f>
        <v>43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0.11847389558232932</v>
      </c>
      <c r="K53" s="4">
        <f>RANK(J53,'Universal Aggregate Worksheet'!AF7:AF67,1)</f>
        <v>37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9.285714285714286E-2</v>
      </c>
      <c r="K54" s="4">
        <f>RANK(J54,'Universal Aggregate Worksheet'!AG7:AG67,0)</f>
        <v>54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27.839308707155336</v>
      </c>
      <c r="G55" s="7"/>
      <c r="H55" s="65"/>
      <c r="I55" s="12" t="s">
        <v>225</v>
      </c>
      <c r="J55" s="87">
        <f>G44</f>
        <v>0.1875</v>
      </c>
      <c r="K55" s="4">
        <f>RANK(J55,'Universal Aggregate Worksheet'!AH7:AH67,1)</f>
        <v>58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29.764259378438226</v>
      </c>
      <c r="G56" s="7"/>
      <c r="H56" s="65"/>
      <c r="I56" s="12" t="s">
        <v>227</v>
      </c>
      <c r="J56" s="10">
        <f>F51</f>
        <v>6.2240663900414939E-2</v>
      </c>
      <c r="K56" s="4">
        <f>RANK(J56,'Universal Aggregate Worksheet'!AK7:AK67,1)</f>
        <v>33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-1.9249506712828897</v>
      </c>
      <c r="G57" s="7"/>
      <c r="H57" s="65"/>
      <c r="I57" s="12" t="s">
        <v>226</v>
      </c>
      <c r="J57" s="10">
        <f>G51</f>
        <v>5.0829875518672199E-2</v>
      </c>
      <c r="K57" s="4">
        <f>RANK(J57,'Universal Aggregate Worksheet'!AL7:AL67,0)</f>
        <v>48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0.29116465863453816</v>
      </c>
      <c r="K58" s="4">
        <f>RANK(J58,'Universal Aggregate Worksheet'!AM7:AM67,0)</f>
        <v>40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0.31974248927038629</v>
      </c>
      <c r="K59" s="4">
        <f>RANK(J59,'Universal Aggregate Worksheet'!AN7:AN67,1)</f>
        <v>38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27.839308707155336</v>
      </c>
      <c r="K60" s="4">
        <f>RANK(J60,'Universal Aggregate Worksheet'!AO7:AO67,0)</f>
        <v>37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29.764259378438226</v>
      </c>
      <c r="K61" s="4">
        <f>RANK(J61,'Universal Aggregate Worksheet'!AP7:AP67,1)</f>
        <v>56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-1.9249506712828897</v>
      </c>
      <c r="K62" s="4">
        <f>RANK(J62,'Universal Aggregate Worksheet'!AQ7:AQ67,0)</f>
        <v>53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zoomScaleNormal="100" workbookViewId="0">
      <selection activeCell="H63" sqref="H63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25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128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Johns Hopkins</v>
      </c>
      <c r="C7" s="76" t="s">
        <v>62</v>
      </c>
      <c r="E7" s="7"/>
      <c r="F7" s="76" t="str">
        <f>B1</f>
        <v>Johns Hopkins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26.126126126126124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28.846153846153843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136</v>
      </c>
      <c r="C9" s="4">
        <v>80</v>
      </c>
      <c r="E9" s="4" t="s">
        <v>82</v>
      </c>
      <c r="F9" s="78">
        <f>B19+B23+C26</f>
        <v>427</v>
      </c>
      <c r="G9" s="27"/>
      <c r="H9" s="65"/>
      <c r="I9" s="4" t="s">
        <v>12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26.156941649899395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26.530612244897959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443</v>
      </c>
      <c r="C10" s="4">
        <v>356</v>
      </c>
      <c r="E10" s="4" t="s">
        <v>83</v>
      </c>
      <c r="F10" s="78">
        <f>C19+C23+B26</f>
        <v>363</v>
      </c>
      <c r="G10" s="27"/>
      <c r="H10" s="65"/>
      <c r="I10" s="4" t="s">
        <v>48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29.268292682926827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27.27272727272727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0.30699774266365687</v>
      </c>
      <c r="C11" s="6">
        <f>C9/C10</f>
        <v>0.2247191011235955</v>
      </c>
      <c r="E11" s="4" t="s">
        <v>84</v>
      </c>
      <c r="F11" s="78">
        <f>SUM(F9:F10)</f>
        <v>790</v>
      </c>
      <c r="G11" s="27"/>
      <c r="H11" s="65"/>
      <c r="I11" s="4" t="s">
        <v>41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26.896551724137929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24.269005847953213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257</v>
      </c>
      <c r="C12" s="4">
        <v>197</v>
      </c>
      <c r="E12" s="4" t="s">
        <v>85</v>
      </c>
      <c r="F12" s="79">
        <f>F9/(B39/60)</f>
        <v>35.192307692307693</v>
      </c>
      <c r="G12" s="28"/>
      <c r="H12" s="65"/>
      <c r="I12" s="4" t="s">
        <v>29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25.617977528089884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31.412639405204462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0.58013544018058694</v>
      </c>
      <c r="C13" s="6">
        <f>C12/C10</f>
        <v>0.5533707865168539</v>
      </c>
      <c r="E13" s="4" t="s">
        <v>86</v>
      </c>
      <c r="F13" s="79">
        <f>F10/(B39/60)</f>
        <v>29.91758241758242</v>
      </c>
      <c r="G13" s="28"/>
      <c r="H13" s="65"/>
      <c r="I13" s="4" t="s">
        <v>53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26.098901098901102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31.842105263157894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0.52918287937743191</v>
      </c>
      <c r="C14" s="6">
        <f>C9/C12</f>
        <v>0.40609137055837563</v>
      </c>
      <c r="E14" s="4" t="s">
        <v>87</v>
      </c>
      <c r="F14" s="79">
        <f>F11/(B39/60)</f>
        <v>65.109890109890117</v>
      </c>
      <c r="G14" s="28"/>
      <c r="H14" s="65"/>
      <c r="I14" s="4" t="s">
        <v>51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29.025423728813561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22.065727699530516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75</v>
      </c>
      <c r="C15" s="4">
        <v>47</v>
      </c>
      <c r="E15" s="7"/>
      <c r="F15" s="7"/>
      <c r="G15" s="7"/>
      <c r="H15" s="65"/>
      <c r="I15" s="4" t="s">
        <v>56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32.871287128712872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28.421052631578945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0.55147058823529416</v>
      </c>
      <c r="C16" s="6">
        <f>C15/C9</f>
        <v>0.58750000000000002</v>
      </c>
      <c r="E16" s="24" t="s">
        <v>88</v>
      </c>
      <c r="F16" s="7"/>
      <c r="G16" s="7"/>
      <c r="H16" s="65"/>
      <c r="I16" s="4" t="s">
        <v>35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32.484076433121018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29.339853300733498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31.850117096018739</v>
      </c>
      <c r="G17" s="29"/>
      <c r="H17" s="65"/>
      <c r="I17" s="4" t="s">
        <v>1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26.923076923076923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32.648870636550306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22.03856749311295</v>
      </c>
      <c r="G18" s="29"/>
      <c r="H18" s="65"/>
      <c r="I18" s="4" t="s">
        <v>31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33.485193621867879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25.69832402234637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165</v>
      </c>
      <c r="C19" s="4">
        <v>90</v>
      </c>
      <c r="E19" s="4" t="s">
        <v>120</v>
      </c>
      <c r="F19" s="10">
        <f>F17-F18</f>
        <v>9.8115496029057887</v>
      </c>
      <c r="G19" s="29"/>
      <c r="H19" s="65"/>
      <c r="I19" s="4" t="s">
        <v>34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28.502415458937197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30.864197530864196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0.6470588235294118</v>
      </c>
      <c r="C20" s="6">
        <f>C19/(B19+C19)</f>
        <v>0.35294117647058826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218</v>
      </c>
      <c r="C23" s="4">
        <v>241</v>
      </c>
      <c r="E23" s="12" t="s">
        <v>122</v>
      </c>
      <c r="F23" s="10">
        <f>(F17*'Efficiency Adjustment'!B66)/K27</f>
        <v>31.542123447892457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186</v>
      </c>
      <c r="C24" s="4">
        <v>197</v>
      </c>
      <c r="E24" s="12" t="s">
        <v>123</v>
      </c>
      <c r="F24" s="10">
        <f>(F18*'Efficiency Adjustment'!C66)/J27</f>
        <v>21.558317925724005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0.85321100917431192</v>
      </c>
      <c r="C25" s="6">
        <f>C24/C23</f>
        <v>0.81742738589211617</v>
      </c>
      <c r="E25" s="12" t="s">
        <v>124</v>
      </c>
      <c r="F25" s="10">
        <f>F23-F24</f>
        <v>9.9838055221684527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32</v>
      </c>
      <c r="C26" s="4">
        <f>C23-C24</f>
        <v>44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28.621355342050894</v>
      </c>
      <c r="K27" s="19">
        <f>AVERAGEIF(K8:K24,"&gt;0")</f>
        <v>28.267605808474872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1.0374707259953162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48</v>
      </c>
      <c r="C29" s="4">
        <v>36</v>
      </c>
      <c r="E29" s="12" t="s">
        <v>148</v>
      </c>
      <c r="F29" s="10">
        <f>C10/F10</f>
        <v>0.9807162534435262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16</v>
      </c>
      <c r="C30" s="4">
        <v>12</v>
      </c>
      <c r="E30" s="12" t="s">
        <v>91</v>
      </c>
      <c r="F30" s="10">
        <f>F28-F29</f>
        <v>5.6754472551790003E-2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0.33333333333333331</v>
      </c>
      <c r="C31" s="23">
        <f>C30/C29</f>
        <v>0.33333333333333331</v>
      </c>
      <c r="E31" s="4" t="s">
        <v>149</v>
      </c>
      <c r="F31" s="10">
        <f>B12/F9</f>
        <v>0.60187353629976581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0.54269972451790638</v>
      </c>
      <c r="G32" s="7"/>
      <c r="H32" s="65"/>
      <c r="I32" s="4" t="s">
        <v>203</v>
      </c>
      <c r="J32" s="9">
        <f>F14</f>
        <v>65.109890109890117</v>
      </c>
      <c r="K32" s="4">
        <f>RANK(J32,'Universal Aggregate Worksheet'!I7:I67,0)</f>
        <v>40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2.0833333333333332E-2</v>
      </c>
      <c r="E33" s="12" t="s">
        <v>92</v>
      </c>
      <c r="F33" s="13">
        <f>F31-F32</f>
        <v>5.9173811781859431E-2</v>
      </c>
      <c r="G33" s="29"/>
      <c r="H33" s="65"/>
      <c r="I33" s="12" t="s">
        <v>160</v>
      </c>
      <c r="J33" s="9">
        <f>F12</f>
        <v>35.192307692307693</v>
      </c>
      <c r="K33" s="4">
        <f>RANK(J33,'Universal Aggregate Worksheet'!F7:F67,0)</f>
        <v>20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0.31302934537246047</v>
      </c>
      <c r="G34" s="31"/>
      <c r="H34" s="65"/>
      <c r="I34" s="12" t="s">
        <v>161</v>
      </c>
      <c r="J34" s="9">
        <f>F13</f>
        <v>29.91758241758242</v>
      </c>
      <c r="K34" s="4">
        <f>RANK(J34,'Universal Aggregate Worksheet'!G7:G67,1)</f>
        <v>12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39</v>
      </c>
      <c r="C35" s="4">
        <v>56</v>
      </c>
      <c r="E35" s="12" t="s">
        <v>152</v>
      </c>
      <c r="F35" s="6">
        <f>((0.167*C30)+(C9)+(0.83*C32))/C10</f>
        <v>0.23267977528089889</v>
      </c>
      <c r="G35" s="7"/>
      <c r="H35" s="65"/>
      <c r="I35" s="12" t="s">
        <v>210</v>
      </c>
      <c r="J35" s="9">
        <f>J33-J34</f>
        <v>5.2747252747252737</v>
      </c>
      <c r="K35" s="4">
        <f>RANK(J35,'Universal Aggregate Worksheet'!H7:H67,0)</f>
        <v>4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0.53957976653696493</v>
      </c>
      <c r="G36" s="31"/>
      <c r="H36" s="65"/>
      <c r="I36" s="4" t="s">
        <v>133</v>
      </c>
      <c r="J36" s="10">
        <f>F23</f>
        <v>31.542123447892457</v>
      </c>
      <c r="K36" s="4">
        <f>RANK(J36,'Universal Aggregate Worksheet'!X7:X67,0)</f>
        <v>14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0.42047715736040608</v>
      </c>
      <c r="G37" s="31"/>
      <c r="H37" s="65"/>
      <c r="I37" s="4" t="s">
        <v>136</v>
      </c>
      <c r="J37" s="10">
        <f>F24</f>
        <v>21.558317925724005</v>
      </c>
      <c r="K37" s="4">
        <f>RANK(J37,'Universal Aggregate Worksheet'!Z7:Z67,1)</f>
        <v>3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9.9838055221684527</v>
      </c>
      <c r="K38" s="4">
        <f>RANK(J38,'Universal Aggregate Worksheet'!AB7:AB67,0)</f>
        <v>5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728</v>
      </c>
      <c r="C39" s="4">
        <f>B39</f>
        <v>728</v>
      </c>
      <c r="E39" s="24" t="s">
        <v>155</v>
      </c>
      <c r="F39" s="7"/>
      <c r="G39" s="7"/>
      <c r="H39" s="65"/>
      <c r="I39" s="4" t="s">
        <v>166</v>
      </c>
      <c r="J39" s="10">
        <f>F28</f>
        <v>1.0374707259953162</v>
      </c>
      <c r="K39" s="4">
        <f>RANK(J39,'Universal Aggregate Worksheet'!M7:M67,0)</f>
        <v>25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3.6117381489841983E-2</v>
      </c>
      <c r="G40" s="13">
        <f>C30/C10</f>
        <v>3.3707865168539325E-2</v>
      </c>
      <c r="H40" s="65"/>
      <c r="I40" s="4" t="s">
        <v>170</v>
      </c>
      <c r="J40" s="10">
        <f>F29</f>
        <v>0.9807162534435262</v>
      </c>
      <c r="K40" s="4">
        <f>RANK(J40,'Universal Aggregate Worksheet'!Q7:Q67,1)</f>
        <v>24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0.10112359550561797</v>
      </c>
      <c r="G41" s="10">
        <f>B29/B10</f>
        <v>0.10835214446952596</v>
      </c>
      <c r="H41" s="65"/>
      <c r="I41" s="4" t="s">
        <v>168</v>
      </c>
      <c r="J41" s="6">
        <f>F34</f>
        <v>0.31302934537246047</v>
      </c>
      <c r="K41" s="4">
        <f>RANK(J41,'Universal Aggregate Worksheet'!O7:O67,0)</f>
        <v>16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-6.5006214015775998E-2</v>
      </c>
      <c r="G42" s="10">
        <f>G40-G41</f>
        <v>-7.4644279300986632E-2</v>
      </c>
      <c r="H42" s="65"/>
      <c r="I42" s="4" t="s">
        <v>172</v>
      </c>
      <c r="J42" s="6">
        <f>F35</f>
        <v>0.23267977528089889</v>
      </c>
      <c r="K42" s="4">
        <f>RANK(J42,'Universal Aggregate Worksheet'!S7:S67,1)</f>
        <v>5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0.11241217798594848</v>
      </c>
      <c r="G43" s="86">
        <f>C29/F10</f>
        <v>9.9173553719008267E-2</v>
      </c>
      <c r="H43" s="65"/>
      <c r="I43" s="4" t="s">
        <v>182</v>
      </c>
      <c r="J43" s="10">
        <f>F47</f>
        <v>0.1756440281030445</v>
      </c>
      <c r="K43" s="4">
        <f>RANK(J43,'Universal Aggregate Worksheet'!U7:U67,0)</f>
        <v>12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0.11764705882352941</v>
      </c>
      <c r="G44" s="86">
        <f>C30/C9</f>
        <v>0.15</v>
      </c>
      <c r="H44" s="65"/>
      <c r="I44" s="4" t="s">
        <v>183</v>
      </c>
      <c r="J44" s="10">
        <f>F48</f>
        <v>0.12947658402203857</v>
      </c>
      <c r="K44" s="4">
        <f>RANK(J44,'Universal Aggregate Worksheet'!V7:V67,1)</f>
        <v>14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0.6470588235294118</v>
      </c>
      <c r="K45" s="4">
        <f>RANK(J45,'Universal Aggregate Worksheet'!J7:J67,0)</f>
        <v>5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0.85321100917431192</v>
      </c>
      <c r="K46" s="4">
        <f>RANK(J46,'Universal Aggregate Worksheet'!K7:K67,0)</f>
        <v>21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0.1756440281030445</v>
      </c>
      <c r="G47" s="33"/>
      <c r="H47" s="65"/>
      <c r="I47" s="4" t="s">
        <v>181</v>
      </c>
      <c r="J47" s="13">
        <f>C25</f>
        <v>0.81742738589211617</v>
      </c>
      <c r="K47" s="4">
        <f>RANK(J47,'Universal Aggregate Worksheet'!L7:L67,1)</f>
        <v>28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0.12947658402203857</v>
      </c>
      <c r="G48" s="29"/>
      <c r="H48" s="65"/>
      <c r="I48" s="4" t="s">
        <v>205</v>
      </c>
      <c r="J48" s="6">
        <f>B31</f>
        <v>0.33333333333333331</v>
      </c>
      <c r="K48" s="4">
        <f>RANK(J48,'Universal Aggregate Worksheet'!AC7:AC67,0)</f>
        <v>26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0.33333333333333331</v>
      </c>
      <c r="K49" s="4">
        <f>RANK(J49,'Universal Aggregate Worksheet'!AD7:AD67,1)</f>
        <v>40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3.6117381489841983E-2</v>
      </c>
      <c r="K50" s="4">
        <f>RANK(J50,'Universal Aggregate Worksheet'!AI7:AI67,0)</f>
        <v>29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4.9367088607594936E-2</v>
      </c>
      <c r="G51" s="10">
        <f>C35/F11</f>
        <v>7.0886075949367092E-2</v>
      </c>
      <c r="H51" s="65"/>
      <c r="I51" s="12" t="s">
        <v>221</v>
      </c>
      <c r="J51" s="10">
        <f>F41</f>
        <v>0.10112359550561797</v>
      </c>
      <c r="K51" s="4">
        <f>RANK(J51,'Universal Aggregate Worksheet'!AJ7:AJ67,1)</f>
        <v>19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0.32231404958677684</v>
      </c>
      <c r="G52" s="86">
        <f>(B12-B9)/F9</f>
        <v>0.28337236533957844</v>
      </c>
      <c r="H52" s="65"/>
      <c r="I52" s="12" t="s">
        <v>222</v>
      </c>
      <c r="J52" s="87">
        <f>F43</f>
        <v>0.11241217798594848</v>
      </c>
      <c r="K52" s="4">
        <f>RANK(J52,'Universal Aggregate Worksheet'!AE7:AE67,0)</f>
        <v>28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9.9173553719008267E-2</v>
      </c>
      <c r="K53" s="4">
        <f>RANK(J53,'Universal Aggregate Worksheet'!AF7:AF67,1)</f>
        <v>18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0.11764705882352941</v>
      </c>
      <c r="K54" s="4">
        <f>RANK(J54,'Universal Aggregate Worksheet'!AG7:AG67,0)</f>
        <v>41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28.621355342050894</v>
      </c>
      <c r="G55" s="7"/>
      <c r="H55" s="65"/>
      <c r="I55" s="12" t="s">
        <v>225</v>
      </c>
      <c r="J55" s="87">
        <f>G44</f>
        <v>0.15</v>
      </c>
      <c r="K55" s="4">
        <f>RANK(J55,'Universal Aggregate Worksheet'!AH7:AH67,1)</f>
        <v>42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28.267605808474872</v>
      </c>
      <c r="G56" s="7"/>
      <c r="H56" s="65"/>
      <c r="I56" s="12" t="s">
        <v>227</v>
      </c>
      <c r="J56" s="10">
        <f>F51</f>
        <v>4.9367088607594936E-2</v>
      </c>
      <c r="K56" s="4">
        <f>RANK(J56,'Universal Aggregate Worksheet'!AK7:AK67,1)</f>
        <v>14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0.35374953357602124</v>
      </c>
      <c r="G57" s="7"/>
      <c r="H57" s="65"/>
      <c r="I57" s="12" t="s">
        <v>226</v>
      </c>
      <c r="J57" s="10">
        <f>G51</f>
        <v>7.0886075949367092E-2</v>
      </c>
      <c r="K57" s="4">
        <f>RANK(J57,'Universal Aggregate Worksheet'!AL7:AL67,0)</f>
        <v>12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0.32231404958677684</v>
      </c>
      <c r="K58" s="4">
        <f>RANK(J58,'Universal Aggregate Worksheet'!AM7:AM67,0)</f>
        <v>19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0.28337236533957844</v>
      </c>
      <c r="K59" s="4">
        <f>RANK(J59,'Universal Aggregate Worksheet'!AN7:AN67,1)</f>
        <v>18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28.621355342050894</v>
      </c>
      <c r="K60" s="4">
        <f>RANK(J60,'Universal Aggregate Worksheet'!AO7:AO67,0)</f>
        <v>18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28.267605808474872</v>
      </c>
      <c r="K61" s="4">
        <f>RANK(J61,'Universal Aggregate Worksheet'!AP7:AP67,1)</f>
        <v>40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0.35374953357602124</v>
      </c>
      <c r="K62" s="4">
        <f>RANK(J62,'Universal Aggregate Worksheet'!AQ7:AQ67,0)</f>
        <v>28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26</v>
      </c>
    </row>
    <row r="2" spans="1:23">
      <c r="A2" t="s">
        <v>102</v>
      </c>
      <c r="B2" s="64">
        <v>2011</v>
      </c>
      <c r="D2" t="s">
        <v>215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Lafayette</v>
      </c>
      <c r="C7" s="76" t="s">
        <v>62</v>
      </c>
      <c r="E7" s="7"/>
      <c r="F7" s="76" t="str">
        <f>B1</f>
        <v>Lafayette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27.733333333333331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23.333333333333332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103</v>
      </c>
      <c r="C9" s="4">
        <v>134</v>
      </c>
      <c r="E9" s="4" t="s">
        <v>82</v>
      </c>
      <c r="F9" s="78">
        <f>B19+B23+C26</f>
        <v>374</v>
      </c>
      <c r="G9" s="27"/>
      <c r="H9" s="65"/>
      <c r="I9" s="4" t="s">
        <v>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25.469168900804291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26.914153132250579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417</v>
      </c>
      <c r="C10" s="4">
        <v>469</v>
      </c>
      <c r="E10" s="4" t="s">
        <v>83</v>
      </c>
      <c r="F10" s="78">
        <f>C19+C23+B26</f>
        <v>422</v>
      </c>
      <c r="G10" s="27"/>
      <c r="H10" s="65"/>
      <c r="I10" s="4" t="s">
        <v>58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21.779141104294478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40.888888888888893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0.24700239808153476</v>
      </c>
      <c r="C11" s="6">
        <f>C9/C10</f>
        <v>0.2857142857142857</v>
      </c>
      <c r="E11" s="4" t="s">
        <v>84</v>
      </c>
      <c r="F11" s="78">
        <f>SUM(F9:F10)</f>
        <v>796</v>
      </c>
      <c r="G11" s="27"/>
      <c r="H11" s="65"/>
      <c r="I11" s="4" t="s">
        <v>38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29.722222222222221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23.298429319371728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235</v>
      </c>
      <c r="C12" s="4">
        <v>274</v>
      </c>
      <c r="E12" s="4" t="s">
        <v>85</v>
      </c>
      <c r="F12" s="79">
        <f>F9/(B39/60)</f>
        <v>28.76923076923077</v>
      </c>
      <c r="G12" s="28"/>
      <c r="H12" s="65"/>
      <c r="I12" s="4" t="s">
        <v>34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28.502415458937197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30.864197530864196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0.56354916067146288</v>
      </c>
      <c r="C13" s="6">
        <f>C12/C10</f>
        <v>0.58422174840085284</v>
      </c>
      <c r="E13" s="4" t="s">
        <v>86</v>
      </c>
      <c r="F13" s="79">
        <f>F10/(B39/60)</f>
        <v>32.46153846153846</v>
      </c>
      <c r="G13" s="28"/>
      <c r="H13" s="65"/>
      <c r="I13" s="4" t="s">
        <v>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28.865979381443296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22.566371681415927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0.43829787234042555</v>
      </c>
      <c r="C14" s="6">
        <f>C9/C12</f>
        <v>0.48905109489051096</v>
      </c>
      <c r="E14" s="4" t="s">
        <v>87</v>
      </c>
      <c r="F14" s="79">
        <f>F11/(B39/60)</f>
        <v>61.230769230769234</v>
      </c>
      <c r="G14" s="28"/>
      <c r="H14" s="65"/>
      <c r="I14" s="4" t="s">
        <v>15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36.272040302267001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31.45780051150895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58</v>
      </c>
      <c r="C15" s="4">
        <v>57</v>
      </c>
      <c r="E15" s="7"/>
      <c r="F15" s="7"/>
      <c r="G15" s="7"/>
      <c r="H15" s="65"/>
      <c r="I15" s="4" t="s">
        <v>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29.629629629629626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22.685185185185187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0.56310679611650483</v>
      </c>
      <c r="C16" s="6">
        <f>C15/C9</f>
        <v>0.42537313432835822</v>
      </c>
      <c r="E16" s="24" t="s">
        <v>88</v>
      </c>
      <c r="F16" s="7"/>
      <c r="G16" s="7"/>
      <c r="H16" s="65"/>
      <c r="I16" s="4" t="s">
        <v>42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19.660194174757279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28.913043478260867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27.540106951871657</v>
      </c>
      <c r="G17" s="29"/>
      <c r="H17" s="65"/>
      <c r="I17" s="4" t="s">
        <v>30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27.748691099476442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27.365728900255753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31.753554502369667</v>
      </c>
      <c r="G18" s="29"/>
      <c r="H18" s="65"/>
      <c r="I18" s="4" t="s">
        <v>23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19.638826185101578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30.632411067193676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129</v>
      </c>
      <c r="C19" s="4">
        <v>150</v>
      </c>
      <c r="E19" s="4" t="s">
        <v>120</v>
      </c>
      <c r="F19" s="10">
        <f>F17-F18</f>
        <v>-4.2134475504980102</v>
      </c>
      <c r="G19" s="29"/>
      <c r="H19" s="65"/>
      <c r="I19" s="4" t="s">
        <v>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28.773584905660378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26.835443037974681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0.46236559139784944</v>
      </c>
      <c r="C20" s="6">
        <f>C19/(B19+C19)</f>
        <v>0.5376344086021505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31.395348837209301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30.855855855855857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201</v>
      </c>
      <c r="C23" s="4">
        <v>235</v>
      </c>
      <c r="E23" s="12" t="s">
        <v>122</v>
      </c>
      <c r="F23" s="10">
        <f>(F17*'Efficiency Adjustment'!B66)/K27</f>
        <v>27.338368342896562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164</v>
      </c>
      <c r="C24" s="4">
        <v>191</v>
      </c>
      <c r="E24" s="12" t="s">
        <v>123</v>
      </c>
      <c r="F24" s="10">
        <f>(F18*'Efficiency Adjustment'!C66)/J27</f>
        <v>32.538383369442656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0.8159203980099502</v>
      </c>
      <c r="C25" s="6">
        <f>C24/C23</f>
        <v>0.81276595744680846</v>
      </c>
      <c r="E25" s="12" t="s">
        <v>124</v>
      </c>
      <c r="F25" s="10">
        <f>F23-F24</f>
        <v>-5.2000150265460938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37</v>
      </c>
      <c r="C26" s="4">
        <f>C23-C24</f>
        <v>44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27.322351964241268</v>
      </c>
      <c r="K27" s="19">
        <f>AVERAGEIF(K8:K24,"&gt;0")</f>
        <v>28.200833994027661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1.1149732620320856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68</v>
      </c>
      <c r="C29" s="4">
        <v>56</v>
      </c>
      <c r="E29" s="12" t="s">
        <v>148</v>
      </c>
      <c r="F29" s="10">
        <f>C10/F10</f>
        <v>1.1113744075829384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14</v>
      </c>
      <c r="C30" s="4">
        <v>20</v>
      </c>
      <c r="E30" s="12" t="s">
        <v>91</v>
      </c>
      <c r="F30" s="10">
        <f>F28-F29</f>
        <v>3.5988544491472041E-3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0.20588235294117646</v>
      </c>
      <c r="C31" s="23">
        <f>C30/C29</f>
        <v>0.35714285714285715</v>
      </c>
      <c r="E31" s="4" t="s">
        <v>149</v>
      </c>
      <c r="F31" s="10">
        <f>B12/F9</f>
        <v>0.62834224598930477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0.64928909952606639</v>
      </c>
      <c r="G32" s="7"/>
      <c r="H32" s="65"/>
      <c r="I32" s="4" t="s">
        <v>203</v>
      </c>
      <c r="J32" s="9">
        <f>F14</f>
        <v>61.230769230769234</v>
      </c>
      <c r="K32" s="4">
        <f>RANK(J32,'Universal Aggregate Worksheet'!I7:I67,0)</f>
        <v>49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1.7857142857142856E-2</v>
      </c>
      <c r="C33" s="23">
        <f>C32/B29</f>
        <v>2.9411764705882353E-2</v>
      </c>
      <c r="E33" s="12" t="s">
        <v>92</v>
      </c>
      <c r="F33" s="13">
        <f>F31-F32</f>
        <v>-2.0946853536761623E-2</v>
      </c>
      <c r="G33" s="29"/>
      <c r="H33" s="65"/>
      <c r="I33" s="12" t="s">
        <v>160</v>
      </c>
      <c r="J33" s="9">
        <f>F12</f>
        <v>28.76923076923077</v>
      </c>
      <c r="K33" s="4">
        <f>RANK(J33,'Universal Aggregate Worksheet'!F7:F67,0)</f>
        <v>57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0.25459952038369305</v>
      </c>
      <c r="G34" s="31"/>
      <c r="H34" s="65"/>
      <c r="I34" s="12" t="s">
        <v>161</v>
      </c>
      <c r="J34" s="9">
        <f>F13</f>
        <v>32.46153846153846</v>
      </c>
      <c r="K34" s="4">
        <f>RANK(J34,'Universal Aggregate Worksheet'!G7:G67,1)</f>
        <v>25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57</v>
      </c>
      <c r="C35" s="4">
        <v>69</v>
      </c>
      <c r="E35" s="12" t="s">
        <v>152</v>
      </c>
      <c r="F35" s="6">
        <f>((0.167*C30)+(C9)+(0.83*C32))/C10</f>
        <v>0.29637526652452023</v>
      </c>
      <c r="G35" s="7"/>
      <c r="H35" s="65"/>
      <c r="I35" s="12" t="s">
        <v>210</v>
      </c>
      <c r="J35" s="9">
        <f>J33-J34</f>
        <v>-3.6923076923076898</v>
      </c>
      <c r="K35" s="4">
        <f>RANK(J35,'Universal Aggregate Worksheet'!H7:H67,0)</f>
        <v>50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0.45177872340425529</v>
      </c>
      <c r="G36" s="31"/>
      <c r="H36" s="65"/>
      <c r="I36" s="4" t="s">
        <v>133</v>
      </c>
      <c r="J36" s="10">
        <f>F23</f>
        <v>27.338368342896562</v>
      </c>
      <c r="K36" s="4">
        <f>RANK(J36,'Universal Aggregate Worksheet'!X7:X67,0)</f>
        <v>35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0.50729927007299269</v>
      </c>
      <c r="G37" s="31"/>
      <c r="H37" s="65"/>
      <c r="I37" s="4" t="s">
        <v>136</v>
      </c>
      <c r="J37" s="10">
        <f>F24</f>
        <v>32.538383369442656</v>
      </c>
      <c r="K37" s="4">
        <f>RANK(J37,'Universal Aggregate Worksheet'!Z7:Z67,1)</f>
        <v>55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-5.2000150265460938</v>
      </c>
      <c r="K38" s="4">
        <f>RANK(J38,'Universal Aggregate Worksheet'!AB7:AB67,0)</f>
        <v>50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1.1149732620320856</v>
      </c>
      <c r="K39" s="4">
        <f>RANK(J39,'Universal Aggregate Worksheet'!M7:M67,0)</f>
        <v>7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3.3573141486810551E-2</v>
      </c>
      <c r="G40" s="13">
        <f>C30/C10</f>
        <v>4.2643923240938165E-2</v>
      </c>
      <c r="H40" s="65"/>
      <c r="I40" s="4" t="s">
        <v>170</v>
      </c>
      <c r="J40" s="10">
        <f>F29</f>
        <v>1.1113744075829384</v>
      </c>
      <c r="K40" s="4">
        <f>RANK(J40,'Universal Aggregate Worksheet'!Q7:Q67,1)</f>
        <v>55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0.11940298507462686</v>
      </c>
      <c r="G41" s="10">
        <f>B29/B10</f>
        <v>0.16306954436450841</v>
      </c>
      <c r="H41" s="65"/>
      <c r="I41" s="4" t="s">
        <v>168</v>
      </c>
      <c r="J41" s="6">
        <f>F34</f>
        <v>0.25459952038369305</v>
      </c>
      <c r="K41" s="4">
        <f>RANK(J41,'Universal Aggregate Worksheet'!O7:O67,0)</f>
        <v>50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-8.5829843587816312E-2</v>
      </c>
      <c r="G42" s="10">
        <f>G40-G41</f>
        <v>-0.12042562112357025</v>
      </c>
      <c r="H42" s="65"/>
      <c r="I42" s="4" t="s">
        <v>172</v>
      </c>
      <c r="J42" s="6">
        <f>F35</f>
        <v>0.29637526652452023</v>
      </c>
      <c r="K42" s="4">
        <f>RANK(J42,'Universal Aggregate Worksheet'!S7:S67,1)</f>
        <v>37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0.18181818181818182</v>
      </c>
      <c r="G43" s="86">
        <f>C29/F10</f>
        <v>0.13270142180094788</v>
      </c>
      <c r="H43" s="65"/>
      <c r="I43" s="4" t="s">
        <v>182</v>
      </c>
      <c r="J43" s="10">
        <f>F47</f>
        <v>0.15508021390374332</v>
      </c>
      <c r="K43" s="4">
        <f>RANK(J43,'Universal Aggregate Worksheet'!U7:U67,0)</f>
        <v>32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0.13592233009708737</v>
      </c>
      <c r="G44" s="86">
        <f>C30/C9</f>
        <v>0.14925373134328357</v>
      </c>
      <c r="H44" s="65"/>
      <c r="I44" s="4" t="s">
        <v>183</v>
      </c>
      <c r="J44" s="10">
        <f>F48</f>
        <v>0.13507109004739337</v>
      </c>
      <c r="K44" s="4">
        <f>RANK(J44,'Universal Aggregate Worksheet'!V7:V67,1)</f>
        <v>17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0.46236559139784944</v>
      </c>
      <c r="K45" s="4">
        <f>RANK(J45,'Universal Aggregate Worksheet'!J7:J67,0)</f>
        <v>41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0.8159203980099502</v>
      </c>
      <c r="K46" s="4">
        <f>RANK(J46,'Universal Aggregate Worksheet'!K7:K67,0)</f>
        <v>40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0.15508021390374332</v>
      </c>
      <c r="G47" s="33"/>
      <c r="H47" s="65"/>
      <c r="I47" s="4" t="s">
        <v>181</v>
      </c>
      <c r="J47" s="13">
        <f>C25</f>
        <v>0.81276595744680846</v>
      </c>
      <c r="K47" s="4">
        <f>RANK(J47,'Universal Aggregate Worksheet'!L7:L67,1)</f>
        <v>23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0.13507109004739337</v>
      </c>
      <c r="G48" s="29"/>
      <c r="H48" s="65"/>
      <c r="I48" s="4" t="s">
        <v>205</v>
      </c>
      <c r="J48" s="6">
        <f>B31</f>
        <v>0.20588235294117646</v>
      </c>
      <c r="K48" s="4">
        <f>RANK(J48,'Universal Aggregate Worksheet'!AC7:AC67,0)</f>
        <v>56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0.35714285714285715</v>
      </c>
      <c r="K49" s="4">
        <f>RANK(J49,'Universal Aggregate Worksheet'!AD7:AD67,1)</f>
        <v>44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3.3573141486810551E-2</v>
      </c>
      <c r="K50" s="4">
        <f>RANK(J50,'Universal Aggregate Worksheet'!AI7:AI67,0)</f>
        <v>37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7.160804020100503E-2</v>
      </c>
      <c r="G51" s="10">
        <f>C35/F11</f>
        <v>8.6683417085427136E-2</v>
      </c>
      <c r="H51" s="65"/>
      <c r="I51" s="12" t="s">
        <v>221</v>
      </c>
      <c r="J51" s="10">
        <f>F41</f>
        <v>0.11940298507462686</v>
      </c>
      <c r="K51" s="4">
        <f>RANK(J51,'Universal Aggregate Worksheet'!AJ7:AJ67,1)</f>
        <v>39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0.33175355450236965</v>
      </c>
      <c r="G52" s="86">
        <f>(B12-B9)/F9</f>
        <v>0.35294117647058826</v>
      </c>
      <c r="H52" s="65"/>
      <c r="I52" s="12" t="s">
        <v>222</v>
      </c>
      <c r="J52" s="87">
        <f>F43</f>
        <v>0.18181818181818182</v>
      </c>
      <c r="K52" s="4">
        <f>RANK(J52,'Universal Aggregate Worksheet'!AE7:AE67,0)</f>
        <v>1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0.13270142180094788</v>
      </c>
      <c r="K53" s="4">
        <f>RANK(J53,'Universal Aggregate Worksheet'!AF7:AF67,1)</f>
        <v>46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0.13592233009708737</v>
      </c>
      <c r="K54" s="4">
        <f>RANK(J54,'Universal Aggregate Worksheet'!AG7:AG67,0)</f>
        <v>26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27.322351964241268</v>
      </c>
      <c r="G55" s="7"/>
      <c r="H55" s="65"/>
      <c r="I55" s="12" t="s">
        <v>225</v>
      </c>
      <c r="J55" s="87">
        <f>G44</f>
        <v>0.14925373134328357</v>
      </c>
      <c r="K55" s="4">
        <f>RANK(J55,'Universal Aggregate Worksheet'!AH7:AH67,1)</f>
        <v>41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28.200833994027661</v>
      </c>
      <c r="G56" s="7"/>
      <c r="H56" s="65"/>
      <c r="I56" s="12" t="s">
        <v>227</v>
      </c>
      <c r="J56" s="10">
        <f>F51</f>
        <v>7.160804020100503E-2</v>
      </c>
      <c r="K56" s="4">
        <f>RANK(J56,'Universal Aggregate Worksheet'!AK7:AK67,1)</f>
        <v>51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-0.87848202978639378</v>
      </c>
      <c r="G57" s="7"/>
      <c r="H57" s="65"/>
      <c r="I57" s="12" t="s">
        <v>226</v>
      </c>
      <c r="J57" s="10">
        <f>G51</f>
        <v>8.6683417085427136E-2</v>
      </c>
      <c r="K57" s="4">
        <f>RANK(J57,'Universal Aggregate Worksheet'!AL7:AL67,0)</f>
        <v>2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0.33175355450236965</v>
      </c>
      <c r="K58" s="4">
        <f>RANK(J58,'Universal Aggregate Worksheet'!AM7:AM67,0)</f>
        <v>14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0.35294117647058826</v>
      </c>
      <c r="K59" s="4">
        <f>RANK(J59,'Universal Aggregate Worksheet'!AN7:AN67,1)</f>
        <v>52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27.322351964241268</v>
      </c>
      <c r="K60" s="4">
        <f>RANK(J60,'Universal Aggregate Worksheet'!AO7:AO67,0)</f>
        <v>45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28.200833994027661</v>
      </c>
      <c r="K61" s="4">
        <f>RANK(J61,'Universal Aggregate Worksheet'!AP7:AP67,1)</f>
        <v>39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-0.87848202978639378</v>
      </c>
      <c r="K62" s="4">
        <f>RANK(J62,'Universal Aggregate Worksheet'!AQ7:AQ67,0)</f>
        <v>44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27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Lehigh</v>
      </c>
      <c r="C7" s="76" t="s">
        <v>62</v>
      </c>
      <c r="E7" s="7"/>
      <c r="F7" s="76" t="str">
        <f>B1</f>
        <v>Lehigh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198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18.996415770609318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37.027027027027025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162</v>
      </c>
      <c r="C9" s="4">
        <v>137</v>
      </c>
      <c r="E9" s="4" t="s">
        <v>82</v>
      </c>
      <c r="F9" s="78">
        <f>B19+B23+C26</f>
        <v>516</v>
      </c>
      <c r="G9" s="27"/>
      <c r="H9" s="65"/>
      <c r="I9" s="4" t="s">
        <v>55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32.608695652173914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28.106508875739642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547</v>
      </c>
      <c r="C10" s="4">
        <v>414</v>
      </c>
      <c r="E10" s="4" t="s">
        <v>83</v>
      </c>
      <c r="F10" s="78">
        <f>C19+C23+B26</f>
        <v>444</v>
      </c>
      <c r="G10" s="27"/>
      <c r="H10" s="65"/>
      <c r="I10" s="4" t="s">
        <v>34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28.502415458937197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30.864197530864196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0.29616087751371117</v>
      </c>
      <c r="C11" s="6">
        <f>C9/C10</f>
        <v>0.33091787439613529</v>
      </c>
      <c r="E11" s="4" t="s">
        <v>84</v>
      </c>
      <c r="F11" s="78">
        <f>SUM(F9:F10)</f>
        <v>960</v>
      </c>
      <c r="G11" s="27"/>
      <c r="H11" s="65"/>
      <c r="I11" s="4" t="s">
        <v>14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27.616926503340757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25.590551181102363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311</v>
      </c>
      <c r="C12" s="4">
        <v>275</v>
      </c>
      <c r="E12" s="4" t="s">
        <v>85</v>
      </c>
      <c r="F12" s="79">
        <f>F9/(B39/60)</f>
        <v>34.4</v>
      </c>
      <c r="G12" s="28"/>
      <c r="H12" s="65"/>
      <c r="I12" s="4" t="s">
        <v>37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28.118393234672308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23.566878980891719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0.56855575868372943</v>
      </c>
      <c r="C13" s="6">
        <f>C12/C10</f>
        <v>0.66425120772946855</v>
      </c>
      <c r="E13" s="4" t="s">
        <v>86</v>
      </c>
      <c r="F13" s="79">
        <f>F10/(B39/60)</f>
        <v>29.6</v>
      </c>
      <c r="G13" s="28"/>
      <c r="H13" s="65"/>
      <c r="I13" s="4" t="s">
        <v>59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31.125827814569533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23.56164383561644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0.52090032154340837</v>
      </c>
      <c r="C14" s="6">
        <f>C9/C12</f>
        <v>0.49818181818181817</v>
      </c>
      <c r="E14" s="4" t="s">
        <v>87</v>
      </c>
      <c r="F14" s="79">
        <f>F11/(B39/60)</f>
        <v>64</v>
      </c>
      <c r="G14" s="28"/>
      <c r="H14" s="65"/>
      <c r="I14" s="4" t="s">
        <v>40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21.052631578947366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33.395872420262663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79</v>
      </c>
      <c r="C15" s="4">
        <v>78</v>
      </c>
      <c r="E15" s="7"/>
      <c r="F15" s="7"/>
      <c r="G15" s="7"/>
      <c r="H15" s="65"/>
      <c r="I15" s="4" t="s">
        <v>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29.629629629629626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22.685185185185187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0.48765432098765432</v>
      </c>
      <c r="C16" s="6">
        <f>C15/C9</f>
        <v>0.56934306569343063</v>
      </c>
      <c r="E16" s="24" t="s">
        <v>88</v>
      </c>
      <c r="F16" s="7"/>
      <c r="G16" s="7"/>
      <c r="H16" s="65"/>
      <c r="I16" s="4" t="s">
        <v>23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19.638826185101578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30.632411067193676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31.395348837209301</v>
      </c>
      <c r="G17" s="29"/>
      <c r="H17" s="65"/>
      <c r="I17" s="4" t="s">
        <v>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25.469168900804291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26.914153132250579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30.855855855855857</v>
      </c>
      <c r="G18" s="29"/>
      <c r="H18" s="65"/>
      <c r="I18" s="4" t="s">
        <v>39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28.693181818181817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26.197183098591548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204</v>
      </c>
      <c r="C19" s="4">
        <v>143</v>
      </c>
      <c r="E19" s="4" t="s">
        <v>120</v>
      </c>
      <c r="F19" s="10">
        <f>F17-F18</f>
        <v>0.53949298135344392</v>
      </c>
      <c r="G19" s="29"/>
      <c r="H19" s="65"/>
      <c r="I19" s="4" t="s">
        <v>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28.773584905660378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26.835443037974681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0.58789625360230546</v>
      </c>
      <c r="C20" s="6">
        <f>C19/(B19+C19)</f>
        <v>0.41210374639769454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28.865979381443296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22.566371681415927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35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32.484076433121018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29.339853300733498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26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27.540106951871657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31.753554502369667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247</v>
      </c>
      <c r="C23" s="4">
        <v>258</v>
      </c>
      <c r="E23" s="12" t="s">
        <v>122</v>
      </c>
      <c r="F23" s="10">
        <f>(F17*'Efficiency Adjustment'!B66)/K27</f>
        <v>31.461055691293549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204</v>
      </c>
      <c r="C24" s="4">
        <v>193</v>
      </c>
      <c r="E24" s="12" t="s">
        <v>123</v>
      </c>
      <c r="F24" s="10">
        <f>(F18*'Efficiency Adjustment'!C66)/J27</f>
        <v>31.674097253755495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0.82591093117408909</v>
      </c>
      <c r="C25" s="6">
        <f>C24/C23</f>
        <v>0.74806201550387597</v>
      </c>
      <c r="E25" s="12" t="s">
        <v>124</v>
      </c>
      <c r="F25" s="10">
        <f>F23-F24</f>
        <v>-0.21304156246194594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43</v>
      </c>
      <c r="C26" s="4">
        <f>C23-C24</f>
        <v>65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27.274390681270937</v>
      </c>
      <c r="K27" s="19">
        <f>AVERAGEIF(K8:K24,"&gt;0")</f>
        <v>27.93578899048126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1.0600775193798451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54</v>
      </c>
      <c r="C29" s="4">
        <v>54</v>
      </c>
      <c r="E29" s="12" t="s">
        <v>148</v>
      </c>
      <c r="F29" s="10">
        <f>C10/F10</f>
        <v>0.93243243243243246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22</v>
      </c>
      <c r="C30" s="4">
        <v>20</v>
      </c>
      <c r="E30" s="12" t="s">
        <v>91</v>
      </c>
      <c r="F30" s="10">
        <f>F28-F29</f>
        <v>0.12764508694741261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0.40740740740740738</v>
      </c>
      <c r="C31" s="23">
        <f>C30/C29</f>
        <v>0.37037037037037035</v>
      </c>
      <c r="E31" s="4" t="s">
        <v>149</v>
      </c>
      <c r="F31" s="10">
        <f>B12/F9</f>
        <v>0.6027131782945736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2</v>
      </c>
      <c r="C32" s="12">
        <v>0</v>
      </c>
      <c r="E32" s="12" t="s">
        <v>150</v>
      </c>
      <c r="F32" s="10">
        <f>C12/F10</f>
        <v>0.61936936936936937</v>
      </c>
      <c r="G32" s="7"/>
      <c r="H32" s="65"/>
      <c r="I32" s="4" t="s">
        <v>203</v>
      </c>
      <c r="J32" s="9">
        <f>F14</f>
        <v>64</v>
      </c>
      <c r="K32" s="4">
        <f>RANK(J32,'Universal Aggregate Worksheet'!I7:I67,0)</f>
        <v>42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3.7037037037037035E-2</v>
      </c>
      <c r="C33" s="23">
        <f>C32/B29</f>
        <v>0</v>
      </c>
      <c r="E33" s="12" t="s">
        <v>92</v>
      </c>
      <c r="F33" s="13">
        <f>F31-F32</f>
        <v>-1.6656191074795768E-2</v>
      </c>
      <c r="G33" s="29"/>
      <c r="H33" s="65"/>
      <c r="I33" s="12" t="s">
        <v>160</v>
      </c>
      <c r="J33" s="9">
        <f>F12</f>
        <v>34.4</v>
      </c>
      <c r="K33" s="4">
        <f>RANK(J33,'Universal Aggregate Worksheet'!F7:F67,0)</f>
        <v>30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0.30591224862888483</v>
      </c>
      <c r="G34" s="31"/>
      <c r="H34" s="65"/>
      <c r="I34" s="12" t="s">
        <v>161</v>
      </c>
      <c r="J34" s="9">
        <f>F13</f>
        <v>29.6</v>
      </c>
      <c r="K34" s="4">
        <f>RANK(J34,'Universal Aggregate Worksheet'!G7:G67,1)</f>
        <v>10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59</v>
      </c>
      <c r="C35" s="4">
        <v>61</v>
      </c>
      <c r="E35" s="12" t="s">
        <v>152</v>
      </c>
      <c r="F35" s="6">
        <f>((0.167*C30)+(C9)+(0.83*C32))/C10</f>
        <v>0.33898550724637683</v>
      </c>
      <c r="G35" s="7"/>
      <c r="H35" s="65"/>
      <c r="I35" s="12" t="s">
        <v>210</v>
      </c>
      <c r="J35" s="9">
        <f>J33-J34</f>
        <v>4.7999999999999972</v>
      </c>
      <c r="K35" s="4">
        <f>RANK(J35,'Universal Aggregate Worksheet'!H7:H67,0)</f>
        <v>7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0.53805144694533769</v>
      </c>
      <c r="G36" s="31"/>
      <c r="H36" s="65"/>
      <c r="I36" s="4" t="s">
        <v>133</v>
      </c>
      <c r="J36" s="10">
        <f>F23</f>
        <v>31.461055691293549</v>
      </c>
      <c r="K36" s="4">
        <f>RANK(J36,'Universal Aggregate Worksheet'!X7:X67,0)</f>
        <v>15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0.51032727272727274</v>
      </c>
      <c r="G37" s="31"/>
      <c r="H37" s="65"/>
      <c r="I37" s="4" t="s">
        <v>136</v>
      </c>
      <c r="J37" s="10">
        <f>F24</f>
        <v>31.674097253755495</v>
      </c>
      <c r="K37" s="4">
        <f>RANK(J37,'Universal Aggregate Worksheet'!Z7:Z67,1)</f>
        <v>54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-0.21304156246194594</v>
      </c>
      <c r="K38" s="4">
        <f>RANK(J38,'Universal Aggregate Worksheet'!AB7:AB67,0)</f>
        <v>32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900</v>
      </c>
      <c r="C39" s="4">
        <f>B39</f>
        <v>900</v>
      </c>
      <c r="E39" s="24" t="s">
        <v>155</v>
      </c>
      <c r="F39" s="7"/>
      <c r="G39" s="7"/>
      <c r="H39" s="65"/>
      <c r="I39" s="4" t="s">
        <v>166</v>
      </c>
      <c r="J39" s="10">
        <f>F28</f>
        <v>1.0600775193798451</v>
      </c>
      <c r="K39" s="4">
        <f>RANK(J39,'Universal Aggregate Worksheet'!M7:M67,0)</f>
        <v>20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4.0219378427787937E-2</v>
      </c>
      <c r="G40" s="13">
        <f>C30/C10</f>
        <v>4.8309178743961352E-2</v>
      </c>
      <c r="H40" s="65"/>
      <c r="I40" s="4" t="s">
        <v>170</v>
      </c>
      <c r="J40" s="10">
        <f>F29</f>
        <v>0.93243243243243246</v>
      </c>
      <c r="K40" s="4">
        <f>RANK(J40,'Universal Aggregate Worksheet'!Q7:Q67,1)</f>
        <v>15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0.13043478260869565</v>
      </c>
      <c r="G41" s="10">
        <f>B29/B10</f>
        <v>9.8720292504570387E-2</v>
      </c>
      <c r="H41" s="65"/>
      <c r="I41" s="4" t="s">
        <v>168</v>
      </c>
      <c r="J41" s="6">
        <f>F34</f>
        <v>0.30591224862888483</v>
      </c>
      <c r="K41" s="4">
        <f>RANK(J41,'Universal Aggregate Worksheet'!O7:O67,0)</f>
        <v>21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-9.0215404180907705E-2</v>
      </c>
      <c r="G42" s="10">
        <f>G40-G41</f>
        <v>-5.0411113760609035E-2</v>
      </c>
      <c r="H42" s="65"/>
      <c r="I42" s="4" t="s">
        <v>172</v>
      </c>
      <c r="J42" s="6">
        <f>F35</f>
        <v>0.33898550724637683</v>
      </c>
      <c r="K42" s="4">
        <f>RANK(J42,'Universal Aggregate Worksheet'!S7:S67,1)</f>
        <v>57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0.10465116279069768</v>
      </c>
      <c r="G43" s="86">
        <f>C29/F10</f>
        <v>0.12162162162162163</v>
      </c>
      <c r="H43" s="65"/>
      <c r="I43" s="4" t="s">
        <v>182</v>
      </c>
      <c r="J43" s="10">
        <f>F47</f>
        <v>0.15310077519379844</v>
      </c>
      <c r="K43" s="4">
        <f>RANK(J43,'Universal Aggregate Worksheet'!U7:U67,0)</f>
        <v>33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0.13580246913580246</v>
      </c>
      <c r="G44" s="86">
        <f>C30/C9</f>
        <v>0.145985401459854</v>
      </c>
      <c r="H44" s="65"/>
      <c r="I44" s="4" t="s">
        <v>183</v>
      </c>
      <c r="J44" s="10">
        <f>F48</f>
        <v>0.17567567567567569</v>
      </c>
      <c r="K44" s="4">
        <f>RANK(J44,'Universal Aggregate Worksheet'!V7:V67,1)</f>
        <v>48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0.58789625360230546</v>
      </c>
      <c r="K45" s="4">
        <f>RANK(J45,'Universal Aggregate Worksheet'!J7:J67,0)</f>
        <v>11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0.82591093117408909</v>
      </c>
      <c r="K46" s="4">
        <f>RANK(J46,'Universal Aggregate Worksheet'!K7:K67,0)</f>
        <v>35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0.15310077519379844</v>
      </c>
      <c r="G47" s="33"/>
      <c r="H47" s="65"/>
      <c r="I47" s="4" t="s">
        <v>181</v>
      </c>
      <c r="J47" s="13">
        <f>C25</f>
        <v>0.74806201550387597</v>
      </c>
      <c r="K47" s="4">
        <f>RANK(J47,'Universal Aggregate Worksheet'!L7:L67,1)</f>
        <v>1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0.17567567567567569</v>
      </c>
      <c r="G48" s="29"/>
      <c r="H48" s="65"/>
      <c r="I48" s="4" t="s">
        <v>205</v>
      </c>
      <c r="J48" s="6">
        <f>B31</f>
        <v>0.40740740740740738</v>
      </c>
      <c r="K48" s="4">
        <f>RANK(J48,'Universal Aggregate Worksheet'!AC7:AC67,0)</f>
        <v>8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0.37037037037037035</v>
      </c>
      <c r="K49" s="4">
        <f>RANK(J49,'Universal Aggregate Worksheet'!AD7:AD67,1)</f>
        <v>47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4.0219378427787937E-2</v>
      </c>
      <c r="K50" s="4">
        <f>RANK(J50,'Universal Aggregate Worksheet'!AI7:AI67,0)</f>
        <v>22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6.145833333333333E-2</v>
      </c>
      <c r="G51" s="10">
        <f>C35/F11</f>
        <v>6.3541666666666663E-2</v>
      </c>
      <c r="H51" s="65"/>
      <c r="I51" s="12" t="s">
        <v>221</v>
      </c>
      <c r="J51" s="10">
        <f>F41</f>
        <v>0.13043478260869565</v>
      </c>
      <c r="K51" s="4">
        <f>RANK(J51,'Universal Aggregate Worksheet'!AJ7:AJ67,1)</f>
        <v>48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0.3108108108108108</v>
      </c>
      <c r="G52" s="86">
        <f>(B12-B9)/F9</f>
        <v>0.28875968992248063</v>
      </c>
      <c r="H52" s="65"/>
      <c r="I52" s="12" t="s">
        <v>222</v>
      </c>
      <c r="J52" s="87">
        <f>F43</f>
        <v>0.10465116279069768</v>
      </c>
      <c r="K52" s="4">
        <f>RANK(J52,'Universal Aggregate Worksheet'!AE7:AE67,0)</f>
        <v>40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0.12162162162162163</v>
      </c>
      <c r="K53" s="4">
        <f>RANK(J53,'Universal Aggregate Worksheet'!AF7:AF67,1)</f>
        <v>43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0.13580246913580246</v>
      </c>
      <c r="K54" s="4">
        <f>RANK(J54,'Universal Aggregate Worksheet'!AG7:AG67,0)</f>
        <v>28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27.274390681270937</v>
      </c>
      <c r="G55" s="7"/>
      <c r="H55" s="65"/>
      <c r="I55" s="12" t="s">
        <v>225</v>
      </c>
      <c r="J55" s="87">
        <f>G44</f>
        <v>0.145985401459854</v>
      </c>
      <c r="K55" s="4">
        <f>RANK(J55,'Universal Aggregate Worksheet'!AH7:AH67,1)</f>
        <v>39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27.93578899048126</v>
      </c>
      <c r="G56" s="7"/>
      <c r="H56" s="65"/>
      <c r="I56" s="12" t="s">
        <v>227</v>
      </c>
      <c r="J56" s="10">
        <f>F51</f>
        <v>6.145833333333333E-2</v>
      </c>
      <c r="K56" s="4">
        <f>RANK(J56,'Universal Aggregate Worksheet'!AK7:AK67,1)</f>
        <v>30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-0.66139830921032328</v>
      </c>
      <c r="G57" s="7"/>
      <c r="H57" s="65"/>
      <c r="I57" s="12" t="s">
        <v>226</v>
      </c>
      <c r="J57" s="10">
        <f>G51</f>
        <v>6.3541666666666663E-2</v>
      </c>
      <c r="K57" s="4">
        <f>RANK(J57,'Universal Aggregate Worksheet'!AL7:AL67,0)</f>
        <v>24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0.3108108108108108</v>
      </c>
      <c r="K58" s="4">
        <f>RANK(J58,'Universal Aggregate Worksheet'!AM7:AM67,0)</f>
        <v>28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0.28875968992248063</v>
      </c>
      <c r="K59" s="4">
        <f>RANK(J59,'Universal Aggregate Worksheet'!AN7:AN67,1)</f>
        <v>22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27.274390681270937</v>
      </c>
      <c r="K60" s="4">
        <f>RANK(J60,'Universal Aggregate Worksheet'!AO7:AO67,0)</f>
        <v>46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27.93578899048126</v>
      </c>
      <c r="K61" s="4">
        <f>RANK(J61,'Universal Aggregate Worksheet'!AP7:AP67,1)</f>
        <v>29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-0.66139830921032328</v>
      </c>
      <c r="K62" s="4">
        <f>RANK(J62,'Universal Aggregate Worksheet'!AQ7:AQ67,0)</f>
        <v>37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28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Loyola</v>
      </c>
      <c r="C7" s="76" t="s">
        <v>62</v>
      </c>
      <c r="E7" s="7"/>
      <c r="F7" s="76" t="str">
        <f>B1</f>
        <v>Loyola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28.502415458937197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30.864197530864196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94</v>
      </c>
      <c r="C9" s="4">
        <v>88</v>
      </c>
      <c r="E9" s="4" t="s">
        <v>82</v>
      </c>
      <c r="F9" s="78">
        <f>B19+B23+C26</f>
        <v>361</v>
      </c>
      <c r="G9" s="27"/>
      <c r="H9" s="65"/>
      <c r="I9" s="4" t="s">
        <v>52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26.126126126126124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28.846153846153843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376</v>
      </c>
      <c r="C10" s="4">
        <v>303</v>
      </c>
      <c r="E10" s="4" t="s">
        <v>83</v>
      </c>
      <c r="F10" s="78">
        <f>C19+C23+B26</f>
        <v>334</v>
      </c>
      <c r="G10" s="27"/>
      <c r="H10" s="65"/>
      <c r="I10" s="4" t="s">
        <v>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29.435483870967744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30.127041742286753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</v>
      </c>
      <c r="C11" s="6">
        <f>C9/C10</f>
        <v>0.29042904290429045</v>
      </c>
      <c r="E11" s="4" t="s">
        <v>84</v>
      </c>
      <c r="F11" s="78">
        <f>SUM(F9:F10)</f>
        <v>695</v>
      </c>
      <c r="G11" s="27"/>
      <c r="H11" s="65"/>
      <c r="I11" s="4" t="s">
        <v>16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35.800344234079176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26.714801444043324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213</v>
      </c>
      <c r="C12" s="4">
        <v>177</v>
      </c>
      <c r="E12" s="4" t="s">
        <v>85</v>
      </c>
      <c r="F12" s="79">
        <f>F9/(B39/60)</f>
        <v>32.088888888888889</v>
      </c>
      <c r="G12" s="28"/>
      <c r="H12" s="65"/>
      <c r="I12" s="4" t="s">
        <v>13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34.899328859060404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26.054590570719604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0.56648936170212771</v>
      </c>
      <c r="C13" s="6">
        <f>C12/C10</f>
        <v>0.58415841584158412</v>
      </c>
      <c r="E13" s="4" t="s">
        <v>86</v>
      </c>
      <c r="F13" s="79">
        <f>F10/(B39/60)</f>
        <v>29.68888888888889</v>
      </c>
      <c r="G13" s="28"/>
      <c r="H13" s="65"/>
      <c r="I13" s="4" t="s">
        <v>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26.086956521739129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25.916870415647921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0.44131455399061031</v>
      </c>
      <c r="C14" s="6">
        <f>C9/C12</f>
        <v>0.49717514124293788</v>
      </c>
      <c r="E14" s="4" t="s">
        <v>87</v>
      </c>
      <c r="F14" s="79">
        <f>F11/(B39/60)</f>
        <v>61.777777777777779</v>
      </c>
      <c r="G14" s="28"/>
      <c r="H14" s="65"/>
      <c r="I14" s="4" t="s">
        <v>197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34.523809523809526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33.333333333333329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50</v>
      </c>
      <c r="C15" s="4">
        <v>42</v>
      </c>
      <c r="E15" s="7"/>
      <c r="F15" s="7"/>
      <c r="G15" s="7"/>
      <c r="H15" s="65"/>
      <c r="I15" s="4" t="s">
        <v>37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28.118393234672308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23.566878980891719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0.53191489361702127</v>
      </c>
      <c r="C16" s="6">
        <f>C15/C9</f>
        <v>0.47727272727272729</v>
      </c>
      <c r="E16" s="24" t="s">
        <v>88</v>
      </c>
      <c r="F16" s="7"/>
      <c r="G16" s="7"/>
      <c r="H16" s="65"/>
      <c r="I16" s="4" t="s">
        <v>17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27.733333333333331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23.333333333333332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26.038781163434905</v>
      </c>
      <c r="G17" s="29"/>
      <c r="H17" s="65"/>
      <c r="I17" s="4" t="s">
        <v>18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28.50678733031674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27.391304347826086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26.34730538922156</v>
      </c>
      <c r="G18" s="29"/>
      <c r="H18" s="65"/>
      <c r="I18" s="4" t="s">
        <v>21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22.245762711864405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31.235431235431239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125</v>
      </c>
      <c r="C19" s="4">
        <v>100</v>
      </c>
      <c r="E19" s="4" t="s">
        <v>120</v>
      </c>
      <c r="F19" s="10">
        <f>F17-F18</f>
        <v>-0.30852422578665539</v>
      </c>
      <c r="G19" s="29"/>
      <c r="H19" s="65"/>
      <c r="I19" s="4" t="s">
        <v>200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0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0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0.55555555555555558</v>
      </c>
      <c r="C20" s="6">
        <f>C19/(B19+C19)</f>
        <v>0.44444444444444442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198</v>
      </c>
      <c r="C23" s="4">
        <v>211</v>
      </c>
      <c r="E23" s="12" t="s">
        <v>122</v>
      </c>
      <c r="F23" s="10">
        <f>(F17*'Efficiency Adjustment'!B66)/K27</f>
        <v>26.085615505648196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175</v>
      </c>
      <c r="C24" s="4">
        <v>173</v>
      </c>
      <c r="E24" s="12" t="s">
        <v>123</v>
      </c>
      <c r="F24" s="10">
        <f>(F18*'Efficiency Adjustment'!C66)/J27</f>
        <v>25.201326343511198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0.88383838383838387</v>
      </c>
      <c r="C25" s="6">
        <f>C24/C23</f>
        <v>0.81990521327014221</v>
      </c>
      <c r="E25" s="12" t="s">
        <v>124</v>
      </c>
      <c r="F25" s="10">
        <f>F23-F24</f>
        <v>0.88428916213699793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23</v>
      </c>
      <c r="C26" s="4">
        <f>C23-C24</f>
        <v>38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29.270794654991462</v>
      </c>
      <c r="K27" s="19">
        <f>AVERAGEIF(K8:K24,"&gt;0")</f>
        <v>27.943994252775575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1.0415512465373962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45</v>
      </c>
      <c r="C29" s="4">
        <v>42</v>
      </c>
      <c r="E29" s="12" t="s">
        <v>148</v>
      </c>
      <c r="F29" s="10">
        <f>C10/F10</f>
        <v>0.90718562874251496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19</v>
      </c>
      <c r="C30" s="4">
        <v>11</v>
      </c>
      <c r="E30" s="12" t="s">
        <v>91</v>
      </c>
      <c r="F30" s="10">
        <f>F28-F29</f>
        <v>0.13436561779488121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0.42222222222222222</v>
      </c>
      <c r="C31" s="23">
        <f>C30/C29</f>
        <v>0.26190476190476192</v>
      </c>
      <c r="E31" s="4" t="s">
        <v>149</v>
      </c>
      <c r="F31" s="10">
        <f>B12/F9</f>
        <v>0.59002770083102496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3</v>
      </c>
      <c r="C32" s="12">
        <v>0</v>
      </c>
      <c r="E32" s="12" t="s">
        <v>150</v>
      </c>
      <c r="F32" s="10">
        <f>C12/F10</f>
        <v>0.52994011976047906</v>
      </c>
      <c r="G32" s="7"/>
      <c r="H32" s="65"/>
      <c r="I32" s="4" t="s">
        <v>203</v>
      </c>
      <c r="J32" s="9">
        <f>F14</f>
        <v>61.777777777777779</v>
      </c>
      <c r="K32" s="4">
        <f>RANK(J32,'Universal Aggregate Worksheet'!I7:I67,0)</f>
        <v>47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7.1428571428571425E-2</v>
      </c>
      <c r="C33" s="23">
        <f>C32/B29</f>
        <v>0</v>
      </c>
      <c r="E33" s="12" t="s">
        <v>92</v>
      </c>
      <c r="F33" s="13">
        <f>F31-F32</f>
        <v>6.0087581070545903E-2</v>
      </c>
      <c r="G33" s="29"/>
      <c r="H33" s="65"/>
      <c r="I33" s="12" t="s">
        <v>160</v>
      </c>
      <c r="J33" s="9">
        <f>F12</f>
        <v>32.088888888888889</v>
      </c>
      <c r="K33" s="4">
        <f>RANK(J33,'Universal Aggregate Worksheet'!F7:F67,0)</f>
        <v>43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0.26506117021276593</v>
      </c>
      <c r="G34" s="31"/>
      <c r="H34" s="65"/>
      <c r="I34" s="12" t="s">
        <v>161</v>
      </c>
      <c r="J34" s="9">
        <f>F13</f>
        <v>29.68888888888889</v>
      </c>
      <c r="K34" s="4">
        <f>RANK(J34,'Universal Aggregate Worksheet'!G7:G67,1)</f>
        <v>11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46</v>
      </c>
      <c r="C35" s="4">
        <v>52</v>
      </c>
      <c r="E35" s="12" t="s">
        <v>152</v>
      </c>
      <c r="F35" s="6">
        <f>((0.167*C30)+(C9)+(0.83*C32))/C10</f>
        <v>0.2964917491749175</v>
      </c>
      <c r="G35" s="7"/>
      <c r="H35" s="65"/>
      <c r="I35" s="12" t="s">
        <v>210</v>
      </c>
      <c r="J35" s="9">
        <f>J33-J34</f>
        <v>2.3999999999999986</v>
      </c>
      <c r="K35" s="4">
        <f>RANK(J35,'Universal Aggregate Worksheet'!H7:H67,0)</f>
        <v>19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0.46790140845070421</v>
      </c>
      <c r="G36" s="31"/>
      <c r="H36" s="65"/>
      <c r="I36" s="4" t="s">
        <v>133</v>
      </c>
      <c r="J36" s="10">
        <f>F23</f>
        <v>26.085615505648196</v>
      </c>
      <c r="K36" s="4">
        <f>RANK(J36,'Universal Aggregate Worksheet'!X7:X67,0)</f>
        <v>43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11</v>
      </c>
      <c r="C37" s="4">
        <v>11</v>
      </c>
      <c r="E37" s="12" t="s">
        <v>154</v>
      </c>
      <c r="F37" s="6">
        <f>((0.167*C30)+(C9)+(0.83*C32))/C12</f>
        <v>0.50755367231638415</v>
      </c>
      <c r="G37" s="31"/>
      <c r="H37" s="65"/>
      <c r="I37" s="4" t="s">
        <v>136</v>
      </c>
      <c r="J37" s="10">
        <f>F24</f>
        <v>25.201326343511198</v>
      </c>
      <c r="K37" s="4">
        <f>RANK(J37,'Universal Aggregate Worksheet'!Z7:Z67,1)</f>
        <v>15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0.88428916213699793</v>
      </c>
      <c r="K38" s="4">
        <f>RANK(J38,'Universal Aggregate Worksheet'!AB7:AB67,0)</f>
        <v>27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675</v>
      </c>
      <c r="C39" s="4">
        <f>B39</f>
        <v>675</v>
      </c>
      <c r="E39" s="24" t="s">
        <v>155</v>
      </c>
      <c r="F39" s="7"/>
      <c r="G39" s="7"/>
      <c r="H39" s="65"/>
      <c r="I39" s="4" t="s">
        <v>166</v>
      </c>
      <c r="J39" s="10">
        <f>F28</f>
        <v>1.0415512465373962</v>
      </c>
      <c r="K39" s="4">
        <f>RANK(J39,'Universal Aggregate Worksheet'!M7:M67,0)</f>
        <v>24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5.0531914893617018E-2</v>
      </c>
      <c r="G40" s="13">
        <f>C30/C10</f>
        <v>3.6303630363036306E-2</v>
      </c>
      <c r="H40" s="65"/>
      <c r="I40" s="4" t="s">
        <v>170</v>
      </c>
      <c r="J40" s="10">
        <f>F29</f>
        <v>0.90718562874251496</v>
      </c>
      <c r="K40" s="4">
        <f>RANK(J40,'Universal Aggregate Worksheet'!Q7:Q67,1)</f>
        <v>10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0.13861386138613863</v>
      </c>
      <c r="G41" s="10">
        <f>B29/B10</f>
        <v>0.11968085106382979</v>
      </c>
      <c r="H41" s="65"/>
      <c r="I41" s="4" t="s">
        <v>168</v>
      </c>
      <c r="J41" s="6">
        <f>F34</f>
        <v>0.26506117021276593</v>
      </c>
      <c r="K41" s="4">
        <f>RANK(J41,'Universal Aggregate Worksheet'!O7:O67,0)</f>
        <v>44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-8.8081946492521601E-2</v>
      </c>
      <c r="G42" s="10">
        <f>G40-G41</f>
        <v>-8.3377220700793481E-2</v>
      </c>
      <c r="H42" s="65"/>
      <c r="I42" s="4" t="s">
        <v>172</v>
      </c>
      <c r="J42" s="6">
        <f>F35</f>
        <v>0.2964917491749175</v>
      </c>
      <c r="K42" s="4">
        <f>RANK(J42,'Universal Aggregate Worksheet'!S7:S67,1)</f>
        <v>38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0.12465373961218837</v>
      </c>
      <c r="G43" s="86">
        <f>C29/F10</f>
        <v>0.12574850299401197</v>
      </c>
      <c r="H43" s="65"/>
      <c r="I43" s="4" t="s">
        <v>182</v>
      </c>
      <c r="J43" s="10">
        <f>F47</f>
        <v>0.13850415512465375</v>
      </c>
      <c r="K43" s="4">
        <f>RANK(J43,'Universal Aggregate Worksheet'!U7:U67,0)</f>
        <v>43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0.20212765957446807</v>
      </c>
      <c r="G44" s="86">
        <f>C30/C9</f>
        <v>0.125</v>
      </c>
      <c r="H44" s="65"/>
      <c r="I44" s="4" t="s">
        <v>183</v>
      </c>
      <c r="J44" s="10">
        <f>F48</f>
        <v>0.12574850299401197</v>
      </c>
      <c r="K44" s="4">
        <f>RANK(J44,'Universal Aggregate Worksheet'!V7:V67,1)</f>
        <v>9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0.55555555555555558</v>
      </c>
      <c r="K45" s="4">
        <f>RANK(J45,'Universal Aggregate Worksheet'!J7:J67,0)</f>
        <v>17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0.88383838383838387</v>
      </c>
      <c r="K46" s="4">
        <f>RANK(J46,'Universal Aggregate Worksheet'!K7:K67,0)</f>
        <v>9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0.13850415512465375</v>
      </c>
      <c r="G47" s="33"/>
      <c r="H47" s="65"/>
      <c r="I47" s="4" t="s">
        <v>181</v>
      </c>
      <c r="J47" s="13">
        <f>C25</f>
        <v>0.81990521327014221</v>
      </c>
      <c r="K47" s="4">
        <f>RANK(J47,'Universal Aggregate Worksheet'!L7:L67,1)</f>
        <v>30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0.12574850299401197</v>
      </c>
      <c r="G48" s="29"/>
      <c r="H48" s="65"/>
      <c r="I48" s="4" t="s">
        <v>205</v>
      </c>
      <c r="J48" s="6">
        <f>B31</f>
        <v>0.42222222222222222</v>
      </c>
      <c r="K48" s="4">
        <f>RANK(J48,'Universal Aggregate Worksheet'!AC7:AC67,0)</f>
        <v>7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0.26190476190476192</v>
      </c>
      <c r="K49" s="4">
        <f>RANK(J49,'Universal Aggregate Worksheet'!AD7:AD67,1)</f>
        <v>15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5.0531914893617018E-2</v>
      </c>
      <c r="K50" s="4">
        <f>RANK(J50,'Universal Aggregate Worksheet'!AI7:AI67,0)</f>
        <v>5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6.6187050359712229E-2</v>
      </c>
      <c r="G51" s="10">
        <f>C35/F11</f>
        <v>7.4820143884892082E-2</v>
      </c>
      <c r="H51" s="65"/>
      <c r="I51" s="12" t="s">
        <v>221</v>
      </c>
      <c r="J51" s="10">
        <f>F41</f>
        <v>0.13861386138613863</v>
      </c>
      <c r="K51" s="4">
        <f>RANK(J51,'Universal Aggregate Worksheet'!AJ7:AJ67,1)</f>
        <v>53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0.26646706586826346</v>
      </c>
      <c r="G52" s="86">
        <f>(B12-B9)/F9</f>
        <v>0.32963988919667592</v>
      </c>
      <c r="H52" s="65"/>
      <c r="I52" s="12" t="s">
        <v>222</v>
      </c>
      <c r="J52" s="87">
        <f>F43</f>
        <v>0.12465373961218837</v>
      </c>
      <c r="K52" s="4">
        <f>RANK(J52,'Universal Aggregate Worksheet'!AE7:AE67,0)</f>
        <v>18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0.12574850299401197</v>
      </c>
      <c r="K53" s="4">
        <f>RANK(J53,'Universal Aggregate Worksheet'!AF7:AF67,1)</f>
        <v>44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0.20212765957446807</v>
      </c>
      <c r="K54" s="4">
        <f>RANK(J54,'Universal Aggregate Worksheet'!AG7:AG67,0)</f>
        <v>2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29.270794654991462</v>
      </c>
      <c r="G55" s="7"/>
      <c r="H55" s="65"/>
      <c r="I55" s="12" t="s">
        <v>225</v>
      </c>
      <c r="J55" s="87">
        <f>G44</f>
        <v>0.125</v>
      </c>
      <c r="K55" s="4">
        <f>RANK(J55,'Universal Aggregate Worksheet'!AH7:AH67,1)</f>
        <v>31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27.943994252775575</v>
      </c>
      <c r="G56" s="7"/>
      <c r="H56" s="65"/>
      <c r="I56" s="12" t="s">
        <v>227</v>
      </c>
      <c r="J56" s="10">
        <f>F51</f>
        <v>6.6187050359712229E-2</v>
      </c>
      <c r="K56" s="4">
        <f>RANK(J56,'Universal Aggregate Worksheet'!AK7:AK67,1)</f>
        <v>42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1.3268004022158877</v>
      </c>
      <c r="G57" s="7"/>
      <c r="H57" s="65"/>
      <c r="I57" s="12" t="s">
        <v>226</v>
      </c>
      <c r="J57" s="10">
        <f>G51</f>
        <v>7.4820143884892082E-2</v>
      </c>
      <c r="K57" s="4">
        <f>RANK(J57,'Universal Aggregate Worksheet'!AL7:AL67,0)</f>
        <v>4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0.26646706586826346</v>
      </c>
      <c r="K58" s="4">
        <f>RANK(J58,'Universal Aggregate Worksheet'!AM7:AM67,0)</f>
        <v>55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0.32963988919667592</v>
      </c>
      <c r="K59" s="4">
        <f>RANK(J59,'Universal Aggregate Worksheet'!AN7:AN67,1)</f>
        <v>45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29.270794654991462</v>
      </c>
      <c r="K60" s="4">
        <f>RANK(J60,'Universal Aggregate Worksheet'!AO7:AO67,0)</f>
        <v>9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27.943994252775575</v>
      </c>
      <c r="K61" s="4">
        <f>RANK(J61,'Universal Aggregate Worksheet'!AP7:AP67,1)</f>
        <v>31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1.3268004022158877</v>
      </c>
      <c r="K62" s="4">
        <f>RANK(J62,'Universal Aggregate Worksheet'!AQ7:AQ67,0)</f>
        <v>16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29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Manhattan</v>
      </c>
      <c r="C7" s="76" t="s">
        <v>62</v>
      </c>
      <c r="E7" s="7"/>
      <c r="F7" s="76" t="str">
        <f>B1</f>
        <v>Manhattan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26.410256410256412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27.514792899408285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114</v>
      </c>
      <c r="C9" s="4">
        <v>169</v>
      </c>
      <c r="E9" s="4" t="s">
        <v>82</v>
      </c>
      <c r="F9" s="78">
        <f>B19+B23+C26</f>
        <v>445</v>
      </c>
      <c r="G9" s="27"/>
      <c r="H9" s="65"/>
      <c r="I9" s="4" t="s">
        <v>44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36.899563318777297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29.574468085106382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464</v>
      </c>
      <c r="C10" s="4">
        <v>563</v>
      </c>
      <c r="E10" s="4" t="s">
        <v>83</v>
      </c>
      <c r="F10" s="78">
        <f>C19+C23+B26</f>
        <v>538</v>
      </c>
      <c r="G10" s="27"/>
      <c r="H10" s="65"/>
      <c r="I10" s="4" t="s">
        <v>40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21.052631578947366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33.395872420262663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0.24568965517241378</v>
      </c>
      <c r="C11" s="6">
        <f>C9/C10</f>
        <v>0.30017761989342806</v>
      </c>
      <c r="E11" s="4" t="s">
        <v>84</v>
      </c>
      <c r="F11" s="78">
        <f>SUM(F9:F10)</f>
        <v>983</v>
      </c>
      <c r="G11" s="27"/>
      <c r="H11" s="65"/>
      <c r="I11" s="4" t="s">
        <v>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26.086956521739129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25.916870415647921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273</v>
      </c>
      <c r="C12" s="4">
        <v>338</v>
      </c>
      <c r="E12" s="4" t="s">
        <v>85</v>
      </c>
      <c r="F12" s="79">
        <f>F9/(B39/60)</f>
        <v>29.658428214384895</v>
      </c>
      <c r="G12" s="28"/>
      <c r="H12" s="65"/>
      <c r="I12" s="4" t="s">
        <v>13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34.899328859060404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26.054590570719604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0.58836206896551724</v>
      </c>
      <c r="C13" s="6">
        <f>C12/C10</f>
        <v>0.60035523978685612</v>
      </c>
      <c r="E13" s="4" t="s">
        <v>86</v>
      </c>
      <c r="F13" s="79">
        <f>F10/(B39/60)</f>
        <v>35.856706470424882</v>
      </c>
      <c r="G13" s="28"/>
      <c r="H13" s="65"/>
      <c r="I13" s="4" t="s">
        <v>25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31.850117096018739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22.03856749311295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0.4175824175824176</v>
      </c>
      <c r="C14" s="6">
        <f>C9/C12</f>
        <v>0.5</v>
      </c>
      <c r="E14" s="4" t="s">
        <v>87</v>
      </c>
      <c r="F14" s="79">
        <f>F11/(B39/60)</f>
        <v>65.51513468480978</v>
      </c>
      <c r="G14" s="28"/>
      <c r="H14" s="65"/>
      <c r="I14" s="4" t="s">
        <v>46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24.380165289256198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25.619834710743799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56</v>
      </c>
      <c r="C15" s="4">
        <v>111</v>
      </c>
      <c r="E15" s="7"/>
      <c r="F15" s="7"/>
      <c r="G15" s="7"/>
      <c r="H15" s="65"/>
      <c r="I15" s="4" t="s">
        <v>58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21.779141104294478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40.888888888888893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0.49122807017543857</v>
      </c>
      <c r="C16" s="6">
        <f>C15/C9</f>
        <v>0.65680473372781067</v>
      </c>
      <c r="E16" s="24" t="s">
        <v>88</v>
      </c>
      <c r="F16" s="7"/>
      <c r="G16" s="7"/>
      <c r="H16" s="65"/>
      <c r="I16" s="4" t="s">
        <v>55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32.608695652173914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28.106508875739642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25.617977528089884</v>
      </c>
      <c r="G17" s="29"/>
      <c r="H17" s="65"/>
      <c r="I17" s="4" t="s">
        <v>57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22.857142857142858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36.936936936936938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31.412639405204462</v>
      </c>
      <c r="G18" s="29"/>
      <c r="H18" s="65"/>
      <c r="I18" s="4" t="s">
        <v>24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30.042918454935624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28.915662650602407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133</v>
      </c>
      <c r="C19" s="4">
        <v>203</v>
      </c>
      <c r="E19" s="4" t="s">
        <v>120</v>
      </c>
      <c r="F19" s="10">
        <f>F17-F18</f>
        <v>-5.7946618771145779</v>
      </c>
      <c r="G19" s="29"/>
      <c r="H19" s="65"/>
      <c r="I19" s="4" t="s">
        <v>22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31.627906976744185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22.443181818181817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0.39583333333333331</v>
      </c>
      <c r="C20" s="6">
        <f>C19/(B19+C19)</f>
        <v>0.60416666666666663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14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27.616926503340757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25.590551181102363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48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29.268292682926827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27.27272727272727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30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27.748691099476442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27.365728900255753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266</v>
      </c>
      <c r="C23" s="4">
        <v>267</v>
      </c>
      <c r="E23" s="12" t="s">
        <v>122</v>
      </c>
      <c r="F23" s="10">
        <f>(F17*'Efficiency Adjustment'!B66)/K27</f>
        <v>25.155421033332136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198</v>
      </c>
      <c r="C24" s="4">
        <v>221</v>
      </c>
      <c r="E24" s="12" t="s">
        <v>123</v>
      </c>
      <c r="F24" s="10">
        <f>(F18*'Efficiency Adjustment'!C66)/J27</f>
        <v>31.031083078730926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0.74436090225563911</v>
      </c>
      <c r="C25" s="6">
        <f>C24/C23</f>
        <v>0.82771535580524347</v>
      </c>
      <c r="E25" s="12" t="s">
        <v>124</v>
      </c>
      <c r="F25" s="10">
        <f>F23-F24</f>
        <v>-5.8756620453987907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68</v>
      </c>
      <c r="C26" s="4">
        <f>C23-C24</f>
        <v>46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28.341915627006042</v>
      </c>
      <c r="K27" s="19">
        <f>AVERAGEIF(K8:K24,"&gt;0")</f>
        <v>28.509012207962442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1.0426966292134832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63</v>
      </c>
      <c r="C29" s="4">
        <v>60</v>
      </c>
      <c r="E29" s="12" t="s">
        <v>148</v>
      </c>
      <c r="F29" s="10">
        <f>C10/F10</f>
        <v>1.0464684014869889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25</v>
      </c>
      <c r="E30" s="12" t="s">
        <v>91</v>
      </c>
      <c r="F30" s="10">
        <f>F28-F29</f>
        <v>-3.7717722735057801E-3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0.20634920634920634</v>
      </c>
      <c r="C31" s="23">
        <f>C30/C29</f>
        <v>0.41666666666666669</v>
      </c>
      <c r="E31" s="4" t="s">
        <v>149</v>
      </c>
      <c r="F31" s="10">
        <f>B12/F9</f>
        <v>0.61348314606741572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0.62825278810408924</v>
      </c>
      <c r="G32" s="7"/>
      <c r="H32" s="65"/>
      <c r="I32" s="4" t="s">
        <v>203</v>
      </c>
      <c r="J32" s="9">
        <f>F14</f>
        <v>65.51513468480978</v>
      </c>
      <c r="K32" s="4">
        <f>RANK(J32,'Universal Aggregate Worksheet'!I7:I67,0)</f>
        <v>38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-1.4769642036673525E-2</v>
      </c>
      <c r="G33" s="29"/>
      <c r="H33" s="65"/>
      <c r="I33" s="12" t="s">
        <v>160</v>
      </c>
      <c r="J33" s="9">
        <f>F12</f>
        <v>29.658428214384895</v>
      </c>
      <c r="K33" s="4">
        <f>RANK(J33,'Universal Aggregate Worksheet'!F7:F67,0)</f>
        <v>51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0.25036853448275864</v>
      </c>
      <c r="G34" s="31"/>
      <c r="H34" s="65"/>
      <c r="I34" s="12" t="s">
        <v>161</v>
      </c>
      <c r="J34" s="9">
        <f>F13</f>
        <v>35.856706470424882</v>
      </c>
      <c r="K34" s="4">
        <f>RANK(J34,'Universal Aggregate Worksheet'!G7:G67,1)</f>
        <v>46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63</v>
      </c>
      <c r="C35" s="4">
        <v>63</v>
      </c>
      <c r="E35" s="12" t="s">
        <v>152</v>
      </c>
      <c r="F35" s="6">
        <f>((0.167*C30)+(C9)+(0.83*C32))/C10</f>
        <v>0.30759325044404973</v>
      </c>
      <c r="G35" s="7"/>
      <c r="H35" s="65"/>
      <c r="I35" s="12" t="s">
        <v>210</v>
      </c>
      <c r="J35" s="9">
        <f>J33-J34</f>
        <v>-6.1982782560399876</v>
      </c>
      <c r="K35" s="4">
        <f>RANK(J35,'Universal Aggregate Worksheet'!H7:H67,0)</f>
        <v>57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0.42553479853479859</v>
      </c>
      <c r="G36" s="31"/>
      <c r="H36" s="65"/>
      <c r="I36" s="4" t="s">
        <v>133</v>
      </c>
      <c r="J36" s="10">
        <f>F23</f>
        <v>25.155421033332136</v>
      </c>
      <c r="K36" s="4">
        <f>RANK(J36,'Universal Aggregate Worksheet'!X7:X67,0)</f>
        <v>49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15</v>
      </c>
      <c r="C37" s="4">
        <v>15</v>
      </c>
      <c r="E37" s="12" t="s">
        <v>154</v>
      </c>
      <c r="F37" s="6">
        <f>((0.167*C30)+(C9)+(0.83*C32))/C12</f>
        <v>0.51235207100591718</v>
      </c>
      <c r="G37" s="31"/>
      <c r="H37" s="65"/>
      <c r="I37" s="4" t="s">
        <v>136</v>
      </c>
      <c r="J37" s="10">
        <f>F24</f>
        <v>31.031083078730926</v>
      </c>
      <c r="K37" s="4">
        <f>RANK(J37,'Universal Aggregate Worksheet'!Z7:Z67,1)</f>
        <v>48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-5.8756620453987907</v>
      </c>
      <c r="K38" s="4">
        <f>RANK(J38,'Universal Aggregate Worksheet'!AB7:AB67,0)</f>
        <v>52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900.25</v>
      </c>
      <c r="C39" s="4">
        <f>B39</f>
        <v>900.25</v>
      </c>
      <c r="E39" s="24" t="s">
        <v>155</v>
      </c>
      <c r="F39" s="7"/>
      <c r="G39" s="7"/>
      <c r="H39" s="65"/>
      <c r="I39" s="4" t="s">
        <v>166</v>
      </c>
      <c r="J39" s="10">
        <f>F28</f>
        <v>1.0426966292134832</v>
      </c>
      <c r="K39" s="4">
        <f>RANK(J39,'Universal Aggregate Worksheet'!M7:M67,0)</f>
        <v>23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2.8017241379310345E-2</v>
      </c>
      <c r="G40" s="13">
        <f>C30/C10</f>
        <v>4.4404973357015987E-2</v>
      </c>
      <c r="H40" s="65"/>
      <c r="I40" s="4" t="s">
        <v>170</v>
      </c>
      <c r="J40" s="10">
        <f>F29</f>
        <v>1.0464684014869889</v>
      </c>
      <c r="K40" s="4">
        <f>RANK(J40,'Universal Aggregate Worksheet'!Q7:Q67,1)</f>
        <v>43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0.10657193605683836</v>
      </c>
      <c r="G41" s="10">
        <f>B29/B10</f>
        <v>0.13577586206896552</v>
      </c>
      <c r="H41" s="65"/>
      <c r="I41" s="4" t="s">
        <v>168</v>
      </c>
      <c r="J41" s="6">
        <f>F34</f>
        <v>0.25036853448275864</v>
      </c>
      <c r="K41" s="4">
        <f>RANK(J41,'Universal Aggregate Worksheet'!O7:O67,0)</f>
        <v>52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-7.8554694677528014E-2</v>
      </c>
      <c r="G42" s="10">
        <f>G40-G41</f>
        <v>-9.1370888711949538E-2</v>
      </c>
      <c r="H42" s="65"/>
      <c r="I42" s="4" t="s">
        <v>172</v>
      </c>
      <c r="J42" s="6">
        <f>F35</f>
        <v>0.30759325044404973</v>
      </c>
      <c r="K42" s="4">
        <f>RANK(J42,'Universal Aggregate Worksheet'!S7:S67,1)</f>
        <v>48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0.14157303370786517</v>
      </c>
      <c r="G43" s="86">
        <f>C29/F10</f>
        <v>0.11152416356877323</v>
      </c>
      <c r="H43" s="65"/>
      <c r="I43" s="4" t="s">
        <v>182</v>
      </c>
      <c r="J43" s="10">
        <f>F47</f>
        <v>0.12584269662921349</v>
      </c>
      <c r="K43" s="4">
        <f>RANK(J43,'Universal Aggregate Worksheet'!U7:U67,0)</f>
        <v>50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0.11403508771929824</v>
      </c>
      <c r="G44" s="86">
        <f>C30/C9</f>
        <v>0.14792899408284024</v>
      </c>
      <c r="H44" s="65"/>
      <c r="I44" s="4" t="s">
        <v>183</v>
      </c>
      <c r="J44" s="10">
        <f>F48</f>
        <v>0.20631970260223048</v>
      </c>
      <c r="K44" s="4">
        <f>RANK(J44,'Universal Aggregate Worksheet'!V7:V67,1)</f>
        <v>60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0.39583333333333331</v>
      </c>
      <c r="K45" s="4">
        <f>RANK(J45,'Universal Aggregate Worksheet'!J7:J67,0)</f>
        <v>56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0.74436090225563911</v>
      </c>
      <c r="K46" s="4">
        <f>RANK(J46,'Universal Aggregate Worksheet'!K7:K67,0)</f>
        <v>58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0.12584269662921349</v>
      </c>
      <c r="G47" s="33"/>
      <c r="H47" s="65"/>
      <c r="I47" s="4" t="s">
        <v>181</v>
      </c>
      <c r="J47" s="13">
        <f>C25</f>
        <v>0.82771535580524347</v>
      </c>
      <c r="K47" s="4">
        <f>RANK(J47,'Universal Aggregate Worksheet'!L7:L67,1)</f>
        <v>34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0.20631970260223048</v>
      </c>
      <c r="G48" s="29"/>
      <c r="H48" s="65"/>
      <c r="I48" s="4" t="s">
        <v>205</v>
      </c>
      <c r="J48" s="6">
        <f>B31</f>
        <v>0.20634920634920634</v>
      </c>
      <c r="K48" s="4">
        <f>RANK(J48,'Universal Aggregate Worksheet'!AC7:AC67,0)</f>
        <v>55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0.41666666666666669</v>
      </c>
      <c r="K49" s="4">
        <f>RANK(J49,'Universal Aggregate Worksheet'!AD7:AD67,1)</f>
        <v>56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2.8017241379310345E-2</v>
      </c>
      <c r="K50" s="4">
        <f>RANK(J50,'Universal Aggregate Worksheet'!AI7:AI67,0)</f>
        <v>48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6.4089521871820959E-2</v>
      </c>
      <c r="G51" s="10">
        <f>C35/F11</f>
        <v>6.4089521871820959E-2</v>
      </c>
      <c r="H51" s="65"/>
      <c r="I51" s="12" t="s">
        <v>221</v>
      </c>
      <c r="J51" s="10">
        <f>F41</f>
        <v>0.10657193605683836</v>
      </c>
      <c r="K51" s="4">
        <f>RANK(J51,'Universal Aggregate Worksheet'!AJ7:AJ67,1)</f>
        <v>23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0.31412639405204462</v>
      </c>
      <c r="G52" s="86">
        <f>(B12-B9)/F9</f>
        <v>0.35730337078651686</v>
      </c>
      <c r="H52" s="65"/>
      <c r="I52" s="12" t="s">
        <v>222</v>
      </c>
      <c r="J52" s="87">
        <f>F43</f>
        <v>0.14157303370786517</v>
      </c>
      <c r="K52" s="4">
        <f>RANK(J52,'Universal Aggregate Worksheet'!AE7:AE67,0)</f>
        <v>7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0.11152416356877323</v>
      </c>
      <c r="K53" s="4">
        <f>RANK(J53,'Universal Aggregate Worksheet'!AF7:AF67,1)</f>
        <v>28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0.11403508771929824</v>
      </c>
      <c r="K54" s="4">
        <f>RANK(J54,'Universal Aggregate Worksheet'!AG7:AG67,0)</f>
        <v>44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28.341915627006042</v>
      </c>
      <c r="G55" s="7"/>
      <c r="H55" s="65"/>
      <c r="I55" s="12" t="s">
        <v>225</v>
      </c>
      <c r="J55" s="87">
        <f>G44</f>
        <v>0.14792899408284024</v>
      </c>
      <c r="K55" s="4">
        <f>RANK(J55,'Universal Aggregate Worksheet'!AH7:AH67,1)</f>
        <v>40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28.509012207962442</v>
      </c>
      <c r="G56" s="7"/>
      <c r="H56" s="65"/>
      <c r="I56" s="12" t="s">
        <v>227</v>
      </c>
      <c r="J56" s="10">
        <f>F51</f>
        <v>6.4089521871820959E-2</v>
      </c>
      <c r="K56" s="4">
        <f>RANK(J56,'Universal Aggregate Worksheet'!AK7:AK67,1)</f>
        <v>37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-0.16709658095640023</v>
      </c>
      <c r="G57" s="7"/>
      <c r="H57" s="65"/>
      <c r="I57" s="12" t="s">
        <v>226</v>
      </c>
      <c r="J57" s="10">
        <f>G51</f>
        <v>6.4089521871820959E-2</v>
      </c>
      <c r="K57" s="4">
        <f>RANK(J57,'Universal Aggregate Worksheet'!AL7:AL67,0)</f>
        <v>22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0.31412639405204462</v>
      </c>
      <c r="K58" s="4">
        <f>RANK(J58,'Universal Aggregate Worksheet'!AM7:AM67,0)</f>
        <v>24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0.35730337078651686</v>
      </c>
      <c r="K59" s="4">
        <f>RANK(J59,'Universal Aggregate Worksheet'!AN7:AN67,1)</f>
        <v>55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28.341915627006042</v>
      </c>
      <c r="K60" s="4">
        <f>RANK(J60,'Universal Aggregate Worksheet'!AO7:AO67,0)</f>
        <v>25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28.509012207962442</v>
      </c>
      <c r="K61" s="4">
        <f>RANK(J61,'Universal Aggregate Worksheet'!AP7:AP67,1)</f>
        <v>44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-0.16709658095640023</v>
      </c>
      <c r="K62" s="4">
        <f>RANK(J62,'Universal Aggregate Worksheet'!AQ7:AQ67,0)</f>
        <v>34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30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Marist</v>
      </c>
      <c r="C7" s="76" t="s">
        <v>62</v>
      </c>
      <c r="E7" s="7"/>
      <c r="F7" s="76" t="str">
        <f>B1</f>
        <v>Marist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26.156941649899395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26.530612244897959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106</v>
      </c>
      <c r="C9" s="4">
        <v>107</v>
      </c>
      <c r="E9" s="4" t="s">
        <v>82</v>
      </c>
      <c r="F9" s="78">
        <f>B19+B23+C26</f>
        <v>382</v>
      </c>
      <c r="G9" s="27"/>
      <c r="H9" s="65"/>
      <c r="I9" s="4" t="s">
        <v>46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24.380165289256198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25.619834710743799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384</v>
      </c>
      <c r="C10" s="4">
        <v>377</v>
      </c>
      <c r="E10" s="4" t="s">
        <v>83</v>
      </c>
      <c r="F10" s="78">
        <f>C19+C23+B26</f>
        <v>391</v>
      </c>
      <c r="G10" s="27"/>
      <c r="H10" s="65"/>
      <c r="I10" s="4" t="s">
        <v>49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35.9375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28.527607361963192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0.27604166666666669</v>
      </c>
      <c r="C11" s="6">
        <f>C9/C10</f>
        <v>0.28381962864721483</v>
      </c>
      <c r="E11" s="4" t="s">
        <v>84</v>
      </c>
      <c r="F11" s="78">
        <f>SUM(F9:F10)</f>
        <v>773</v>
      </c>
      <c r="G11" s="27"/>
      <c r="H11" s="65"/>
      <c r="I11" s="4" t="s">
        <v>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25.469168900804291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26.914153132250579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229</v>
      </c>
      <c r="C12" s="4">
        <v>221</v>
      </c>
      <c r="E12" s="4" t="s">
        <v>85</v>
      </c>
      <c r="F12" s="79">
        <f>F9/(B39/60)</f>
        <v>31.483516483516485</v>
      </c>
      <c r="G12" s="28"/>
      <c r="H12" s="65"/>
      <c r="I12" s="4" t="s">
        <v>48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29.268292682926827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27.27272727272727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0.59635416666666663</v>
      </c>
      <c r="C13" s="6">
        <f>C12/C10</f>
        <v>0.58620689655172409</v>
      </c>
      <c r="E13" s="4" t="s">
        <v>86</v>
      </c>
      <c r="F13" s="79">
        <f>F10/(B39/60)</f>
        <v>32.22527472527473</v>
      </c>
      <c r="G13" s="28"/>
      <c r="H13" s="65"/>
      <c r="I13" s="4" t="s">
        <v>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26.923076923076923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32.648870636550306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0.46288209606986902</v>
      </c>
      <c r="C14" s="6">
        <f>C9/C12</f>
        <v>0.48416289592760181</v>
      </c>
      <c r="E14" s="4" t="s">
        <v>87</v>
      </c>
      <c r="F14" s="79">
        <f>F11/(B39/60)</f>
        <v>63.708791208791212</v>
      </c>
      <c r="G14" s="28"/>
      <c r="H14" s="65"/>
      <c r="I14" s="4" t="s">
        <v>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23.428571428571431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32.539682539682538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66</v>
      </c>
      <c r="C15" s="4">
        <v>49</v>
      </c>
      <c r="E15" s="7"/>
      <c r="F15" s="7"/>
      <c r="G15" s="7"/>
      <c r="H15" s="65"/>
      <c r="I15" s="4" t="s">
        <v>26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27.540106951871657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31.753554502369667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0.62264150943396224</v>
      </c>
      <c r="C16" s="6">
        <f>C15/C9</f>
        <v>0.45794392523364486</v>
      </c>
      <c r="E16" s="24" t="s">
        <v>88</v>
      </c>
      <c r="F16" s="7"/>
      <c r="G16" s="7"/>
      <c r="H16" s="65"/>
      <c r="I16" s="4" t="s">
        <v>57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22.857142857142858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36.936936936936938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27.748691099476442</v>
      </c>
      <c r="G17" s="29"/>
      <c r="H17" s="65"/>
      <c r="I17" s="4" t="s">
        <v>45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26.410256410256412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27.514792899408285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27.365728900255753</v>
      </c>
      <c r="G18" s="29"/>
      <c r="H18" s="65"/>
      <c r="I18" s="4" t="s">
        <v>24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30.042918454935624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28.915662650602407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117</v>
      </c>
      <c r="C19" s="4">
        <v>136</v>
      </c>
      <c r="E19" s="4" t="s">
        <v>120</v>
      </c>
      <c r="F19" s="10">
        <f>F17-F18</f>
        <v>0.38296219922068886</v>
      </c>
      <c r="G19" s="29"/>
      <c r="H19" s="65"/>
      <c r="I19" s="4" t="s">
        <v>29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25.617977528089884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31.412639405204462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0.46245059288537549</v>
      </c>
      <c r="C20" s="6">
        <f>C19/(B19+C19)</f>
        <v>0.53754940711462451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224</v>
      </c>
      <c r="C23" s="4">
        <v>224</v>
      </c>
      <c r="E23" s="12" t="s">
        <v>122</v>
      </c>
      <c r="F23" s="10">
        <f>(F17*'Efficiency Adjustment'!B66)/K27</f>
        <v>26.141293429956431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193</v>
      </c>
      <c r="C24" s="4">
        <v>183</v>
      </c>
      <c r="E24" s="12" t="s">
        <v>123</v>
      </c>
      <c r="F24" s="10">
        <f>(F18*'Efficiency Adjustment'!C66)/J27</f>
        <v>28.374087996882011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0.8616071428571429</v>
      </c>
      <c r="C25" s="6">
        <f>C24/C23</f>
        <v>0.8169642857142857</v>
      </c>
      <c r="E25" s="12" t="s">
        <v>124</v>
      </c>
      <c r="F25" s="10">
        <f>F23-F24</f>
        <v>-2.2327945669255804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31</v>
      </c>
      <c r="C26" s="4">
        <f>C23-C24</f>
        <v>41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27.002676589735959</v>
      </c>
      <c r="K27" s="19">
        <f>AVERAGEIF(K8:K24,"&gt;0")</f>
        <v>29.715589524444784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1.0052356020942408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58</v>
      </c>
      <c r="C29" s="4">
        <v>42</v>
      </c>
      <c r="E29" s="12" t="s">
        <v>148</v>
      </c>
      <c r="F29" s="10">
        <f>C10/F10</f>
        <v>0.96419437340153458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12</v>
      </c>
      <c r="C30" s="4">
        <v>10</v>
      </c>
      <c r="E30" s="12" t="s">
        <v>91</v>
      </c>
      <c r="F30" s="10">
        <f>F28-F29</f>
        <v>4.1041228692706211E-2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0.20689655172413793</v>
      </c>
      <c r="C31" s="23">
        <f>C30/C29</f>
        <v>0.23809523809523808</v>
      </c>
      <c r="E31" s="4" t="s">
        <v>149</v>
      </c>
      <c r="F31" s="10">
        <f>B12/F9</f>
        <v>0.59947643979057597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0.56521739130434778</v>
      </c>
      <c r="G32" s="7"/>
      <c r="H32" s="65"/>
      <c r="I32" s="4" t="s">
        <v>203</v>
      </c>
      <c r="J32" s="9">
        <f>F14</f>
        <v>63.708791208791212</v>
      </c>
      <c r="K32" s="4">
        <f>RANK(J32,'Universal Aggregate Worksheet'!I7:I67,0)</f>
        <v>43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1.7241379310344827E-2</v>
      </c>
      <c r="E33" s="12" t="s">
        <v>92</v>
      </c>
      <c r="F33" s="13">
        <f>F31-F32</f>
        <v>3.4259048486228183E-2</v>
      </c>
      <c r="G33" s="29"/>
      <c r="H33" s="65"/>
      <c r="I33" s="12" t="s">
        <v>160</v>
      </c>
      <c r="J33" s="9">
        <f>F12</f>
        <v>31.483516483516485</v>
      </c>
      <c r="K33" s="4">
        <f>RANK(J33,'Universal Aggregate Worksheet'!F7:F67,0)</f>
        <v>48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0.28126041666666668</v>
      </c>
      <c r="G34" s="31"/>
      <c r="H34" s="65"/>
      <c r="I34" s="12" t="s">
        <v>161</v>
      </c>
      <c r="J34" s="9">
        <f>F13</f>
        <v>32.22527472527473</v>
      </c>
      <c r="K34" s="4">
        <f>RANK(J34,'Universal Aggregate Worksheet'!G7:G67,1)</f>
        <v>23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45</v>
      </c>
      <c r="C35" s="4">
        <v>61</v>
      </c>
      <c r="E35" s="12" t="s">
        <v>152</v>
      </c>
      <c r="F35" s="6">
        <f>((0.167*C30)+(C9)+(0.83*C32))/C10</f>
        <v>0.29045092838196285</v>
      </c>
      <c r="G35" s="7"/>
      <c r="H35" s="65"/>
      <c r="I35" s="12" t="s">
        <v>210</v>
      </c>
      <c r="J35" s="9">
        <f>J33-J34</f>
        <v>-0.74175824175824445</v>
      </c>
      <c r="K35" s="4">
        <f>RANK(J35,'Universal Aggregate Worksheet'!H7:H67,0)</f>
        <v>38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0.47163318777292579</v>
      </c>
      <c r="G36" s="31"/>
      <c r="H36" s="65"/>
      <c r="I36" s="4" t="s">
        <v>133</v>
      </c>
      <c r="J36" s="10">
        <f>F23</f>
        <v>26.141293429956431</v>
      </c>
      <c r="K36" s="4">
        <f>RANK(J36,'Universal Aggregate Worksheet'!X7:X67,0)</f>
        <v>41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0.49547511312217196</v>
      </c>
      <c r="G37" s="31"/>
      <c r="H37" s="65"/>
      <c r="I37" s="4" t="s">
        <v>136</v>
      </c>
      <c r="J37" s="10">
        <f>F24</f>
        <v>28.374087996882011</v>
      </c>
      <c r="K37" s="4">
        <f>RANK(J37,'Universal Aggregate Worksheet'!Z7:Z67,1)</f>
        <v>35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-2.2327945669255804</v>
      </c>
      <c r="K38" s="4">
        <f>RANK(J38,'Universal Aggregate Worksheet'!AB7:AB67,0)</f>
        <v>45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728</v>
      </c>
      <c r="C39" s="4">
        <f>B39</f>
        <v>728</v>
      </c>
      <c r="E39" s="24" t="s">
        <v>155</v>
      </c>
      <c r="F39" s="7"/>
      <c r="G39" s="7"/>
      <c r="H39" s="65"/>
      <c r="I39" s="4" t="s">
        <v>166</v>
      </c>
      <c r="J39" s="10">
        <f>F28</f>
        <v>1.0052356020942408</v>
      </c>
      <c r="K39" s="4">
        <f>RANK(J39,'Universal Aggregate Worksheet'!M7:M67,0)</f>
        <v>34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3.125E-2</v>
      </c>
      <c r="G40" s="13">
        <f>C30/C10</f>
        <v>2.6525198938992044E-2</v>
      </c>
      <c r="H40" s="65"/>
      <c r="I40" s="4" t="s">
        <v>170</v>
      </c>
      <c r="J40" s="10">
        <f>F29</f>
        <v>0.96419437340153458</v>
      </c>
      <c r="K40" s="4">
        <f>RANK(J40,'Universal Aggregate Worksheet'!Q7:Q67,1)</f>
        <v>19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0.11140583554376658</v>
      </c>
      <c r="G41" s="10">
        <f>B29/B10</f>
        <v>0.15104166666666666</v>
      </c>
      <c r="H41" s="65"/>
      <c r="I41" s="4" t="s">
        <v>168</v>
      </c>
      <c r="J41" s="6">
        <f>F34</f>
        <v>0.28126041666666668</v>
      </c>
      <c r="K41" s="4">
        <f>RANK(J41,'Universal Aggregate Worksheet'!O7:O67,0)</f>
        <v>34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-8.0155835543766582E-2</v>
      </c>
      <c r="G42" s="10">
        <f>G40-G41</f>
        <v>-0.12451646772767461</v>
      </c>
      <c r="H42" s="65"/>
      <c r="I42" s="4" t="s">
        <v>172</v>
      </c>
      <c r="J42" s="6">
        <f>F35</f>
        <v>0.29045092838196285</v>
      </c>
      <c r="K42" s="4">
        <f>RANK(J42,'Universal Aggregate Worksheet'!S7:S67,1)</f>
        <v>27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0.15183246073298429</v>
      </c>
      <c r="G43" s="86">
        <f>C29/F10</f>
        <v>0.10741687979539642</v>
      </c>
      <c r="H43" s="65"/>
      <c r="I43" s="4" t="s">
        <v>182</v>
      </c>
      <c r="J43" s="10">
        <f>F47</f>
        <v>0.17277486910994763</v>
      </c>
      <c r="K43" s="4">
        <f>RANK(J43,'Universal Aggregate Worksheet'!U7:U67,0)</f>
        <v>15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0.11320754716981132</v>
      </c>
      <c r="G44" s="86">
        <f>C30/C9</f>
        <v>9.3457943925233641E-2</v>
      </c>
      <c r="H44" s="65"/>
      <c r="I44" s="4" t="s">
        <v>183</v>
      </c>
      <c r="J44" s="10">
        <f>F48</f>
        <v>0.12531969309462915</v>
      </c>
      <c r="K44" s="4">
        <f>RANK(J44,'Universal Aggregate Worksheet'!V7:V67,1)</f>
        <v>8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0.46245059288537549</v>
      </c>
      <c r="K45" s="4">
        <f>RANK(J45,'Universal Aggregate Worksheet'!J7:J67,0)</f>
        <v>40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0.8616071428571429</v>
      </c>
      <c r="K46" s="4">
        <f>RANK(J46,'Universal Aggregate Worksheet'!K7:K67,0)</f>
        <v>15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0.17277486910994763</v>
      </c>
      <c r="G47" s="33"/>
      <c r="H47" s="65"/>
      <c r="I47" s="4" t="s">
        <v>181</v>
      </c>
      <c r="J47" s="13">
        <f>C25</f>
        <v>0.8169642857142857</v>
      </c>
      <c r="K47" s="4">
        <f>RANK(J47,'Universal Aggregate Worksheet'!L7:L67,1)</f>
        <v>27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0.12531969309462915</v>
      </c>
      <c r="G48" s="29"/>
      <c r="H48" s="65"/>
      <c r="I48" s="4" t="s">
        <v>205</v>
      </c>
      <c r="J48" s="6">
        <f>B31</f>
        <v>0.20689655172413793</v>
      </c>
      <c r="K48" s="4">
        <f>RANK(J48,'Universal Aggregate Worksheet'!AC7:AC67,0)</f>
        <v>54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0.23809523809523808</v>
      </c>
      <c r="K49" s="4">
        <f>RANK(J49,'Universal Aggregate Worksheet'!AD7:AD67,1)</f>
        <v>10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3.125E-2</v>
      </c>
      <c r="K50" s="4">
        <f>RANK(J50,'Universal Aggregate Worksheet'!AI7:AI67,0)</f>
        <v>41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5.8214747736093142E-2</v>
      </c>
      <c r="G51" s="10">
        <f>C35/F11</f>
        <v>7.8913324708926258E-2</v>
      </c>
      <c r="H51" s="65"/>
      <c r="I51" s="12" t="s">
        <v>221</v>
      </c>
      <c r="J51" s="10">
        <f>F41</f>
        <v>0.11140583554376658</v>
      </c>
      <c r="K51" s="4">
        <f>RANK(J51,'Universal Aggregate Worksheet'!AJ7:AJ67,1)</f>
        <v>29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0.2915601023017903</v>
      </c>
      <c r="G52" s="86">
        <f>(B12-B9)/F9</f>
        <v>0.3219895287958115</v>
      </c>
      <c r="H52" s="65"/>
      <c r="I52" s="12" t="s">
        <v>222</v>
      </c>
      <c r="J52" s="87">
        <f>F43</f>
        <v>0.15183246073298429</v>
      </c>
      <c r="K52" s="4">
        <f>RANK(J52,'Universal Aggregate Worksheet'!AE7:AE67,0)</f>
        <v>6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0.10741687979539642</v>
      </c>
      <c r="K53" s="4">
        <f>RANK(J53,'Universal Aggregate Worksheet'!AF7:AF67,1)</f>
        <v>26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0.11320754716981132</v>
      </c>
      <c r="K54" s="4">
        <f>RANK(J54,'Universal Aggregate Worksheet'!AG7:AG67,0)</f>
        <v>45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27.002676589735959</v>
      </c>
      <c r="G55" s="7"/>
      <c r="H55" s="65"/>
      <c r="I55" s="12" t="s">
        <v>225</v>
      </c>
      <c r="J55" s="87">
        <f>G44</f>
        <v>9.3457943925233641E-2</v>
      </c>
      <c r="K55" s="4">
        <f>RANK(J55,'Universal Aggregate Worksheet'!AH7:AH67,1)</f>
        <v>12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29.715589524444784</v>
      </c>
      <c r="G56" s="7"/>
      <c r="H56" s="65"/>
      <c r="I56" s="12" t="s">
        <v>227</v>
      </c>
      <c r="J56" s="10">
        <f>F51</f>
        <v>5.8214747736093142E-2</v>
      </c>
      <c r="K56" s="4">
        <f>RANK(J56,'Universal Aggregate Worksheet'!AK7:AK67,1)</f>
        <v>26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-2.7129129347088252</v>
      </c>
      <c r="G57" s="7"/>
      <c r="H57" s="65"/>
      <c r="I57" s="12" t="s">
        <v>226</v>
      </c>
      <c r="J57" s="10">
        <f>G51</f>
        <v>7.8913324708926258E-2</v>
      </c>
      <c r="K57" s="4">
        <f>RANK(J57,'Universal Aggregate Worksheet'!AL7:AL67,0)</f>
        <v>3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0.2915601023017903</v>
      </c>
      <c r="K58" s="4">
        <f>RANK(J58,'Universal Aggregate Worksheet'!AM7:AM67,0)</f>
        <v>39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0.3219895287958115</v>
      </c>
      <c r="K59" s="4">
        <f>RANK(J59,'Universal Aggregate Worksheet'!AN7:AN67,1)</f>
        <v>41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27.002676589735959</v>
      </c>
      <c r="K60" s="4">
        <f>RANK(J60,'Universal Aggregate Worksheet'!AO7:AO67,0)</f>
        <v>52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29.715589524444784</v>
      </c>
      <c r="K61" s="4">
        <f>RANK(J61,'Universal Aggregate Worksheet'!AP7:AP67,1)</f>
        <v>55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-2.7129129347088252</v>
      </c>
      <c r="K62" s="4">
        <f>RANK(J62,'Universal Aggregate Worksheet'!AQ7:AQ67,0)</f>
        <v>60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31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131</v>
      </c>
    </row>
    <row r="4" spans="1:26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Maryland</v>
      </c>
      <c r="C7" s="76" t="s">
        <v>62</v>
      </c>
      <c r="E7" s="7"/>
      <c r="F7" s="76" t="str">
        <f>B1</f>
        <v>Maryland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27.616926503340757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25.590551181102363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147</v>
      </c>
      <c r="C9" s="4">
        <v>92</v>
      </c>
      <c r="E9" s="4" t="s">
        <v>82</v>
      </c>
      <c r="F9" s="78">
        <f>B19+B23+C26</f>
        <v>439</v>
      </c>
      <c r="G9" s="27"/>
      <c r="H9" s="65"/>
      <c r="I9" s="4" t="s">
        <v>18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28.50678733031674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27.391304347826086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442</v>
      </c>
      <c r="C10" s="4">
        <v>361</v>
      </c>
      <c r="E10" s="4" t="s">
        <v>83</v>
      </c>
      <c r="F10" s="78">
        <f>C19+C23+B26</f>
        <v>358</v>
      </c>
      <c r="G10" s="27"/>
      <c r="H10" s="65"/>
      <c r="I10" s="4" t="s">
        <v>16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35.800344234079176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26.714801444043324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0.33257918552036198</v>
      </c>
      <c r="C11" s="6">
        <f>C9/C10</f>
        <v>0.25484764542936289</v>
      </c>
      <c r="E11" s="4" t="s">
        <v>84</v>
      </c>
      <c r="F11" s="78">
        <f>SUM(F9:F10)</f>
        <v>797</v>
      </c>
      <c r="G11" s="27"/>
      <c r="H11" s="65"/>
      <c r="I11" s="4" t="s">
        <v>3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29.435483870967744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30.127041742286753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286</v>
      </c>
      <c r="C12" s="4">
        <v>213</v>
      </c>
      <c r="E12" s="4" t="s">
        <v>85</v>
      </c>
      <c r="F12" s="79">
        <f>F9/(B39/60)</f>
        <v>33.564829563555271</v>
      </c>
      <c r="G12" s="28"/>
      <c r="H12" s="65"/>
      <c r="I12" s="4" t="s">
        <v>52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26.126126126126124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28.846153846153843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0.6470588235294118</v>
      </c>
      <c r="C13" s="6">
        <f>C12/C10</f>
        <v>0.59002770083102496</v>
      </c>
      <c r="E13" s="4" t="s">
        <v>86</v>
      </c>
      <c r="F13" s="79">
        <f>F10/(B39/60)</f>
        <v>27.371774450461928</v>
      </c>
      <c r="G13" s="28"/>
      <c r="H13" s="65"/>
      <c r="I13" s="4" t="s">
        <v>53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26.098901098901102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31.842105263157894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0.51398601398601396</v>
      </c>
      <c r="C14" s="6">
        <f>C9/C12</f>
        <v>0.431924882629108</v>
      </c>
      <c r="E14" s="4" t="s">
        <v>87</v>
      </c>
      <c r="F14" s="79">
        <f>F11/(B39/60)</f>
        <v>60.936604014017199</v>
      </c>
      <c r="G14" s="28"/>
      <c r="H14" s="65"/>
      <c r="I14" s="4" t="s">
        <v>198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18.996415770609318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37.027027027027025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95</v>
      </c>
      <c r="C15" s="4">
        <v>48</v>
      </c>
      <c r="E15" s="7"/>
      <c r="F15" s="7"/>
      <c r="G15" s="7"/>
      <c r="H15" s="65"/>
      <c r="I15" s="4" t="s">
        <v>35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32.484076433121018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29.339853300733498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0.6462585034013606</v>
      </c>
      <c r="C16" s="6">
        <f>C15/C9</f>
        <v>0.52173913043478259</v>
      </c>
      <c r="E16" s="24" t="s">
        <v>88</v>
      </c>
      <c r="F16" s="7"/>
      <c r="G16" s="7"/>
      <c r="H16" s="65"/>
      <c r="I16" s="4" t="s">
        <v>56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32.871287128712872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28.421052631578945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33.485193621867879</v>
      </c>
      <c r="G17" s="29"/>
      <c r="H17" s="65"/>
      <c r="I17" s="4" t="s">
        <v>34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28.502415458937197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30.864197530864196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25.69832402234637</v>
      </c>
      <c r="G18" s="29"/>
      <c r="H18" s="65"/>
      <c r="I18" s="4" t="s">
        <v>25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31.850117096018739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22.03856749311295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171</v>
      </c>
      <c r="C19" s="4">
        <v>113</v>
      </c>
      <c r="E19" s="4" t="s">
        <v>120</v>
      </c>
      <c r="F19" s="10">
        <f>F17-F18</f>
        <v>7.7868695995215091</v>
      </c>
      <c r="G19" s="29"/>
      <c r="H19" s="65"/>
      <c r="I19" s="4" t="s">
        <v>35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32.484076433121018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29.339853300733498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0.602112676056338</v>
      </c>
      <c r="C20" s="6">
        <f>C19/(B19+C19)</f>
        <v>0.397887323943662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16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35.800344234079176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26.714801444043324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226</v>
      </c>
      <c r="C23" s="4">
        <v>222</v>
      </c>
      <c r="E23" s="12" t="s">
        <v>122</v>
      </c>
      <c r="F23" s="10">
        <f>(F17*'Efficiency Adjustment'!B66)/K27</f>
        <v>32.560779602980887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203</v>
      </c>
      <c r="C24" s="4">
        <v>180</v>
      </c>
      <c r="E24" s="12" t="s">
        <v>123</v>
      </c>
      <c r="F24" s="10">
        <f>(F18*'Efficiency Adjustment'!C66)/J27</f>
        <v>24.19568948108326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0.89823008849557517</v>
      </c>
      <c r="C25" s="6">
        <f>C24/C23</f>
        <v>0.81081081081081086</v>
      </c>
      <c r="E25" s="12" t="s">
        <v>124</v>
      </c>
      <c r="F25" s="10">
        <f>F23-F24</f>
        <v>8.3650901218976266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23</v>
      </c>
      <c r="C26" s="4">
        <f>C23-C24</f>
        <v>42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29.736407824486999</v>
      </c>
      <c r="K27" s="19">
        <f>AVERAGEIF(K8:K24,"&gt;0")</f>
        <v>28.789023888666442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1.0068337129840548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30</v>
      </c>
      <c r="C29" s="4">
        <v>49</v>
      </c>
      <c r="E29" s="12" t="s">
        <v>148</v>
      </c>
      <c r="F29" s="10">
        <f>C10/F10</f>
        <v>1.0083798882681565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8</v>
      </c>
      <c r="C30" s="4">
        <v>12</v>
      </c>
      <c r="E30" s="12" t="s">
        <v>91</v>
      </c>
      <c r="F30" s="10">
        <f>F28-F29</f>
        <v>-1.5461752841017251E-3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0.26666666666666666</v>
      </c>
      <c r="C31" s="23">
        <f>C30/C29</f>
        <v>0.24489795918367346</v>
      </c>
      <c r="E31" s="4" t="s">
        <v>149</v>
      </c>
      <c r="F31" s="10">
        <f>B12/F9</f>
        <v>0.65148063781321186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0.5949720670391061</v>
      </c>
      <c r="G32" s="7"/>
      <c r="H32" s="65"/>
      <c r="I32" s="4" t="s">
        <v>203</v>
      </c>
      <c r="J32" s="9">
        <f>F14</f>
        <v>60.936604014017199</v>
      </c>
      <c r="K32" s="4">
        <f>RANK(J32,'Universal Aggregate Worksheet'!I7:I67,0)</f>
        <v>51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5.650857077410576E-2</v>
      </c>
      <c r="G33" s="29"/>
      <c r="H33" s="65"/>
      <c r="I33" s="12" t="s">
        <v>160</v>
      </c>
      <c r="J33" s="9">
        <f>F12</f>
        <v>33.564829563555271</v>
      </c>
      <c r="K33" s="4">
        <f>RANK(J33,'Universal Aggregate Worksheet'!F7:F67,0)</f>
        <v>35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0.33560180995475114</v>
      </c>
      <c r="G34" s="31"/>
      <c r="H34" s="65"/>
      <c r="I34" s="12" t="s">
        <v>161</v>
      </c>
      <c r="J34" s="9">
        <f>F13</f>
        <v>27.371774450461928</v>
      </c>
      <c r="K34" s="4">
        <f>RANK(J34,'Universal Aggregate Worksheet'!G7:G67,1)</f>
        <v>2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51</v>
      </c>
      <c r="C35" s="4">
        <v>33</v>
      </c>
      <c r="E35" s="12" t="s">
        <v>152</v>
      </c>
      <c r="F35" s="6">
        <f>((0.167*C30)+(C9)+(0.83*C32))/C10</f>
        <v>0.26039889196675903</v>
      </c>
      <c r="G35" s="7"/>
      <c r="H35" s="65"/>
      <c r="I35" s="12" t="s">
        <v>210</v>
      </c>
      <c r="J35" s="9">
        <f>J33-J34</f>
        <v>6.1930551130933438</v>
      </c>
      <c r="K35" s="4">
        <f>RANK(J35,'Universal Aggregate Worksheet'!H7:H67,0)</f>
        <v>2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0.51865734265734276</v>
      </c>
      <c r="G36" s="31"/>
      <c r="H36" s="65"/>
      <c r="I36" s="4" t="s">
        <v>133</v>
      </c>
      <c r="J36" s="10">
        <f>F23</f>
        <v>32.560779602980887</v>
      </c>
      <c r="K36" s="4">
        <f>RANK(J36,'Universal Aggregate Worksheet'!X7:X67,0)</f>
        <v>11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0.44133333333333336</v>
      </c>
      <c r="G37" s="31"/>
      <c r="H37" s="65"/>
      <c r="I37" s="4" t="s">
        <v>136</v>
      </c>
      <c r="J37" s="10">
        <f>F24</f>
        <v>24.19568948108326</v>
      </c>
      <c r="K37" s="4">
        <f>RANK(J37,'Universal Aggregate Worksheet'!Z7:Z67,1)</f>
        <v>11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8.3650901218976266</v>
      </c>
      <c r="K38" s="4">
        <f>RANK(J38,'Universal Aggregate Worksheet'!AB7:AB67,0)</f>
        <v>9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784.75</v>
      </c>
      <c r="C39" s="4">
        <f>B39</f>
        <v>784.75</v>
      </c>
      <c r="E39" s="24" t="s">
        <v>155</v>
      </c>
      <c r="F39" s="7"/>
      <c r="G39" s="7"/>
      <c r="H39" s="65"/>
      <c r="I39" s="4" t="s">
        <v>166</v>
      </c>
      <c r="J39" s="10">
        <f>F28</f>
        <v>1.0068337129840548</v>
      </c>
      <c r="K39" s="4">
        <f>RANK(J39,'Universal Aggregate Worksheet'!M7:M67,0)</f>
        <v>33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1.8099547511312219E-2</v>
      </c>
      <c r="G40" s="13">
        <f>C30/C10</f>
        <v>3.3240997229916899E-2</v>
      </c>
      <c r="H40" s="65"/>
      <c r="I40" s="4" t="s">
        <v>170</v>
      </c>
      <c r="J40" s="10">
        <f>F29</f>
        <v>1.0083798882681565</v>
      </c>
      <c r="K40" s="4">
        <f>RANK(J40,'Universal Aggregate Worksheet'!Q7:Q67,1)</f>
        <v>35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0.13573407202216067</v>
      </c>
      <c r="G41" s="10">
        <f>B29/B10</f>
        <v>6.7873303167420809E-2</v>
      </c>
      <c r="H41" s="65"/>
      <c r="I41" s="4" t="s">
        <v>168</v>
      </c>
      <c r="J41" s="6">
        <f>F34</f>
        <v>0.33560180995475114</v>
      </c>
      <c r="K41" s="4">
        <f>RANK(J41,'Universal Aggregate Worksheet'!O7:O67,0)</f>
        <v>8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-0.11763452451084845</v>
      </c>
      <c r="G42" s="10">
        <f>G40-G41</f>
        <v>-3.463230593750391E-2</v>
      </c>
      <c r="H42" s="65"/>
      <c r="I42" s="4" t="s">
        <v>172</v>
      </c>
      <c r="J42" s="6">
        <f>F35</f>
        <v>0.26039889196675903</v>
      </c>
      <c r="K42" s="4">
        <f>RANK(J42,'Universal Aggregate Worksheet'!S7:S67,1)</f>
        <v>13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6.8337129840546698E-2</v>
      </c>
      <c r="G43" s="86">
        <f>C29/F10</f>
        <v>0.13687150837988826</v>
      </c>
      <c r="H43" s="65"/>
      <c r="I43" s="4" t="s">
        <v>182</v>
      </c>
      <c r="J43" s="10">
        <f>F47</f>
        <v>0.21640091116173121</v>
      </c>
      <c r="K43" s="4">
        <f>RANK(J43,'Universal Aggregate Worksheet'!U7:U67,0)</f>
        <v>1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5.4421768707482991E-2</v>
      </c>
      <c r="G44" s="86">
        <f>C30/C9</f>
        <v>0.13043478260869565</v>
      </c>
      <c r="H44" s="65"/>
      <c r="I44" s="4" t="s">
        <v>183</v>
      </c>
      <c r="J44" s="10">
        <f>F48</f>
        <v>0.13407821229050279</v>
      </c>
      <c r="K44" s="4">
        <f>RANK(J44,'Universal Aggregate Worksheet'!V7:V67,1)</f>
        <v>15</v>
      </c>
      <c r="L44" s="10">
        <f>AVERAGE('Universal Aggregate Worksheet'!V7:V67)</f>
        <v>0.15326303670387184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0.602112676056338</v>
      </c>
      <c r="K45" s="4">
        <f>RANK(J45,'Universal Aggregate Worksheet'!J7:J67,0)</f>
        <v>9</v>
      </c>
      <c r="L45" s="10">
        <f>AVERAGE('Universal Aggregate Worksheet'!J7:J67)</f>
        <v>0.49945904985462097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0.89823008849557517</v>
      </c>
      <c r="K46" s="4">
        <f>RANK(J46,'Universal Aggregate Worksheet'!K7:K67,0)</f>
        <v>5</v>
      </c>
      <c r="L46" s="10">
        <f>AVERAGE('Universal Aggregate Worksheet'!K7:K67)</f>
        <v>0.82593138353425022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41"/>
      <c r="X46" s="41"/>
      <c r="Y46" s="40"/>
      <c r="Z46" s="41"/>
    </row>
    <row r="47" spans="1:26">
      <c r="A47" s="11"/>
      <c r="B47" s="11"/>
      <c r="C47" s="11"/>
      <c r="E47" s="4" t="s">
        <v>157</v>
      </c>
      <c r="F47" s="10">
        <f>B15/F9</f>
        <v>0.21640091116173121</v>
      </c>
      <c r="G47" s="33"/>
      <c r="H47" s="65"/>
      <c r="I47" s="4" t="s">
        <v>181</v>
      </c>
      <c r="J47" s="13">
        <f>C25</f>
        <v>0.81081081081081086</v>
      </c>
      <c r="K47" s="4">
        <f>RANK(J47,'Universal Aggregate Worksheet'!L7:L67,1)</f>
        <v>22</v>
      </c>
      <c r="L47" s="10">
        <f>AVERAGE('Universal Aggregate Worksheet'!L7:L67)</f>
        <v>0.8260707150266019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0.13407821229050279</v>
      </c>
      <c r="G48" s="29"/>
      <c r="H48" s="65"/>
      <c r="I48" s="4" t="s">
        <v>205</v>
      </c>
      <c r="J48" s="6">
        <f>B31</f>
        <v>0.26666666666666666</v>
      </c>
      <c r="K48" s="4">
        <f>RANK(J48,'Universal Aggregate Worksheet'!AC7:AC67,0)</f>
        <v>46</v>
      </c>
      <c r="L48" s="6">
        <f>AVERAGE('Universal Aggregate Worksheet'!AC7:AC67)</f>
        <v>0.32040878420134578</v>
      </c>
      <c r="M48" s="66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41"/>
      <c r="X48" s="41"/>
      <c r="Y48" s="40"/>
      <c r="Z48" s="11"/>
    </row>
    <row r="49" spans="5:26">
      <c r="E49" s="7"/>
      <c r="F49" s="7"/>
      <c r="G49" s="7"/>
      <c r="H49" s="65"/>
      <c r="I49" s="12" t="s">
        <v>206</v>
      </c>
      <c r="J49" s="6">
        <f>C31</f>
        <v>0.24489795918367346</v>
      </c>
      <c r="K49" s="4">
        <f>RANK(J49,'Universal Aggregate Worksheet'!AD7:AD67,1)</f>
        <v>13</v>
      </c>
      <c r="L49" s="6">
        <f>AVERAGE('Universal Aggregate Worksheet'!AD7:AD67)</f>
        <v>0.31644820293192144</v>
      </c>
      <c r="M49" s="66" t="s">
        <v>38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1.8099547511312219E-2</v>
      </c>
      <c r="K50" s="4">
        <f>RANK(J50,'Universal Aggregate Worksheet'!AI7:AI67,0)</f>
        <v>61</v>
      </c>
      <c r="L50" s="10">
        <f>AVERAGE('Universal Aggregate Worksheet'!AI7:AI67)</f>
        <v>3.6266627762602838E-2</v>
      </c>
      <c r="M50" s="66" t="s">
        <v>40</v>
      </c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5:26">
      <c r="E51" s="4" t="s">
        <v>90</v>
      </c>
      <c r="F51" s="10">
        <f>B35/F11</f>
        <v>6.3989962358845673E-2</v>
      </c>
      <c r="G51" s="10">
        <f>C35/F11</f>
        <v>4.1405269761606023E-2</v>
      </c>
      <c r="H51" s="65"/>
      <c r="I51" s="12" t="s">
        <v>221</v>
      </c>
      <c r="J51" s="10">
        <f>F41</f>
        <v>0.13573407202216067</v>
      </c>
      <c r="K51" s="4">
        <f>RANK(J51,'Universal Aggregate Worksheet'!AJ7:AJ67,1)</f>
        <v>50</v>
      </c>
      <c r="L51" s="10">
        <f>AVERAGE('Universal Aggregate Worksheet'!AJ7:AJ67)</f>
        <v>0.11484201785268069</v>
      </c>
      <c r="M51" s="66" t="s">
        <v>41</v>
      </c>
    </row>
    <row r="52" spans="5:26">
      <c r="E52" s="12" t="s">
        <v>219</v>
      </c>
      <c r="F52" s="86">
        <f>(C12-C9)/F10</f>
        <v>0.33798882681564246</v>
      </c>
      <c r="G52" s="86">
        <f>(B12-B9)/F9</f>
        <v>0.31662870159453305</v>
      </c>
      <c r="H52" s="65"/>
      <c r="I52" s="12" t="s">
        <v>222</v>
      </c>
      <c r="J52" s="87">
        <f>F43</f>
        <v>6.8337129840546698E-2</v>
      </c>
      <c r="K52" s="4">
        <f>RANK(J52,'Universal Aggregate Worksheet'!AE7:AE67,0)</f>
        <v>61</v>
      </c>
      <c r="L52" s="10">
        <f>AVERAGE('Universal Aggregate Worksheet'!AE7:AE67)</f>
        <v>0.11494067584306167</v>
      </c>
      <c r="M52" s="66" t="s">
        <v>42</v>
      </c>
    </row>
    <row r="53" spans="5:26">
      <c r="E53" s="7"/>
      <c r="F53" s="7"/>
      <c r="G53" s="7"/>
      <c r="H53" s="65"/>
      <c r="I53" s="12" t="s">
        <v>223</v>
      </c>
      <c r="J53" s="87">
        <f>G43</f>
        <v>0.13687150837988826</v>
      </c>
      <c r="K53" s="4">
        <f>RANK(J53,'Universal Aggregate Worksheet'!AF7:AF67,1)</f>
        <v>50</v>
      </c>
      <c r="L53" s="10">
        <f>AVERAGE('Universal Aggregate Worksheet'!AF7:AF67)</f>
        <v>0.11410462628576082</v>
      </c>
      <c r="M53" s="66" t="s">
        <v>43</v>
      </c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5.4421768707482991E-2</v>
      </c>
      <c r="K54" s="4">
        <f>RANK(J54,'Universal Aggregate Worksheet'!AG7:AG67,0)</f>
        <v>61</v>
      </c>
      <c r="L54" s="10">
        <f>AVERAGE('Universal Aggregate Worksheet'!AG7:AG67)</f>
        <v>0.12982029663452835</v>
      </c>
      <c r="M54" s="66" t="s">
        <v>44</v>
      </c>
    </row>
    <row r="55" spans="5:26">
      <c r="E55" s="12" t="s">
        <v>105</v>
      </c>
      <c r="F55" s="10">
        <f>J27</f>
        <v>29.736407824486999</v>
      </c>
      <c r="G55" s="7"/>
      <c r="H55" s="65"/>
      <c r="I55" s="12" t="s">
        <v>225</v>
      </c>
      <c r="J55" s="87">
        <f>G44</f>
        <v>0.13043478260869565</v>
      </c>
      <c r="K55" s="4">
        <f>RANK(J55,'Universal Aggregate Worksheet'!AH7:AH67,1)</f>
        <v>33</v>
      </c>
      <c r="L55" s="10">
        <f>AVERAGE('Universal Aggregate Worksheet'!AH7:AH67)</f>
        <v>0.12881023565416272</v>
      </c>
      <c r="M55" s="66" t="s">
        <v>45</v>
      </c>
    </row>
    <row r="56" spans="5:26">
      <c r="E56" s="12" t="s">
        <v>106</v>
      </c>
      <c r="F56" s="10">
        <f>K27</f>
        <v>28.789023888666442</v>
      </c>
      <c r="G56" s="7"/>
      <c r="H56" s="65"/>
      <c r="I56" s="12" t="s">
        <v>227</v>
      </c>
      <c r="J56" s="10">
        <f>F51</f>
        <v>6.3989962358845673E-2</v>
      </c>
      <c r="K56" s="4">
        <f>RANK(J56,'Universal Aggregate Worksheet'!AK7:AK67,1)</f>
        <v>36</v>
      </c>
      <c r="L56" s="10">
        <f>AVERAGE('Universal Aggregate Worksheet'!AK7:AK67)</f>
        <v>6.0354802798620363E-2</v>
      </c>
      <c r="M56" s="66" t="s">
        <v>46</v>
      </c>
    </row>
    <row r="57" spans="5:26">
      <c r="E57" s="4" t="s">
        <v>159</v>
      </c>
      <c r="F57" s="10">
        <f>F55-F56</f>
        <v>0.94738393582055735</v>
      </c>
      <c r="G57" s="7"/>
      <c r="H57" s="65"/>
      <c r="I57" s="12" t="s">
        <v>226</v>
      </c>
      <c r="J57" s="10">
        <f>G51</f>
        <v>4.1405269761606023E-2</v>
      </c>
      <c r="K57" s="4">
        <f>RANK(J57,'Universal Aggregate Worksheet'!AL7:AL67,0)</f>
        <v>61</v>
      </c>
      <c r="L57" s="10">
        <f>AVERAGE('Universal Aggregate Worksheet'!AL7:AL67)</f>
        <v>6.0671892031332338E-2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0.33798882681564246</v>
      </c>
      <c r="K58" s="4">
        <f>RANK(J58,'Universal Aggregate Worksheet'!AM7:AM67,0)</f>
        <v>12</v>
      </c>
      <c r="L58" s="10">
        <f>AVERAGE('Universal Aggregate Worksheet'!AM7:AM67)</f>
        <v>0.30728905836350334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0.31662870159453305</v>
      </c>
      <c r="K59" s="4">
        <f>RANK(J59,'Universal Aggregate Worksheet'!AN7:AN67,1)</f>
        <v>36</v>
      </c>
      <c r="L59" s="10">
        <f>AVERAGE('Universal Aggregate Worksheet'!AN7:AN67)</f>
        <v>0.30751949535267659</v>
      </c>
      <c r="M59" s="66" t="s">
        <v>198</v>
      </c>
    </row>
    <row r="60" spans="5:26">
      <c r="H60" s="65"/>
      <c r="I60" s="12" t="s">
        <v>207</v>
      </c>
      <c r="J60" s="10">
        <f>J27</f>
        <v>29.736407824486999</v>
      </c>
      <c r="K60" s="4">
        <f>RANK(J60,'Universal Aggregate Worksheet'!AO7:AO67,0)</f>
        <v>4</v>
      </c>
      <c r="L60" s="10">
        <f>AVERAGE('Universal Aggregate Worksheet'!AO7:AO67)</f>
        <v>28.146799135875497</v>
      </c>
      <c r="M60" s="66" t="s">
        <v>49</v>
      </c>
    </row>
    <row r="61" spans="5:26">
      <c r="H61" s="65"/>
      <c r="I61" s="12" t="s">
        <v>208</v>
      </c>
      <c r="J61" s="10">
        <f>K27</f>
        <v>28.789023888666442</v>
      </c>
      <c r="K61" s="4">
        <f>RANK(J61,'Universal Aggregate Worksheet'!AP7:AP67,1)</f>
        <v>49</v>
      </c>
      <c r="L61" s="10">
        <f>AVERAGE('Universal Aggregate Worksheet'!AP7:AP67)</f>
        <v>27.963138121850669</v>
      </c>
      <c r="M61" s="66" t="s">
        <v>51</v>
      </c>
    </row>
    <row r="62" spans="5:26">
      <c r="H62" s="65"/>
      <c r="I62" s="12" t="s">
        <v>209</v>
      </c>
      <c r="J62" s="10">
        <f>J60-J61</f>
        <v>0.94738393582055735</v>
      </c>
      <c r="K62" s="4">
        <f>RANK(J62,'Universal Aggregate Worksheet'!AQ7:AQ67,0)</f>
        <v>21</v>
      </c>
      <c r="L62" s="10">
        <f>AVERAGE('Universal Aggregate Worksheet'!AQ7:AQ67)</f>
        <v>0.18366101402482529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8">
    <sortCondition ref="N8:N48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32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Massachusetts</v>
      </c>
      <c r="C7" s="76" t="s">
        <v>62</v>
      </c>
      <c r="E7" s="7"/>
      <c r="F7" s="76" t="str">
        <f>B1</f>
        <v>Massachusetts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29.629629629629626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22.685185185185187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121</v>
      </c>
      <c r="C9" s="4">
        <v>105</v>
      </c>
      <c r="E9" s="4" t="s">
        <v>82</v>
      </c>
      <c r="F9" s="78">
        <f>B19+B23+C26</f>
        <v>422</v>
      </c>
      <c r="G9" s="27"/>
      <c r="H9" s="65"/>
      <c r="I9" s="4" t="s">
        <v>19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27.203065134099617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27.171492204899778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457</v>
      </c>
      <c r="C10" s="4">
        <v>363</v>
      </c>
      <c r="E10" s="4" t="s">
        <v>83</v>
      </c>
      <c r="F10" s="78">
        <f>C19+C23+B26</f>
        <v>403</v>
      </c>
      <c r="G10" s="27"/>
      <c r="H10" s="65"/>
      <c r="I10" s="4" t="s">
        <v>37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28.118393234672308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23.566878980891719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0.26477024070021882</v>
      </c>
      <c r="C11" s="6">
        <f>C9/C10</f>
        <v>0.28925619834710742</v>
      </c>
      <c r="E11" s="4" t="s">
        <v>84</v>
      </c>
      <c r="F11" s="78">
        <f>SUM(F9:F10)</f>
        <v>825</v>
      </c>
      <c r="G11" s="27"/>
      <c r="H11" s="65"/>
      <c r="I11" s="4" t="s">
        <v>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21.638655462184875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24.838012958963283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290</v>
      </c>
      <c r="C12" s="4">
        <v>226</v>
      </c>
      <c r="E12" s="4" t="s">
        <v>85</v>
      </c>
      <c r="F12" s="79">
        <f>F9/(B39/60)</f>
        <v>34.625641025641023</v>
      </c>
      <c r="G12" s="28"/>
      <c r="H12" s="65"/>
      <c r="I12" s="4" t="s">
        <v>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26.923076923076923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32.648870636550306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0.6345733041575492</v>
      </c>
      <c r="C13" s="6">
        <f>C12/C10</f>
        <v>0.62258953168044073</v>
      </c>
      <c r="E13" s="4" t="s">
        <v>86</v>
      </c>
      <c r="F13" s="79">
        <f>F10/(B39/60)</f>
        <v>33.06666666666667</v>
      </c>
      <c r="G13" s="28"/>
      <c r="H13" s="65"/>
      <c r="I13" s="4" t="s">
        <v>42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19.660194174757279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28.913043478260867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0.41724137931034483</v>
      </c>
      <c r="C14" s="6">
        <f>C9/C12</f>
        <v>0.46460176991150443</v>
      </c>
      <c r="E14" s="4" t="s">
        <v>87</v>
      </c>
      <c r="F14" s="79">
        <f>F11/(B39/60)</f>
        <v>67.692307692307693</v>
      </c>
      <c r="G14" s="28"/>
      <c r="H14" s="65"/>
      <c r="I14" s="4" t="s">
        <v>39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28.693181818181817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26.197183098591548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72</v>
      </c>
      <c r="C15" s="4">
        <v>59</v>
      </c>
      <c r="E15" s="7"/>
      <c r="F15" s="7"/>
      <c r="G15" s="7"/>
      <c r="H15" s="65"/>
      <c r="I15" s="4" t="s">
        <v>20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29.341317365269461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26.914660831509845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0.5950413223140496</v>
      </c>
      <c r="C16" s="6">
        <f>C15/C9</f>
        <v>0.56190476190476191</v>
      </c>
      <c r="E16" s="24" t="s">
        <v>88</v>
      </c>
      <c r="F16" s="7"/>
      <c r="G16" s="7"/>
      <c r="H16" s="65"/>
      <c r="I16" s="4" t="s">
        <v>198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18.996415770609318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37.027027027027025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28.672985781990523</v>
      </c>
      <c r="G17" s="29"/>
      <c r="H17" s="65"/>
      <c r="I17" s="4" t="s">
        <v>52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26.126126126126124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28.846153846153843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26.054590570719604</v>
      </c>
      <c r="G18" s="29"/>
      <c r="H18" s="65"/>
      <c r="I18" s="4" t="s">
        <v>15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36.272040302267001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31.45780051150895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137</v>
      </c>
      <c r="C19" s="4">
        <v>130</v>
      </c>
      <c r="E19" s="4" t="s">
        <v>120</v>
      </c>
      <c r="F19" s="10">
        <f>F17-F18</f>
        <v>2.6183952112709186</v>
      </c>
      <c r="G19" s="29"/>
      <c r="H19" s="65"/>
      <c r="I19" s="4" t="s">
        <v>22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31.627906976744185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22.443181818181817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0.51310861423220977</v>
      </c>
      <c r="C20" s="6">
        <f>C19/(B19+C19)</f>
        <v>0.48689138576779029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226</v>
      </c>
      <c r="C23" s="4">
        <v>247</v>
      </c>
      <c r="E23" s="12" t="s">
        <v>122</v>
      </c>
      <c r="F23" s="10">
        <f>(F17*'Efficiency Adjustment'!B66)/K27</f>
        <v>28.950621824498228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200</v>
      </c>
      <c r="C24" s="4">
        <v>188</v>
      </c>
      <c r="E24" s="12" t="s">
        <v>123</v>
      </c>
      <c r="F24" s="10">
        <f>(F18*'Efficiency Adjustment'!C66)/J27</f>
        <v>26.998149922870848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0.88495575221238942</v>
      </c>
      <c r="C25" s="6">
        <f>C24/C23</f>
        <v>0.76113360323886636</v>
      </c>
      <c r="E25" s="12" t="s">
        <v>124</v>
      </c>
      <c r="F25" s="10">
        <f>F23-F24</f>
        <v>1.9524719016273799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26</v>
      </c>
      <c r="C26" s="4">
        <f>C23-C24</f>
        <v>59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27.019166909801537</v>
      </c>
      <c r="K27" s="19">
        <f>AVERAGEIF(K8:K24,"&gt;0")</f>
        <v>27.725790881477014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1.0829383886255923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43</v>
      </c>
      <c r="C29" s="4">
        <v>46</v>
      </c>
      <c r="E29" s="12" t="s">
        <v>148</v>
      </c>
      <c r="F29" s="10">
        <f>C10/F10</f>
        <v>0.90074441687344908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17</v>
      </c>
      <c r="C30" s="4">
        <v>10</v>
      </c>
      <c r="E30" s="12" t="s">
        <v>91</v>
      </c>
      <c r="F30" s="10">
        <f>F28-F29</f>
        <v>0.18219397175214325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0.39534883720930231</v>
      </c>
      <c r="C31" s="23">
        <f>C30/C29</f>
        <v>0.21739130434782608</v>
      </c>
      <c r="E31" s="4" t="s">
        <v>149</v>
      </c>
      <c r="F31" s="10">
        <f>B12/F9</f>
        <v>0.6872037914691943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0.56079404466501237</v>
      </c>
      <c r="G32" s="7"/>
      <c r="H32" s="65"/>
      <c r="I32" s="4" t="s">
        <v>203</v>
      </c>
      <c r="J32" s="9">
        <f>F14</f>
        <v>67.692307692307693</v>
      </c>
      <c r="K32" s="4">
        <f>RANK(J32,'Universal Aggregate Worksheet'!I7:I67,0)</f>
        <v>30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2.1739130434782608E-2</v>
      </c>
      <c r="C33" s="23">
        <f>C32/B29</f>
        <v>0</v>
      </c>
      <c r="E33" s="12" t="s">
        <v>92</v>
      </c>
      <c r="F33" s="13">
        <f>F31-F32</f>
        <v>0.12640974680418193</v>
      </c>
      <c r="G33" s="29"/>
      <c r="H33" s="65"/>
      <c r="I33" s="12" t="s">
        <v>160</v>
      </c>
      <c r="J33" s="9">
        <f>F12</f>
        <v>34.625641025641023</v>
      </c>
      <c r="K33" s="4">
        <f>RANK(J33,'Universal Aggregate Worksheet'!F7:F67,0)</f>
        <v>27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0.27279868708971555</v>
      </c>
      <c r="G34" s="31"/>
      <c r="H34" s="65"/>
      <c r="I34" s="12" t="s">
        <v>161</v>
      </c>
      <c r="J34" s="9">
        <f>F13</f>
        <v>33.06666666666667</v>
      </c>
      <c r="K34" s="4">
        <f>RANK(J34,'Universal Aggregate Worksheet'!G7:G67,1)</f>
        <v>31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46</v>
      </c>
      <c r="C35" s="4">
        <v>46</v>
      </c>
      <c r="E35" s="12" t="s">
        <v>152</v>
      </c>
      <c r="F35" s="6">
        <f>((0.167*C30)+(C9)+(0.83*C32))/C10</f>
        <v>0.2938567493112948</v>
      </c>
      <c r="G35" s="7"/>
      <c r="H35" s="65"/>
      <c r="I35" s="12" t="s">
        <v>210</v>
      </c>
      <c r="J35" s="9">
        <f>J33-J34</f>
        <v>1.5589743589743534</v>
      </c>
      <c r="K35" s="4">
        <f>RANK(J35,'Universal Aggregate Worksheet'!H7:H67,0)</f>
        <v>26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0.42989310344827586</v>
      </c>
      <c r="G36" s="31"/>
      <c r="H36" s="65"/>
      <c r="I36" s="4" t="s">
        <v>133</v>
      </c>
      <c r="J36" s="10">
        <f>F23</f>
        <v>28.950621824498228</v>
      </c>
      <c r="K36" s="4">
        <f>RANK(J36,'Universal Aggregate Worksheet'!X7:X67,0)</f>
        <v>25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0.47199115044247786</v>
      </c>
      <c r="G37" s="31"/>
      <c r="H37" s="65"/>
      <c r="I37" s="4" t="s">
        <v>136</v>
      </c>
      <c r="J37" s="10">
        <f>F24</f>
        <v>26.998149922870848</v>
      </c>
      <c r="K37" s="4">
        <f>RANK(J37,'Universal Aggregate Worksheet'!Z7:Z67,1)</f>
        <v>27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1.9524719016273799</v>
      </c>
      <c r="K38" s="4">
        <f>RANK(J38,'Universal Aggregate Worksheet'!AB7:AB67,0)</f>
        <v>26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731.25</v>
      </c>
      <c r="C39" s="4">
        <f>B39</f>
        <v>731.25</v>
      </c>
      <c r="E39" s="24" t="s">
        <v>155</v>
      </c>
      <c r="F39" s="7"/>
      <c r="G39" s="7"/>
      <c r="H39" s="65"/>
      <c r="I39" s="4" t="s">
        <v>166</v>
      </c>
      <c r="J39" s="10">
        <f>F28</f>
        <v>1.0829383886255923</v>
      </c>
      <c r="K39" s="4">
        <f>RANK(J39,'Universal Aggregate Worksheet'!M7:M67,0)</f>
        <v>13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3.7199124726477024E-2</v>
      </c>
      <c r="G40" s="13">
        <f>C30/C10</f>
        <v>2.7548209366391185E-2</v>
      </c>
      <c r="H40" s="65"/>
      <c r="I40" s="4" t="s">
        <v>170</v>
      </c>
      <c r="J40" s="10">
        <f>F29</f>
        <v>0.90074441687344908</v>
      </c>
      <c r="K40" s="4">
        <f>RANK(J40,'Universal Aggregate Worksheet'!Q7:Q67,1)</f>
        <v>8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0.12672176308539945</v>
      </c>
      <c r="G41" s="10">
        <f>B29/B10</f>
        <v>9.4091903719912467E-2</v>
      </c>
      <c r="H41" s="65"/>
      <c r="I41" s="4" t="s">
        <v>168</v>
      </c>
      <c r="J41" s="6">
        <f>F34</f>
        <v>0.27279868708971555</v>
      </c>
      <c r="K41" s="4">
        <f>RANK(J41,'Universal Aggregate Worksheet'!O7:O67,0)</f>
        <v>41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-8.9522638358922435E-2</v>
      </c>
      <c r="G42" s="10">
        <f>G40-G41</f>
        <v>-6.6543694353521282E-2</v>
      </c>
      <c r="H42" s="65"/>
      <c r="I42" s="4" t="s">
        <v>172</v>
      </c>
      <c r="J42" s="6">
        <f>F35</f>
        <v>0.2938567493112948</v>
      </c>
      <c r="K42" s="4">
        <f>RANK(J42,'Universal Aggregate Worksheet'!S7:S67,1)</f>
        <v>34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0.1018957345971564</v>
      </c>
      <c r="G43" s="86">
        <f>C29/F10</f>
        <v>0.11414392059553349</v>
      </c>
      <c r="H43" s="65"/>
      <c r="I43" s="4" t="s">
        <v>182</v>
      </c>
      <c r="J43" s="10">
        <f>F47</f>
        <v>0.17061611374407584</v>
      </c>
      <c r="K43" s="4">
        <f>RANK(J43,'Universal Aggregate Worksheet'!U7:U67,0)</f>
        <v>20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0.14049586776859505</v>
      </c>
      <c r="G44" s="86">
        <f>C30/C9</f>
        <v>9.5238095238095233E-2</v>
      </c>
      <c r="H44" s="65"/>
      <c r="I44" s="4" t="s">
        <v>183</v>
      </c>
      <c r="J44" s="10">
        <f>F48</f>
        <v>0.14640198511166252</v>
      </c>
      <c r="K44" s="4">
        <f>RANK(J44,'Universal Aggregate Worksheet'!V7:V67,1)</f>
        <v>27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0.51310861423220977</v>
      </c>
      <c r="K45" s="4">
        <f>RANK(J45,'Universal Aggregate Worksheet'!J7:J67,0)</f>
        <v>29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0.88495575221238942</v>
      </c>
      <c r="K46" s="4">
        <f>RANK(J46,'Universal Aggregate Worksheet'!K7:K67,0)</f>
        <v>8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0.17061611374407584</v>
      </c>
      <c r="G47" s="33"/>
      <c r="H47" s="65"/>
      <c r="I47" s="4" t="s">
        <v>181</v>
      </c>
      <c r="J47" s="13">
        <f>C25</f>
        <v>0.76113360323886636</v>
      </c>
      <c r="K47" s="4">
        <f>RANK(J47,'Universal Aggregate Worksheet'!L7:L67,1)</f>
        <v>2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0.14640198511166252</v>
      </c>
      <c r="G48" s="29"/>
      <c r="H48" s="65"/>
      <c r="I48" s="4" t="s">
        <v>205</v>
      </c>
      <c r="J48" s="6">
        <f>B31</f>
        <v>0.39534883720930231</v>
      </c>
      <c r="K48" s="4">
        <f>RANK(J48,'Universal Aggregate Worksheet'!AC7:AC67,0)</f>
        <v>11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0.21739130434782608</v>
      </c>
      <c r="K49" s="4">
        <f>RANK(J49,'Universal Aggregate Worksheet'!AD7:AD67,1)</f>
        <v>7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3.7199124726477024E-2</v>
      </c>
      <c r="K50" s="4">
        <f>RANK(J50,'Universal Aggregate Worksheet'!AI7:AI67,0)</f>
        <v>25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5.5757575757575756E-2</v>
      </c>
      <c r="G51" s="10">
        <f>C35/F11</f>
        <v>5.5757575757575756E-2</v>
      </c>
      <c r="H51" s="65"/>
      <c r="I51" s="12" t="s">
        <v>221</v>
      </c>
      <c r="J51" s="10">
        <f>F41</f>
        <v>0.12672176308539945</v>
      </c>
      <c r="K51" s="4">
        <f>RANK(J51,'Universal Aggregate Worksheet'!AJ7:AJ67,1)</f>
        <v>46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0.30024813895781638</v>
      </c>
      <c r="G52" s="86">
        <f>(B12-B9)/F9</f>
        <v>0.40047393364928913</v>
      </c>
      <c r="H52" s="65"/>
      <c r="I52" s="12" t="s">
        <v>222</v>
      </c>
      <c r="J52" s="87">
        <f>F43</f>
        <v>0.1018957345971564</v>
      </c>
      <c r="K52" s="4">
        <f>RANK(J52,'Universal Aggregate Worksheet'!AE7:AE67,0)</f>
        <v>44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0.11414392059553349</v>
      </c>
      <c r="K53" s="4">
        <f>RANK(J53,'Universal Aggregate Worksheet'!AF7:AF67,1)</f>
        <v>31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0.14049586776859505</v>
      </c>
      <c r="K54" s="4">
        <f>RANK(J54,'Universal Aggregate Worksheet'!AG7:AG67,0)</f>
        <v>22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27.019166909801537</v>
      </c>
      <c r="G55" s="7"/>
      <c r="H55" s="65"/>
      <c r="I55" s="12" t="s">
        <v>225</v>
      </c>
      <c r="J55" s="87">
        <f>G44</f>
        <v>9.5238095238095233E-2</v>
      </c>
      <c r="K55" s="4">
        <f>RANK(J55,'Universal Aggregate Worksheet'!AH7:AH67,1)</f>
        <v>15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27.725790881477014</v>
      </c>
      <c r="G56" s="7"/>
      <c r="H56" s="65"/>
      <c r="I56" s="12" t="s">
        <v>227</v>
      </c>
      <c r="J56" s="10">
        <f>F51</f>
        <v>5.5757575757575756E-2</v>
      </c>
      <c r="K56" s="4">
        <f>RANK(J56,'Universal Aggregate Worksheet'!AK7:AK67,1)</f>
        <v>25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-0.70662397167547653</v>
      </c>
      <c r="G57" s="7"/>
      <c r="H57" s="65"/>
      <c r="I57" s="12" t="s">
        <v>226</v>
      </c>
      <c r="J57" s="10">
        <f>G51</f>
        <v>5.5757575757575756E-2</v>
      </c>
      <c r="K57" s="4">
        <f>RANK(J57,'Universal Aggregate Worksheet'!AL7:AL67,0)</f>
        <v>41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0.30024813895781638</v>
      </c>
      <c r="K58" s="4">
        <f>RANK(J58,'Universal Aggregate Worksheet'!AM7:AM67,0)</f>
        <v>34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0.40047393364928913</v>
      </c>
      <c r="K59" s="4">
        <f>RANK(J59,'Universal Aggregate Worksheet'!AN7:AN67,1)</f>
        <v>61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27.019166909801537</v>
      </c>
      <c r="K60" s="4">
        <f>RANK(J60,'Universal Aggregate Worksheet'!AO7:AO67,0)</f>
        <v>51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27.725790881477014</v>
      </c>
      <c r="K61" s="4">
        <f>RANK(J61,'Universal Aggregate Worksheet'!AP7:AP67,1)</f>
        <v>26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-0.70662397167547653</v>
      </c>
      <c r="K62" s="4">
        <f>RANK(J62,'Universal Aggregate Worksheet'!AQ7:AQ67,0)</f>
        <v>39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9" zoomScaleNormal="100" workbookViewId="0">
      <selection activeCell="B39" sqref="B39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194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128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Mercer</v>
      </c>
      <c r="C7" s="76" t="s">
        <v>62</v>
      </c>
      <c r="E7" s="7"/>
      <c r="F7" s="76" t="str">
        <f>B1</f>
        <v>Mercer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28.118393234672308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23.566878980891719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85</v>
      </c>
      <c r="C9" s="4">
        <v>227</v>
      </c>
      <c r="E9" s="4" t="s">
        <v>82</v>
      </c>
      <c r="F9" s="78">
        <f>B19+B23+C26</f>
        <v>471</v>
      </c>
      <c r="G9" s="27"/>
      <c r="H9" s="65"/>
      <c r="I9" s="4" t="s">
        <v>57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22.857142857142858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36.936936936936938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375</v>
      </c>
      <c r="C10" s="4">
        <v>614</v>
      </c>
      <c r="E10" s="4" t="s">
        <v>83</v>
      </c>
      <c r="F10" s="78">
        <f>C19+C23+B26</f>
        <v>630</v>
      </c>
      <c r="G10" s="27"/>
      <c r="H10" s="65"/>
      <c r="I10" s="4" t="s">
        <v>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29.435483870967744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30.127041742286753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0.22666666666666666</v>
      </c>
      <c r="C11" s="6">
        <f>C9/C10</f>
        <v>0.36970684039087948</v>
      </c>
      <c r="E11" s="4" t="s">
        <v>84</v>
      </c>
      <c r="F11" s="78">
        <f>SUM(F9:F10)</f>
        <v>1101</v>
      </c>
      <c r="G11" s="27"/>
      <c r="H11" s="65"/>
      <c r="I11" s="4" t="s">
        <v>24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30.042918454935624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28.915662650602407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215</v>
      </c>
      <c r="C12" s="4">
        <v>387</v>
      </c>
      <c r="E12" s="4" t="s">
        <v>85</v>
      </c>
      <c r="F12" s="79">
        <f>F9/(B39/60)</f>
        <v>36.277278562259312</v>
      </c>
      <c r="G12" s="28"/>
      <c r="H12" s="65"/>
      <c r="I12" s="4" t="s">
        <v>14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27.616926503340757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25.590551181102363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0.57333333333333336</v>
      </c>
      <c r="C13" s="6">
        <f>C12/C10</f>
        <v>0.63029315960912047</v>
      </c>
      <c r="E13" s="4" t="s">
        <v>86</v>
      </c>
      <c r="F13" s="79">
        <f>F10/(B39/60)</f>
        <v>48.523748395378696</v>
      </c>
      <c r="G13" s="28"/>
      <c r="H13" s="65"/>
      <c r="I13" s="4" t="s">
        <v>59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31.125827814569533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23.56164383561644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0.39534883720930231</v>
      </c>
      <c r="C14" s="6">
        <f>C9/C12</f>
        <v>0.58656330749354002</v>
      </c>
      <c r="E14" s="4" t="s">
        <v>87</v>
      </c>
      <c r="F14" s="79">
        <f>F11/(B39/60)</f>
        <v>84.801026957638001</v>
      </c>
      <c r="G14" s="28"/>
      <c r="H14" s="65"/>
      <c r="I14" s="4" t="s">
        <v>11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25.757575757575758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27.810650887573964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38</v>
      </c>
      <c r="C15" s="4">
        <v>117</v>
      </c>
      <c r="E15" s="7"/>
      <c r="F15" s="7"/>
      <c r="G15" s="7"/>
      <c r="H15" s="65"/>
      <c r="I15" s="4" t="s">
        <v>46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24.380165289256198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25.619834710743799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0.44705882352941179</v>
      </c>
      <c r="C16" s="6">
        <f>C15/C9</f>
        <v>0.51541850220264318</v>
      </c>
      <c r="E16" s="24" t="s">
        <v>88</v>
      </c>
      <c r="F16" s="7"/>
      <c r="G16" s="7"/>
      <c r="H16" s="65"/>
      <c r="I16" s="4" t="s">
        <v>16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35.800344234079176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26.714801444043324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18.046709129511676</v>
      </c>
      <c r="G17" s="29"/>
      <c r="H17" s="65"/>
      <c r="I17" s="4" t="s">
        <v>194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18.046709129511676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36.031746031746032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36.031746031746032</v>
      </c>
      <c r="G18" s="29"/>
      <c r="H18" s="65"/>
      <c r="I18" s="4" t="s">
        <v>0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26.086956521739129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25.916870415647921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100</v>
      </c>
      <c r="C19" s="4">
        <v>256</v>
      </c>
      <c r="E19" s="4" t="s">
        <v>120</v>
      </c>
      <c r="F19" s="10">
        <f>F17-F18</f>
        <v>-17.985036902234356</v>
      </c>
      <c r="G19" s="29"/>
      <c r="H19" s="65"/>
      <c r="I19" s="4" t="s">
        <v>40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21.052631578947366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33.395872420262663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0.2808988764044944</v>
      </c>
      <c r="C20" s="6">
        <f>C19/(B19+C19)</f>
        <v>0.7191011235955056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23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19.638826185101578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30.632411067193676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334</v>
      </c>
      <c r="C23" s="4">
        <v>295</v>
      </c>
      <c r="E23" s="12" t="s">
        <v>122</v>
      </c>
      <c r="F23" s="10">
        <f>(F17*'Efficiency Adjustment'!B66)/K27</f>
        <v>17.52211350624167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255</v>
      </c>
      <c r="C24" s="4">
        <v>258</v>
      </c>
      <c r="E24" s="12" t="s">
        <v>123</v>
      </c>
      <c r="F24" s="10">
        <f>(F18*'Efficiency Adjustment'!C66)/J27</f>
        <v>38.576486608534523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0.76347305389221554</v>
      </c>
      <c r="C25" s="6">
        <f>C24/C23</f>
        <v>0.87457627118644066</v>
      </c>
      <c r="E25" s="12" t="s">
        <v>124</v>
      </c>
      <c r="F25" s="10">
        <f>F23-F24</f>
        <v>-21.054373102292853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79</v>
      </c>
      <c r="C26" s="4">
        <f>C23-C24</f>
        <v>37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26.150761648603059</v>
      </c>
      <c r="K27" s="19">
        <f>AVERAGEIF(K8:K24,"&gt;0")</f>
        <v>28.83237710035754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0.79617834394904463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50</v>
      </c>
      <c r="C29" s="4">
        <v>45</v>
      </c>
      <c r="E29" s="12" t="s">
        <v>148</v>
      </c>
      <c r="F29" s="10">
        <f>C10/F10</f>
        <v>0.97460317460317458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17</v>
      </c>
      <c r="E30" s="12" t="s">
        <v>91</v>
      </c>
      <c r="F30" s="10">
        <f>F28-F29</f>
        <v>-0.17842483065412995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0.26</v>
      </c>
      <c r="C31" s="23">
        <f>C30/C29</f>
        <v>0.37777777777777777</v>
      </c>
      <c r="E31" s="4" t="s">
        <v>149</v>
      </c>
      <c r="F31" s="10">
        <f>B12/F9</f>
        <v>0.45647558386411891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4</v>
      </c>
      <c r="E32" s="12" t="s">
        <v>150</v>
      </c>
      <c r="F32" s="10">
        <f>C12/F10</f>
        <v>0.61428571428571432</v>
      </c>
      <c r="G32" s="7"/>
      <c r="H32" s="65"/>
      <c r="I32" s="4" t="s">
        <v>203</v>
      </c>
      <c r="J32" s="9">
        <f>F14</f>
        <v>84.801026957638001</v>
      </c>
      <c r="K32" s="4">
        <f>RANK(J32,'Universal Aggregate Worksheet'!I7:I67,0)</f>
        <v>1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0.08</v>
      </c>
      <c r="E33" s="12" t="s">
        <v>92</v>
      </c>
      <c r="F33" s="13">
        <f>F31-F32</f>
        <v>-0.15781013042159542</v>
      </c>
      <c r="G33" s="29"/>
      <c r="H33" s="65"/>
      <c r="I33" s="12" t="s">
        <v>160</v>
      </c>
      <c r="J33" s="9">
        <f>F12</f>
        <v>36.277278562259312</v>
      </c>
      <c r="K33" s="4">
        <f>RANK(J33,'Universal Aggregate Worksheet'!F7:F67,0)</f>
        <v>10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0.23245600000000002</v>
      </c>
      <c r="G34" s="31"/>
      <c r="H34" s="65"/>
      <c r="I34" s="12" t="s">
        <v>161</v>
      </c>
      <c r="J34" s="9">
        <f>F13</f>
        <v>48.523748395378696</v>
      </c>
      <c r="K34" s="4">
        <f>RANK(J34,'Universal Aggregate Worksheet'!G7:G67,1)</f>
        <v>61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45</v>
      </c>
      <c r="C35" s="4">
        <v>52</v>
      </c>
      <c r="E35" s="12" t="s">
        <v>152</v>
      </c>
      <c r="F35" s="6">
        <f>((0.167*C30)+(C9)+(0.83*C32))/C10</f>
        <v>0.37973778501628663</v>
      </c>
      <c r="G35" s="7"/>
      <c r="H35" s="65"/>
      <c r="I35" s="12" t="s">
        <v>210</v>
      </c>
      <c r="J35" s="9">
        <f>J33-J34</f>
        <v>-12.246469833119384</v>
      </c>
      <c r="K35" s="4">
        <f>RANK(J35,'Universal Aggregate Worksheet'!H7:H67,0)</f>
        <v>61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0.40544651162790701</v>
      </c>
      <c r="G36" s="31"/>
      <c r="H36" s="65"/>
      <c r="I36" s="4" t="s">
        <v>133</v>
      </c>
      <c r="J36" s="10">
        <f>F23</f>
        <v>17.52211350624167</v>
      </c>
      <c r="K36" s="4">
        <f>RANK(J36,'Universal Aggregate Worksheet'!X7:X67,0)</f>
        <v>61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0.60247803617571061</v>
      </c>
      <c r="G37" s="31"/>
      <c r="H37" s="65"/>
      <c r="I37" s="4" t="s">
        <v>136</v>
      </c>
      <c r="J37" s="10">
        <f>F24</f>
        <v>38.576486608534523</v>
      </c>
      <c r="K37" s="4">
        <f>RANK(J37,'Universal Aggregate Worksheet'!Z7:Z67,1)</f>
        <v>60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-21.054373102292853</v>
      </c>
      <c r="K38" s="4">
        <f>RANK(J38,'Universal Aggregate Worksheet'!AB7:AB67,0)</f>
        <v>61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779</v>
      </c>
      <c r="C39" s="4">
        <f>B39</f>
        <v>779</v>
      </c>
      <c r="E39" s="24" t="s">
        <v>155</v>
      </c>
      <c r="F39" s="7"/>
      <c r="G39" s="7"/>
      <c r="H39" s="65"/>
      <c r="I39" s="4" t="s">
        <v>166</v>
      </c>
      <c r="J39" s="10">
        <f>F28</f>
        <v>0.79617834394904463</v>
      </c>
      <c r="K39" s="4">
        <f>RANK(J39,'Universal Aggregate Worksheet'!M7:M67,0)</f>
        <v>59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3.4666666666666665E-2</v>
      </c>
      <c r="G40" s="13">
        <f>C30/C10</f>
        <v>2.7687296416938109E-2</v>
      </c>
      <c r="H40" s="65"/>
      <c r="I40" s="4" t="s">
        <v>170</v>
      </c>
      <c r="J40" s="10">
        <f>F29</f>
        <v>0.97460317460317458</v>
      </c>
      <c r="K40" s="4">
        <f>RANK(J40,'Universal Aggregate Worksheet'!Q7:Q67,1)</f>
        <v>21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7.3289902280130298E-2</v>
      </c>
      <c r="G41" s="10">
        <f>B29/B10</f>
        <v>0.13333333333333333</v>
      </c>
      <c r="H41" s="65"/>
      <c r="I41" s="4" t="s">
        <v>168</v>
      </c>
      <c r="J41" s="6">
        <f>F34</f>
        <v>0.23245600000000002</v>
      </c>
      <c r="K41" s="4">
        <f>RANK(J41,'Universal Aggregate Worksheet'!O7:O67,0)</f>
        <v>56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-3.8623235613463633E-2</v>
      </c>
      <c r="G42" s="10">
        <f>G40-G41</f>
        <v>-0.10564603691639522</v>
      </c>
      <c r="H42" s="65"/>
      <c r="I42" s="4" t="s">
        <v>172</v>
      </c>
      <c r="J42" s="6">
        <f>F35</f>
        <v>0.37973778501628663</v>
      </c>
      <c r="K42" s="4">
        <f>RANK(J42,'Universal Aggregate Worksheet'!S7:S67,1)</f>
        <v>60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0.10615711252653928</v>
      </c>
      <c r="G43" s="86">
        <f>C29/F10</f>
        <v>7.1428571428571425E-2</v>
      </c>
      <c r="H43" s="65"/>
      <c r="I43" s="4" t="s">
        <v>182</v>
      </c>
      <c r="J43" s="10">
        <f>F47</f>
        <v>8.0679405520169847E-2</v>
      </c>
      <c r="K43" s="4">
        <f>RANK(J43,'Universal Aggregate Worksheet'!U7:U67,0)</f>
        <v>61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0.15294117647058825</v>
      </c>
      <c r="G44" s="86">
        <f>C30/C9</f>
        <v>7.4889867841409691E-2</v>
      </c>
      <c r="H44" s="65"/>
      <c r="I44" s="4" t="s">
        <v>183</v>
      </c>
      <c r="J44" s="10">
        <f>F48</f>
        <v>0.18571428571428572</v>
      </c>
      <c r="K44" s="4">
        <f>RANK(J44,'Universal Aggregate Worksheet'!V7:V67,1)</f>
        <v>54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0.2808988764044944</v>
      </c>
      <c r="K45" s="4">
        <f>RANK(J45,'Universal Aggregate Worksheet'!J7:J67,0)</f>
        <v>59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0.76347305389221554</v>
      </c>
      <c r="K46" s="4">
        <f>RANK(J46,'Universal Aggregate Worksheet'!K7:K67,0)</f>
        <v>53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8.0679405520169847E-2</v>
      </c>
      <c r="G47" s="33"/>
      <c r="H47" s="65"/>
      <c r="I47" s="4" t="s">
        <v>181</v>
      </c>
      <c r="J47" s="13">
        <f>C25</f>
        <v>0.87457627118644066</v>
      </c>
      <c r="K47" s="4">
        <f>RANK(J47,'Universal Aggregate Worksheet'!L7:L67,1)</f>
        <v>53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0.18571428571428572</v>
      </c>
      <c r="G48" s="29"/>
      <c r="H48" s="65"/>
      <c r="I48" s="4" t="s">
        <v>205</v>
      </c>
      <c r="J48" s="6">
        <f>B31</f>
        <v>0.26</v>
      </c>
      <c r="K48" s="4">
        <f>RANK(J48,'Universal Aggregate Worksheet'!AC7:AC67,0)</f>
        <v>48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0.37777777777777777</v>
      </c>
      <c r="K49" s="4">
        <f>RANK(J49,'Universal Aggregate Worksheet'!AD7:AD67,1)</f>
        <v>48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3.4666666666666665E-2</v>
      </c>
      <c r="K50" s="4">
        <f>RANK(J50,'Universal Aggregate Worksheet'!AI7:AI67,0)</f>
        <v>32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4.0871934604904632E-2</v>
      </c>
      <c r="G51" s="10">
        <f>C35/F11</f>
        <v>4.7229791099000905E-2</v>
      </c>
      <c r="H51" s="65"/>
      <c r="I51" s="12" t="s">
        <v>221</v>
      </c>
      <c r="J51" s="10">
        <f>F41</f>
        <v>7.3289902280130298E-2</v>
      </c>
      <c r="K51" s="4">
        <f>RANK(J51,'Universal Aggregate Worksheet'!AJ7:AJ67,1)</f>
        <v>3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0.25396825396825395</v>
      </c>
      <c r="G52" s="86">
        <f>(B12-B9)/F9</f>
        <v>0.27600849256900212</v>
      </c>
      <c r="H52" s="65"/>
      <c r="I52" s="12" t="s">
        <v>222</v>
      </c>
      <c r="J52" s="87">
        <f>F43</f>
        <v>0.10615711252653928</v>
      </c>
      <c r="K52" s="4">
        <f>RANK(J52,'Universal Aggregate Worksheet'!AE7:AE67,0)</f>
        <v>37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7.1428571428571425E-2</v>
      </c>
      <c r="K53" s="4">
        <f>RANK(J53,'Universal Aggregate Worksheet'!AF7:AF67,1)</f>
        <v>2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0.15294117647058825</v>
      </c>
      <c r="K54" s="4">
        <f>RANK(J54,'Universal Aggregate Worksheet'!AG7:AG67,0)</f>
        <v>14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26.150761648603059</v>
      </c>
      <c r="G55" s="7"/>
      <c r="H55" s="65"/>
      <c r="I55" s="12" t="s">
        <v>225</v>
      </c>
      <c r="J55" s="87">
        <f>G44</f>
        <v>7.4889867841409691E-2</v>
      </c>
      <c r="K55" s="4">
        <f>RANK(J55,'Universal Aggregate Worksheet'!AH7:AH67,1)</f>
        <v>4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28.83237710035754</v>
      </c>
      <c r="G56" s="7"/>
      <c r="H56" s="65"/>
      <c r="I56" s="12" t="s">
        <v>227</v>
      </c>
      <c r="J56" s="10">
        <f>F51</f>
        <v>4.0871934604904632E-2</v>
      </c>
      <c r="K56" s="4">
        <f>RANK(J56,'Universal Aggregate Worksheet'!AK7:AK67,1)</f>
        <v>2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-2.6816154517544817</v>
      </c>
      <c r="G57" s="7"/>
      <c r="H57" s="65"/>
      <c r="I57" s="12" t="s">
        <v>226</v>
      </c>
      <c r="J57" s="10">
        <f>G51</f>
        <v>4.7229791099000905E-2</v>
      </c>
      <c r="K57" s="4">
        <f>RANK(J57,'Universal Aggregate Worksheet'!AL7:AL67,0)</f>
        <v>54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0.25396825396825395</v>
      </c>
      <c r="K58" s="4">
        <f>RANK(J58,'Universal Aggregate Worksheet'!AM7:AM67,0)</f>
        <v>57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0.27600849256900212</v>
      </c>
      <c r="K59" s="4">
        <f>RANK(J59,'Universal Aggregate Worksheet'!AN7:AN67,1)</f>
        <v>15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26.150761648603059</v>
      </c>
      <c r="K60" s="4">
        <f>RANK(J60,'Universal Aggregate Worksheet'!AO7:AO67,0)</f>
        <v>60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28.83237710035754</v>
      </c>
      <c r="K61" s="4">
        <f>RANK(J61,'Universal Aggregate Worksheet'!AP7:AP67,1)</f>
        <v>50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-2.6816154517544817</v>
      </c>
      <c r="K62" s="4">
        <f>RANK(J62,'Universal Aggregate Worksheet'!AQ7:AQ67,0)</f>
        <v>59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65"/>
  <sheetViews>
    <sheetView workbookViewId="0">
      <selection activeCell="C6" sqref="C6"/>
    </sheetView>
  </sheetViews>
  <sheetFormatPr defaultRowHeight="15"/>
  <cols>
    <col min="1" max="1" width="15.85546875" bestFit="1" customWidth="1"/>
    <col min="2" max="7" width="15.7109375" customWidth="1"/>
    <col min="8" max="13" width="20.7109375" customWidth="1"/>
  </cols>
  <sheetData>
    <row r="1" spans="1:9">
      <c r="A1" s="3" t="s">
        <v>141</v>
      </c>
    </row>
    <row r="2" spans="1:9">
      <c r="A2" t="s">
        <v>61</v>
      </c>
    </row>
    <row r="5" spans="1:9" s="1" customFormat="1">
      <c r="B5" s="2" t="s">
        <v>142</v>
      </c>
      <c r="C5" s="2"/>
      <c r="D5" s="2"/>
      <c r="E5" s="2"/>
      <c r="F5" s="2"/>
      <c r="G5" s="2"/>
      <c r="H5" s="2"/>
      <c r="I5" s="2"/>
    </row>
    <row r="6" spans="1:9">
      <c r="A6" t="s">
        <v>35</v>
      </c>
      <c r="B6" s="19">
        <f>'North Carolina'!F39</f>
        <v>0</v>
      </c>
      <c r="C6" s="19"/>
      <c r="D6" s="19"/>
      <c r="E6" s="11"/>
      <c r="F6" s="18"/>
      <c r="G6" s="26"/>
    </row>
    <row r="7" spans="1:9">
      <c r="A7" t="s">
        <v>56</v>
      </c>
      <c r="B7" s="19">
        <f>Virginia!F39</f>
        <v>0</v>
      </c>
      <c r="C7" s="19"/>
      <c r="D7" s="19"/>
      <c r="E7" s="11"/>
      <c r="F7" s="11"/>
      <c r="G7" s="11"/>
    </row>
    <row r="8" spans="1:9">
      <c r="A8" t="s">
        <v>16</v>
      </c>
      <c r="B8" s="19">
        <f>Duke!F39</f>
        <v>0</v>
      </c>
      <c r="C8" s="19"/>
      <c r="D8" s="19"/>
      <c r="E8" s="11"/>
      <c r="F8" s="15"/>
      <c r="G8" s="15"/>
    </row>
    <row r="9" spans="1:9">
      <c r="A9" t="s">
        <v>51</v>
      </c>
      <c r="B9" s="19">
        <f>Syracuse!F39</f>
        <v>0</v>
      </c>
      <c r="C9" s="19"/>
      <c r="D9" s="19"/>
      <c r="E9" s="11"/>
      <c r="F9" s="11"/>
      <c r="G9" s="11"/>
    </row>
    <row r="10" spans="1:9">
      <c r="A10" t="s">
        <v>22</v>
      </c>
      <c r="B10" s="19">
        <f>Hofstra!F39</f>
        <v>0</v>
      </c>
      <c r="C10" s="19"/>
      <c r="D10" s="19"/>
      <c r="E10" s="11"/>
      <c r="F10" s="16"/>
      <c r="G10" s="16"/>
    </row>
    <row r="11" spans="1:9">
      <c r="A11" t="s">
        <v>41</v>
      </c>
      <c r="B11" s="19">
        <f>Princeton!F39</f>
        <v>0</v>
      </c>
      <c r="C11" s="19"/>
      <c r="D11" s="19"/>
      <c r="F11" s="16"/>
      <c r="G11" s="16"/>
    </row>
    <row r="12" spans="1:9">
      <c r="A12" t="s">
        <v>25</v>
      </c>
      <c r="B12" s="19">
        <f>'Johns Hopkins'!F39</f>
        <v>0</v>
      </c>
      <c r="C12" s="19"/>
      <c r="D12" s="19"/>
      <c r="F12" s="16"/>
      <c r="G12" s="16"/>
    </row>
    <row r="13" spans="1:9">
      <c r="A13" t="s">
        <v>28</v>
      </c>
      <c r="B13" s="19">
        <f>Loyola!F39</f>
        <v>0</v>
      </c>
      <c r="C13" s="19"/>
      <c r="D13" s="19"/>
      <c r="F13" s="17"/>
      <c r="G13" s="17"/>
    </row>
    <row r="14" spans="1:9">
      <c r="A14" t="s">
        <v>31</v>
      </c>
      <c r="B14" s="19">
        <f>Maryland!F39</f>
        <v>0</v>
      </c>
      <c r="C14" s="19"/>
      <c r="D14" s="19"/>
      <c r="E14" s="11"/>
      <c r="F14" s="17"/>
      <c r="G14" s="17"/>
    </row>
    <row r="15" spans="1:9">
      <c r="A15" t="s">
        <v>15</v>
      </c>
      <c r="B15" s="19">
        <f>Drexel!F39</f>
        <v>0</v>
      </c>
      <c r="C15" s="19"/>
      <c r="D15" s="19"/>
      <c r="F15" s="17"/>
      <c r="G15" s="17"/>
    </row>
    <row r="16" spans="1:9">
      <c r="A16" t="s">
        <v>10</v>
      </c>
      <c r="B16" s="19">
        <f>Cornell!F39</f>
        <v>0</v>
      </c>
      <c r="C16" s="19"/>
      <c r="D16" s="19"/>
      <c r="E16" s="11"/>
      <c r="F16" s="11"/>
      <c r="G16" s="11"/>
    </row>
    <row r="17" spans="1:7">
      <c r="A17" t="s">
        <v>5</v>
      </c>
      <c r="B17" s="19">
        <f>Brown!F39</f>
        <v>0</v>
      </c>
      <c r="C17" s="19"/>
      <c r="D17" s="19"/>
      <c r="E17" s="11"/>
      <c r="F17" s="11"/>
      <c r="G17" s="11"/>
    </row>
    <row r="18" spans="1:7">
      <c r="A18" t="s">
        <v>37</v>
      </c>
      <c r="B18" s="19">
        <f>'Ohio State'!F39</f>
        <v>0</v>
      </c>
      <c r="C18" s="19"/>
      <c r="D18" s="19"/>
      <c r="F18" s="14"/>
      <c r="G18" s="14"/>
    </row>
    <row r="19" spans="1:7">
      <c r="A19" t="s">
        <v>17</v>
      </c>
      <c r="B19" s="19">
        <f>Fairfield!F39</f>
        <v>0</v>
      </c>
      <c r="C19" s="19"/>
      <c r="D19" s="19"/>
      <c r="E19" s="11"/>
      <c r="F19" s="14"/>
      <c r="G19" s="14"/>
    </row>
    <row r="20" spans="1:7">
      <c r="A20" t="s">
        <v>7</v>
      </c>
      <c r="B20" s="19">
        <f>Bucknell!F39</f>
        <v>0</v>
      </c>
      <c r="C20" s="19"/>
      <c r="D20" s="19"/>
      <c r="E20" s="11"/>
      <c r="F20" s="14"/>
      <c r="G20" s="14"/>
    </row>
    <row r="21" spans="1:7">
      <c r="A21" t="s">
        <v>32</v>
      </c>
      <c r="B21" s="19">
        <f>Massachusetts!F39</f>
        <v>0</v>
      </c>
      <c r="C21" s="19"/>
      <c r="D21" s="19"/>
      <c r="F21" s="11"/>
      <c r="G21" s="11"/>
    </row>
    <row r="22" spans="1:7">
      <c r="A22" t="s">
        <v>26</v>
      </c>
      <c r="B22" s="19">
        <f>Lafayette!F39</f>
        <v>0</v>
      </c>
      <c r="C22" s="19"/>
      <c r="D22" s="19"/>
      <c r="E22" s="11"/>
      <c r="F22" s="11"/>
      <c r="G22" s="11"/>
    </row>
    <row r="23" spans="1:7">
      <c r="A23" t="s">
        <v>34</v>
      </c>
      <c r="B23" s="19">
        <f>Navy!F39</f>
        <v>0</v>
      </c>
      <c r="C23" s="19"/>
      <c r="D23" s="19"/>
      <c r="F23" s="14"/>
      <c r="G23" s="14"/>
    </row>
    <row r="24" spans="1:7">
      <c r="A24" t="s">
        <v>52</v>
      </c>
      <c r="B24" s="19">
        <f>Towson!F39</f>
        <v>0</v>
      </c>
      <c r="C24" s="19"/>
      <c r="D24" s="19"/>
      <c r="E24" s="11"/>
      <c r="F24" s="14"/>
      <c r="G24" s="14"/>
    </row>
    <row r="25" spans="1:7">
      <c r="A25" t="s">
        <v>6</v>
      </c>
      <c r="B25" s="19">
        <f>Bryant!F39</f>
        <v>0</v>
      </c>
      <c r="C25" s="19"/>
      <c r="D25" s="19"/>
      <c r="F25" s="14"/>
      <c r="G25" s="14"/>
    </row>
    <row r="26" spans="1:7">
      <c r="A26" t="s">
        <v>49</v>
      </c>
      <c r="B26" s="19">
        <f>'Stony Brook'!F39</f>
        <v>0</v>
      </c>
      <c r="C26" s="19"/>
      <c r="D26" s="19"/>
      <c r="E26" s="11"/>
      <c r="F26" s="14"/>
      <c r="G26" s="14"/>
    </row>
    <row r="27" spans="1:7">
      <c r="A27" t="s">
        <v>44</v>
      </c>
      <c r="B27" s="19">
        <f>'Robert Morris'!F39</f>
        <v>0</v>
      </c>
      <c r="C27" s="19"/>
      <c r="D27" s="19"/>
      <c r="F27" s="14"/>
      <c r="G27" s="14"/>
    </row>
    <row r="28" spans="1:7">
      <c r="A28" t="s">
        <v>2</v>
      </c>
      <c r="B28" s="19">
        <f>Army!F39</f>
        <v>0</v>
      </c>
      <c r="C28" s="19"/>
      <c r="D28" s="19"/>
      <c r="E28" s="11"/>
      <c r="F28" s="14"/>
      <c r="G28" s="14"/>
    </row>
    <row r="29" spans="1:7">
      <c r="A29" t="s">
        <v>12</v>
      </c>
      <c r="B29" s="19">
        <f>Delaware!F39</f>
        <v>0</v>
      </c>
      <c r="C29" s="19"/>
      <c r="D29" s="19"/>
      <c r="F29" s="11"/>
      <c r="G29" s="11"/>
    </row>
    <row r="30" spans="1:7">
      <c r="A30" t="s">
        <v>18</v>
      </c>
      <c r="B30" s="19">
        <f>Georgetown!F39</f>
        <v>0</v>
      </c>
      <c r="C30" s="19"/>
      <c r="D30" s="19"/>
    </row>
    <row r="31" spans="1:7">
      <c r="A31" t="s">
        <v>48</v>
      </c>
      <c r="B31" s="19">
        <f>Siena!F39</f>
        <v>0</v>
      </c>
      <c r="C31" s="19"/>
      <c r="D31" s="19"/>
      <c r="E31" s="11"/>
    </row>
    <row r="32" spans="1:7">
      <c r="A32" t="s">
        <v>24</v>
      </c>
      <c r="B32" s="19">
        <f>Jacksonville!F39</f>
        <v>0</v>
      </c>
      <c r="C32" s="19"/>
      <c r="D32" s="19"/>
      <c r="E32" s="11"/>
    </row>
    <row r="33" spans="1:5">
      <c r="A33" t="s">
        <v>13</v>
      </c>
      <c r="B33" s="19">
        <f>Denver!F39</f>
        <v>0</v>
      </c>
      <c r="C33" s="19"/>
      <c r="D33" s="19"/>
    </row>
    <row r="34" spans="1:5">
      <c r="A34" t="s">
        <v>55</v>
      </c>
      <c r="B34" s="19">
        <f>Villanova!F39</f>
        <v>0</v>
      </c>
      <c r="C34" s="19"/>
      <c r="D34" s="19"/>
      <c r="E34" s="11"/>
    </row>
    <row r="35" spans="1:5">
      <c r="A35" t="s">
        <v>59</v>
      </c>
      <c r="B35" s="19">
        <f>Yale!F39</f>
        <v>0</v>
      </c>
      <c r="C35" s="19"/>
      <c r="D35" s="19"/>
      <c r="E35" s="18"/>
    </row>
    <row r="36" spans="1:5">
      <c r="A36" t="s">
        <v>20</v>
      </c>
      <c r="B36" s="19">
        <f>Harvard!F39</f>
        <v>0</v>
      </c>
      <c r="C36" s="19"/>
      <c r="D36" s="19"/>
      <c r="E36" s="11"/>
    </row>
    <row r="37" spans="1:5">
      <c r="A37" t="s">
        <v>33</v>
      </c>
      <c r="B37" s="19">
        <f>'Mount St. Marys'!F39</f>
        <v>0</v>
      </c>
      <c r="C37" s="19"/>
      <c r="D37" s="19"/>
      <c r="E37" s="11"/>
    </row>
    <row r="38" spans="1:5">
      <c r="A38" t="s">
        <v>45</v>
      </c>
      <c r="B38" s="19">
        <f>Rutgers!F39</f>
        <v>0</v>
      </c>
      <c r="C38" s="19"/>
      <c r="D38" s="19"/>
      <c r="E38" s="11"/>
    </row>
    <row r="39" spans="1:5">
      <c r="A39" t="s">
        <v>43</v>
      </c>
      <c r="B39" s="19">
        <f>Quinnipiac!F39</f>
        <v>0</v>
      </c>
      <c r="C39" s="19"/>
      <c r="D39" s="19"/>
    </row>
    <row r="40" spans="1:5">
      <c r="A40" t="s">
        <v>53</v>
      </c>
      <c r="B40" s="19">
        <f>UMBC!F39</f>
        <v>0</v>
      </c>
      <c r="C40" s="19"/>
      <c r="D40" s="19"/>
    </row>
    <row r="41" spans="1:5">
      <c r="A41" t="s">
        <v>11</v>
      </c>
      <c r="B41" s="19">
        <f>Dartmouth!F39</f>
        <v>0</v>
      </c>
      <c r="C41" s="19"/>
      <c r="D41" s="19"/>
    </row>
    <row r="42" spans="1:5">
      <c r="A42" t="s">
        <v>38</v>
      </c>
      <c r="B42" s="19">
        <f>Pennsylvania!F39</f>
        <v>0</v>
      </c>
      <c r="C42" s="19"/>
      <c r="D42" s="19"/>
    </row>
    <row r="43" spans="1:5">
      <c r="A43" t="s">
        <v>30</v>
      </c>
      <c r="B43" s="19">
        <f>Marist!F39</f>
        <v>0</v>
      </c>
      <c r="C43" s="19"/>
      <c r="D43" s="19"/>
    </row>
    <row r="44" spans="1:5">
      <c r="A44" t="s">
        <v>46</v>
      </c>
      <c r="B44" s="19">
        <f>'Sacred Heart'!F39</f>
        <v>0</v>
      </c>
      <c r="C44" s="19"/>
      <c r="D44" s="19"/>
    </row>
    <row r="45" spans="1:5">
      <c r="A45" t="s">
        <v>23</v>
      </c>
      <c r="B45" s="19">
        <f>'Holy Cross'!F39</f>
        <v>0</v>
      </c>
      <c r="C45" s="19"/>
      <c r="D45" s="19"/>
      <c r="E45" s="11"/>
    </row>
    <row r="46" spans="1:5">
      <c r="A46" t="s">
        <v>39</v>
      </c>
      <c r="B46" s="19">
        <f>'Penn State'!F39</f>
        <v>0</v>
      </c>
      <c r="C46" s="19"/>
      <c r="D46" s="19"/>
    </row>
    <row r="47" spans="1:5">
      <c r="A47" t="s">
        <v>29</v>
      </c>
      <c r="B47" s="19">
        <f>Manhattan!F39</f>
        <v>0</v>
      </c>
      <c r="C47" s="19"/>
      <c r="D47" s="19"/>
    </row>
    <row r="48" spans="1:5">
      <c r="A48" t="s">
        <v>9</v>
      </c>
      <c r="B48" s="19">
        <f>Colgate!F39</f>
        <v>0</v>
      </c>
      <c r="C48" s="19"/>
      <c r="D48" s="19"/>
    </row>
    <row r="49" spans="1:5">
      <c r="A49" t="s">
        <v>4</v>
      </c>
      <c r="B49" s="19">
        <f>Binghamton!F39</f>
        <v>0</v>
      </c>
      <c r="C49" s="19"/>
      <c r="D49" s="19"/>
    </row>
    <row r="50" spans="1:5">
      <c r="A50" t="s">
        <v>36</v>
      </c>
      <c r="B50" s="19">
        <f>Binghamton!F39</f>
        <v>0</v>
      </c>
      <c r="C50" s="19"/>
      <c r="D50" s="19"/>
    </row>
    <row r="51" spans="1:5">
      <c r="A51" t="s">
        <v>27</v>
      </c>
      <c r="B51" s="19">
        <f>Lehigh!F39</f>
        <v>0</v>
      </c>
      <c r="C51" s="19"/>
      <c r="D51" s="19"/>
    </row>
    <row r="52" spans="1:5">
      <c r="A52" t="s">
        <v>3</v>
      </c>
      <c r="B52" s="19">
        <f>Bellarmine!F39</f>
        <v>0</v>
      </c>
      <c r="C52" s="19"/>
      <c r="D52" s="19"/>
    </row>
    <row r="53" spans="1:5">
      <c r="A53" t="s">
        <v>1</v>
      </c>
      <c r="B53" s="19">
        <f>Albany!F39</f>
        <v>0</v>
      </c>
      <c r="C53" s="19"/>
      <c r="D53" s="19"/>
    </row>
    <row r="54" spans="1:5">
      <c r="A54" t="s">
        <v>19</v>
      </c>
      <c r="B54" s="19">
        <f>Hartford!F39</f>
        <v>0</v>
      </c>
      <c r="C54" s="19"/>
      <c r="D54" s="19"/>
      <c r="E54" s="11"/>
    </row>
    <row r="55" spans="1:5">
      <c r="A55" t="s">
        <v>54</v>
      </c>
      <c r="B55" s="19">
        <f>Vermont!F39</f>
        <v>0</v>
      </c>
      <c r="C55" s="19"/>
      <c r="D55" s="19"/>
      <c r="E55" s="11"/>
    </row>
    <row r="56" spans="1:5">
      <c r="A56" t="s">
        <v>0</v>
      </c>
      <c r="B56" s="19">
        <f>'Air Force'!F39</f>
        <v>0</v>
      </c>
      <c r="C56" s="19"/>
      <c r="D56" s="19"/>
    </row>
    <row r="57" spans="1:5">
      <c r="A57" t="s">
        <v>50</v>
      </c>
      <c r="B57" s="19">
        <f>'St. Johns'!F39</f>
        <v>0</v>
      </c>
      <c r="C57" s="19"/>
      <c r="D57" s="19"/>
    </row>
    <row r="58" spans="1:5">
      <c r="A58" t="s">
        <v>21</v>
      </c>
      <c r="B58" s="19">
        <f>Hobart!F39</f>
        <v>0</v>
      </c>
      <c r="C58" s="19"/>
      <c r="D58" s="19"/>
    </row>
    <row r="59" spans="1:5">
      <c r="A59" t="s">
        <v>8</v>
      </c>
      <c r="B59" s="19">
        <f>Canisius!F39</f>
        <v>0</v>
      </c>
      <c r="C59" s="19"/>
      <c r="D59" s="19"/>
    </row>
    <row r="60" spans="1:5">
      <c r="A60" t="s">
        <v>14</v>
      </c>
      <c r="B60" s="19">
        <f>Detroit!F39</f>
        <v>0</v>
      </c>
      <c r="C60" s="19"/>
      <c r="D60" s="19"/>
    </row>
    <row r="61" spans="1:5">
      <c r="A61" t="s">
        <v>47</v>
      </c>
      <c r="B61" s="19">
        <f>'St. Josephs'!F39</f>
        <v>0</v>
      </c>
      <c r="C61" s="19"/>
      <c r="D61" s="19"/>
    </row>
    <row r="62" spans="1:5">
      <c r="A62" t="s">
        <v>40</v>
      </c>
      <c r="B62" s="19">
        <f>Presbyterian!F39</f>
        <v>0</v>
      </c>
      <c r="C62" s="19"/>
      <c r="D62" s="19"/>
    </row>
    <row r="63" spans="1:5">
      <c r="A63" t="s">
        <v>42</v>
      </c>
      <c r="B63" s="19">
        <f>Providence!F39</f>
        <v>0</v>
      </c>
      <c r="C63" s="19"/>
      <c r="D63" s="19"/>
    </row>
    <row r="64" spans="1:5">
      <c r="A64" t="s">
        <v>57</v>
      </c>
      <c r="B64" s="19">
        <f>VMI!F39</f>
        <v>0</v>
      </c>
      <c r="C64" s="19"/>
      <c r="D64" s="19"/>
    </row>
    <row r="65" spans="1:4">
      <c r="A65" t="s">
        <v>58</v>
      </c>
      <c r="B65" s="19">
        <f>Wagner!F39</f>
        <v>0</v>
      </c>
      <c r="C65" s="19"/>
      <c r="D65" s="19"/>
    </row>
  </sheetData>
  <sortState ref="A6:B65">
    <sortCondition descending="1" ref="B6:B65"/>
  </sortState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Mount St. Mary's</v>
      </c>
      <c r="C7" s="76" t="s">
        <v>62</v>
      </c>
      <c r="E7" s="7"/>
      <c r="F7" s="76" t="str">
        <f>B1</f>
        <v>Mount St. Mary's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32.871287128712872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28.421052631578945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145</v>
      </c>
      <c r="C9" s="4">
        <v>132</v>
      </c>
      <c r="E9" s="4" t="s">
        <v>82</v>
      </c>
      <c r="F9" s="78">
        <f>B19+B23+C26</f>
        <v>420</v>
      </c>
      <c r="G9" s="27"/>
      <c r="H9" s="65"/>
      <c r="I9" s="4" t="s">
        <v>52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26.126126126126124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28.846153846153843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435</v>
      </c>
      <c r="C10" s="4">
        <v>463</v>
      </c>
      <c r="E10" s="4" t="s">
        <v>83</v>
      </c>
      <c r="F10" s="78">
        <f>C19+C23+B26</f>
        <v>396</v>
      </c>
      <c r="G10" s="27"/>
      <c r="H10" s="65"/>
      <c r="I10" s="4" t="s">
        <v>14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27.616926503340757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25.590551181102363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0.33333333333333331</v>
      </c>
      <c r="C11" s="6">
        <f>C9/C10</f>
        <v>0.28509719222462204</v>
      </c>
      <c r="E11" s="4" t="s">
        <v>84</v>
      </c>
      <c r="F11" s="78">
        <f>SUM(F9:F10)</f>
        <v>816</v>
      </c>
      <c r="G11" s="27"/>
      <c r="H11" s="65"/>
      <c r="I11" s="4" t="s">
        <v>24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30.042918454935624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28.915662650602407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253</v>
      </c>
      <c r="C12" s="4">
        <v>271</v>
      </c>
      <c r="E12" s="4" t="s">
        <v>85</v>
      </c>
      <c r="F12" s="79">
        <f>F9/(B39/60)</f>
        <v>35</v>
      </c>
      <c r="G12" s="28"/>
      <c r="H12" s="65"/>
      <c r="I12" s="4" t="s">
        <v>15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36.272040302267001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31.45780051150895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0.58160919540229883</v>
      </c>
      <c r="C13" s="6">
        <f>C12/C10</f>
        <v>0.58531317494600432</v>
      </c>
      <c r="E13" s="4" t="s">
        <v>86</v>
      </c>
      <c r="F13" s="79">
        <f>F10/(B39/60)</f>
        <v>33</v>
      </c>
      <c r="G13" s="28"/>
      <c r="H13" s="65"/>
      <c r="I13" s="4" t="s">
        <v>57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22.857142857142858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36.936936936936938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0.5731225296442688</v>
      </c>
      <c r="C14" s="6">
        <f>C9/C12</f>
        <v>0.4870848708487085</v>
      </c>
      <c r="E14" s="4" t="s">
        <v>87</v>
      </c>
      <c r="F14" s="79">
        <f>F11/(B39/60)</f>
        <v>68</v>
      </c>
      <c r="G14" s="28"/>
      <c r="H14" s="65"/>
      <c r="I14" s="4" t="s">
        <v>28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26.038781163434905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26.34730538922156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73</v>
      </c>
      <c r="C15" s="4">
        <v>68</v>
      </c>
      <c r="E15" s="7"/>
      <c r="F15" s="7"/>
      <c r="G15" s="7"/>
      <c r="H15" s="65"/>
      <c r="I15" s="4" t="s">
        <v>44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36.899563318777297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29.574468085106382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0.50344827586206897</v>
      </c>
      <c r="C16" s="6">
        <f>C15/C9</f>
        <v>0.51515151515151514</v>
      </c>
      <c r="E16" s="24" t="s">
        <v>88</v>
      </c>
      <c r="F16" s="7"/>
      <c r="G16" s="7"/>
      <c r="H16" s="65"/>
      <c r="I16" s="4" t="s">
        <v>18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28.50678733031674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27.391304347826086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34.523809523809526</v>
      </c>
      <c r="G17" s="29"/>
      <c r="H17" s="65"/>
      <c r="I17" s="4" t="s">
        <v>46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24.380165289256198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25.619834710743799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33.333333333333329</v>
      </c>
      <c r="G18" s="29"/>
      <c r="H18" s="65"/>
      <c r="I18" s="4" t="s">
        <v>43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29.599999999999998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28.179551122194514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183</v>
      </c>
      <c r="C19" s="4">
        <v>132</v>
      </c>
      <c r="E19" s="4" t="s">
        <v>120</v>
      </c>
      <c r="F19" s="10">
        <f>F17-F18</f>
        <v>1.1904761904761969</v>
      </c>
      <c r="G19" s="29"/>
      <c r="H19" s="65"/>
      <c r="I19" s="4" t="s">
        <v>58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21.779141104294478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40.888888888888893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0.580952380952381</v>
      </c>
      <c r="C20" s="6">
        <f>C19/(B19+C19)</f>
        <v>0.41904761904761906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200</v>
      </c>
      <c r="C23" s="4">
        <v>210</v>
      </c>
      <c r="E23" s="12" t="s">
        <v>122</v>
      </c>
      <c r="F23" s="10">
        <f>(F17*'Efficiency Adjustment'!B66)/K27</f>
        <v>32.380255029988241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146</v>
      </c>
      <c r="C24" s="4">
        <v>173</v>
      </c>
      <c r="E24" s="12" t="s">
        <v>123</v>
      </c>
      <c r="F24" s="10">
        <f>(F18*'Efficiency Adjustment'!C66)/J27</f>
        <v>32.651198358893254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0.73</v>
      </c>
      <c r="C25" s="6">
        <f>C24/C23</f>
        <v>0.82380952380952377</v>
      </c>
      <c r="E25" s="12" t="s">
        <v>124</v>
      </c>
      <c r="F25" s="10">
        <f>F23-F24</f>
        <v>-0.27094332890501249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54</v>
      </c>
      <c r="C26" s="4">
        <f>C23-C24</f>
        <v>37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28.582573298217067</v>
      </c>
      <c r="K27" s="19">
        <f>AVERAGEIF(K8:K24,"&gt;0")</f>
        <v>29.847459191822058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1.0357142857142858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47</v>
      </c>
      <c r="C29" s="4">
        <v>46</v>
      </c>
      <c r="E29" s="12" t="s">
        <v>148</v>
      </c>
      <c r="F29" s="10">
        <f>C10/F10</f>
        <v>1.1691919191919191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19</v>
      </c>
      <c r="C30" s="4">
        <v>19</v>
      </c>
      <c r="E30" s="12" t="s">
        <v>91</v>
      </c>
      <c r="F30" s="10">
        <f>F28-F29</f>
        <v>-0.13347763347763331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0.40425531914893614</v>
      </c>
      <c r="C31" s="23">
        <f>C30/C29</f>
        <v>0.41304347826086957</v>
      </c>
      <c r="E31" s="4" t="s">
        <v>149</v>
      </c>
      <c r="F31" s="10">
        <f>B12/F9</f>
        <v>0.60238095238095235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3</v>
      </c>
      <c r="E32" s="12" t="s">
        <v>150</v>
      </c>
      <c r="F32" s="10">
        <f>C12/F10</f>
        <v>0.68434343434343436</v>
      </c>
      <c r="G32" s="7"/>
      <c r="H32" s="65"/>
      <c r="I32" s="4" t="s">
        <v>203</v>
      </c>
      <c r="J32" s="9">
        <f>F14</f>
        <v>68</v>
      </c>
      <c r="K32" s="4">
        <f>RANK(J32,'Universal Aggregate Worksheet'!I7:I67,0)</f>
        <v>28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2.1739130434782608E-2</v>
      </c>
      <c r="C33" s="23">
        <f>C32/B29</f>
        <v>6.3829787234042548E-2</v>
      </c>
      <c r="E33" s="12" t="s">
        <v>92</v>
      </c>
      <c r="F33" s="13">
        <f>F31-F32</f>
        <v>-8.1962481962482014E-2</v>
      </c>
      <c r="G33" s="29"/>
      <c r="H33" s="65"/>
      <c r="I33" s="12" t="s">
        <v>160</v>
      </c>
      <c r="J33" s="9">
        <f>F12</f>
        <v>35</v>
      </c>
      <c r="K33" s="4">
        <f>RANK(J33,'Universal Aggregate Worksheet'!F7:F67,0)</f>
        <v>22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0.34253563218390809</v>
      </c>
      <c r="G34" s="31"/>
      <c r="H34" s="65"/>
      <c r="I34" s="12" t="s">
        <v>161</v>
      </c>
      <c r="J34" s="9">
        <f>F13</f>
        <v>33</v>
      </c>
      <c r="K34" s="4">
        <f>RANK(J34,'Universal Aggregate Worksheet'!G7:G67,1)</f>
        <v>27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49</v>
      </c>
      <c r="C35" s="4">
        <v>50</v>
      </c>
      <c r="E35" s="12" t="s">
        <v>152</v>
      </c>
      <c r="F35" s="6">
        <f>((0.167*C30)+(C9)+(0.83*C32))/C10</f>
        <v>0.2973282937365011</v>
      </c>
      <c r="G35" s="7"/>
      <c r="H35" s="65"/>
      <c r="I35" s="12" t="s">
        <v>210</v>
      </c>
      <c r="J35" s="9">
        <f>J33-J34</f>
        <v>2</v>
      </c>
      <c r="K35" s="4">
        <f>RANK(J35,'Universal Aggregate Worksheet'!H7:H67,0)</f>
        <v>24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0.5889446640316206</v>
      </c>
      <c r="G36" s="31"/>
      <c r="H36" s="65"/>
      <c r="I36" s="4" t="s">
        <v>133</v>
      </c>
      <c r="J36" s="10">
        <f>F23</f>
        <v>32.380255029988241</v>
      </c>
      <c r="K36" s="4">
        <f>RANK(J36,'Universal Aggregate Worksheet'!X7:X67,0)</f>
        <v>12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0.50798154981549815</v>
      </c>
      <c r="G37" s="31"/>
      <c r="H37" s="65"/>
      <c r="I37" s="4" t="s">
        <v>136</v>
      </c>
      <c r="J37" s="10">
        <f>F24</f>
        <v>32.651198358893254</v>
      </c>
      <c r="K37" s="4">
        <f>RANK(J37,'Universal Aggregate Worksheet'!Z7:Z67,1)</f>
        <v>56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-0.27094332890501249</v>
      </c>
      <c r="K38" s="4">
        <f>RANK(J38,'Universal Aggregate Worksheet'!AB7:AB67,0)</f>
        <v>33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720</v>
      </c>
      <c r="C39" s="4">
        <f>B39</f>
        <v>720</v>
      </c>
      <c r="E39" s="24" t="s">
        <v>155</v>
      </c>
      <c r="F39" s="7"/>
      <c r="G39" s="7"/>
      <c r="H39" s="65"/>
      <c r="I39" s="4" t="s">
        <v>166</v>
      </c>
      <c r="J39" s="10">
        <f>F28</f>
        <v>1.0357142857142858</v>
      </c>
      <c r="K39" s="4">
        <f>RANK(J39,'Universal Aggregate Worksheet'!M7:M67,0)</f>
        <v>27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4.3678160919540229E-2</v>
      </c>
      <c r="G40" s="13">
        <f>C30/C10</f>
        <v>4.1036717062634988E-2</v>
      </c>
      <c r="H40" s="65"/>
      <c r="I40" s="4" t="s">
        <v>170</v>
      </c>
      <c r="J40" s="10">
        <f>F29</f>
        <v>1.1691919191919191</v>
      </c>
      <c r="K40" s="4">
        <f>RANK(J40,'Universal Aggregate Worksheet'!Q7:Q67,1)</f>
        <v>60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9.9352051835853133E-2</v>
      </c>
      <c r="G41" s="10">
        <f>B29/B10</f>
        <v>0.10804597701149425</v>
      </c>
      <c r="H41" s="65"/>
      <c r="I41" s="4" t="s">
        <v>168</v>
      </c>
      <c r="J41" s="6">
        <f>F34</f>
        <v>0.34253563218390809</v>
      </c>
      <c r="K41" s="4">
        <f>RANK(J41,'Universal Aggregate Worksheet'!O7:O67,0)</f>
        <v>6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-5.5673890916312904E-2</v>
      </c>
      <c r="G42" s="10">
        <f>G40-G41</f>
        <v>-6.7009259948859257E-2</v>
      </c>
      <c r="H42" s="65"/>
      <c r="I42" s="4" t="s">
        <v>172</v>
      </c>
      <c r="J42" s="6">
        <f>F35</f>
        <v>0.2973282937365011</v>
      </c>
      <c r="K42" s="4">
        <f>RANK(J42,'Universal Aggregate Worksheet'!S7:S67,1)</f>
        <v>41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0.11190476190476191</v>
      </c>
      <c r="G43" s="86">
        <f>C29/F10</f>
        <v>0.11616161616161616</v>
      </c>
      <c r="H43" s="65"/>
      <c r="I43" s="4" t="s">
        <v>182</v>
      </c>
      <c r="J43" s="10">
        <f>F47</f>
        <v>0.1738095238095238</v>
      </c>
      <c r="K43" s="4">
        <f>RANK(J43,'Universal Aggregate Worksheet'!U7:U67,0)</f>
        <v>13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0.1310344827586207</v>
      </c>
      <c r="G44" s="86">
        <f>C30/C9</f>
        <v>0.14393939393939395</v>
      </c>
      <c r="H44" s="65"/>
      <c r="I44" s="4" t="s">
        <v>183</v>
      </c>
      <c r="J44" s="10">
        <f>F48</f>
        <v>0.17171717171717171</v>
      </c>
      <c r="K44" s="4">
        <f>RANK(J44,'Universal Aggregate Worksheet'!V7:V67,1)</f>
        <v>45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0.580952380952381</v>
      </c>
      <c r="K45" s="4">
        <f>RANK(J45,'Universal Aggregate Worksheet'!J7:J67,0)</f>
        <v>13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0.73</v>
      </c>
      <c r="K46" s="4">
        <f>RANK(J46,'Universal Aggregate Worksheet'!K7:K67,0)</f>
        <v>59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0.1738095238095238</v>
      </c>
      <c r="G47" s="33"/>
      <c r="H47" s="65"/>
      <c r="I47" s="4" t="s">
        <v>181</v>
      </c>
      <c r="J47" s="13">
        <f>C25</f>
        <v>0.82380952380952377</v>
      </c>
      <c r="K47" s="4">
        <f>RANK(J47,'Universal Aggregate Worksheet'!L7:L67,1)</f>
        <v>32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0.17171717171717171</v>
      </c>
      <c r="G48" s="29"/>
      <c r="H48" s="65"/>
      <c r="I48" s="4" t="s">
        <v>205</v>
      </c>
      <c r="J48" s="6">
        <f>B31</f>
        <v>0.40425531914893614</v>
      </c>
      <c r="K48" s="4">
        <f>RANK(J48,'Universal Aggregate Worksheet'!AC7:AC67,0)</f>
        <v>9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0.41304347826086957</v>
      </c>
      <c r="K49" s="4">
        <f>RANK(J49,'Universal Aggregate Worksheet'!AD7:AD67,1)</f>
        <v>53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4.3678160919540229E-2</v>
      </c>
      <c r="K50" s="4">
        <f>RANK(J50,'Universal Aggregate Worksheet'!AI7:AI67,0)</f>
        <v>16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6.0049019607843139E-2</v>
      </c>
      <c r="G51" s="10">
        <f>C35/F11</f>
        <v>6.1274509803921566E-2</v>
      </c>
      <c r="H51" s="65"/>
      <c r="I51" s="12" t="s">
        <v>221</v>
      </c>
      <c r="J51" s="10">
        <f>F41</f>
        <v>9.9352051835853133E-2</v>
      </c>
      <c r="K51" s="4">
        <f>RANK(J51,'Universal Aggregate Worksheet'!AJ7:AJ67,1)</f>
        <v>16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0.35101010101010099</v>
      </c>
      <c r="G52" s="86">
        <f>(B12-B9)/F9</f>
        <v>0.25714285714285712</v>
      </c>
      <c r="H52" s="65"/>
      <c r="I52" s="12" t="s">
        <v>222</v>
      </c>
      <c r="J52" s="87">
        <f>F43</f>
        <v>0.11190476190476191</v>
      </c>
      <c r="K52" s="4">
        <f>RANK(J52,'Universal Aggregate Worksheet'!AE7:AE67,0)</f>
        <v>29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0.11616161616161616</v>
      </c>
      <c r="K53" s="4">
        <f>RANK(J53,'Universal Aggregate Worksheet'!AF7:AF67,1)</f>
        <v>32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0.1310344827586207</v>
      </c>
      <c r="K54" s="4">
        <f>RANK(J54,'Universal Aggregate Worksheet'!AG7:AG67,0)</f>
        <v>32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28.582573298217067</v>
      </c>
      <c r="G55" s="7"/>
      <c r="H55" s="65"/>
      <c r="I55" s="12" t="s">
        <v>225</v>
      </c>
      <c r="J55" s="87">
        <f>G44</f>
        <v>0.14393939393939395</v>
      </c>
      <c r="K55" s="4">
        <f>RANK(J55,'Universal Aggregate Worksheet'!AH7:AH67,1)</f>
        <v>37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29.847459191822058</v>
      </c>
      <c r="G56" s="7"/>
      <c r="H56" s="65"/>
      <c r="I56" s="12" t="s">
        <v>227</v>
      </c>
      <c r="J56" s="10">
        <f>F51</f>
        <v>6.0049019607843139E-2</v>
      </c>
      <c r="K56" s="4">
        <f>RANK(J56,'Universal Aggregate Worksheet'!AK7:AK67,1)</f>
        <v>29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-1.2648858936049905</v>
      </c>
      <c r="G57" s="7"/>
      <c r="H57" s="65"/>
      <c r="I57" s="12" t="s">
        <v>226</v>
      </c>
      <c r="J57" s="10">
        <f>G51</f>
        <v>6.1274509803921566E-2</v>
      </c>
      <c r="K57" s="4">
        <f>RANK(J57,'Universal Aggregate Worksheet'!AL7:AL67,0)</f>
        <v>30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0.35101010101010099</v>
      </c>
      <c r="K58" s="4">
        <f>RANK(J58,'Universal Aggregate Worksheet'!AM7:AM67,0)</f>
        <v>6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0.25714285714285712</v>
      </c>
      <c r="K59" s="4">
        <f>RANK(J59,'Universal Aggregate Worksheet'!AN7:AN67,1)</f>
        <v>7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28.582573298217067</v>
      </c>
      <c r="K60" s="4">
        <f>RANK(J60,'Universal Aggregate Worksheet'!AO7:AO67,0)</f>
        <v>21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29.847459191822058</v>
      </c>
      <c r="K61" s="4">
        <f>RANK(J61,'Universal Aggregate Worksheet'!AP7:AP67,1)</f>
        <v>57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-1.2648858936049905</v>
      </c>
      <c r="K62" s="4">
        <f>RANK(J62,'Universal Aggregate Worksheet'!AQ7:AQ67,0)</f>
        <v>45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Navy</v>
      </c>
      <c r="C7" s="76" t="s">
        <v>62</v>
      </c>
      <c r="E7" s="7"/>
      <c r="F7" s="76" t="str">
        <f>B1</f>
        <v>Navy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22.857142857142858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36.936936936936938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118</v>
      </c>
      <c r="C9" s="4">
        <v>125</v>
      </c>
      <c r="E9" s="4" t="s">
        <v>82</v>
      </c>
      <c r="F9" s="78">
        <f>B19+B23+C26</f>
        <v>414</v>
      </c>
      <c r="G9" s="27"/>
      <c r="H9" s="65"/>
      <c r="I9" s="4" t="s">
        <v>28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26.038781163434905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26.34730538922156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421</v>
      </c>
      <c r="C10" s="4">
        <v>417</v>
      </c>
      <c r="E10" s="4" t="s">
        <v>83</v>
      </c>
      <c r="F10" s="78">
        <f>C19+C23+B26</f>
        <v>405</v>
      </c>
      <c r="G10" s="27"/>
      <c r="H10" s="65"/>
      <c r="I10" s="4" t="s">
        <v>35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32.484076433121018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29.339853300733498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0.28028503562945367</v>
      </c>
      <c r="C11" s="6">
        <f>C9/C10</f>
        <v>0.29976019184652281</v>
      </c>
      <c r="E11" s="4" t="s">
        <v>84</v>
      </c>
      <c r="F11" s="78">
        <f>SUM(F9:F10)</f>
        <v>819</v>
      </c>
      <c r="G11" s="27"/>
      <c r="H11" s="65"/>
      <c r="I11" s="4" t="s">
        <v>27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31.395348837209301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30.855855855855857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224</v>
      </c>
      <c r="C12" s="4">
        <v>239</v>
      </c>
      <c r="E12" s="4" t="s">
        <v>85</v>
      </c>
      <c r="F12" s="79">
        <f>F9/(B39/60)</f>
        <v>31.633237822349571</v>
      </c>
      <c r="G12" s="28"/>
      <c r="H12" s="65"/>
      <c r="I12" s="4" t="s">
        <v>7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28.865979381443296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22.566371681415927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0.53206650831353919</v>
      </c>
      <c r="C13" s="6">
        <f>C12/C10</f>
        <v>0.57314148681055155</v>
      </c>
      <c r="E13" s="4" t="s">
        <v>86</v>
      </c>
      <c r="F13" s="79">
        <f>F10/(B39/60)</f>
        <v>30.945558739255013</v>
      </c>
      <c r="G13" s="28"/>
      <c r="H13" s="65"/>
      <c r="I13" s="4" t="s">
        <v>26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27.540106951871657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31.753554502369667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0.5267857142857143</v>
      </c>
      <c r="C14" s="6">
        <f>C9/C12</f>
        <v>0.52301255230125521</v>
      </c>
      <c r="E14" s="4" t="s">
        <v>87</v>
      </c>
      <c r="F14" s="79">
        <f>F11/(B39/60)</f>
        <v>62.578796561604584</v>
      </c>
      <c r="G14" s="28"/>
      <c r="H14" s="65"/>
      <c r="I14" s="4" t="s">
        <v>52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26.126126126126124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28.846153846153843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71</v>
      </c>
      <c r="C15" s="4">
        <v>67</v>
      </c>
      <c r="E15" s="7"/>
      <c r="F15" s="7"/>
      <c r="G15" s="7"/>
      <c r="H15" s="65"/>
      <c r="I15" s="4" t="s">
        <v>23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19.638826185101578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30.632411067193676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0.60169491525423724</v>
      </c>
      <c r="C16" s="6">
        <f>C15/C9</f>
        <v>0.53600000000000003</v>
      </c>
      <c r="E16" s="24" t="s">
        <v>88</v>
      </c>
      <c r="F16" s="7"/>
      <c r="G16" s="7"/>
      <c r="H16" s="65"/>
      <c r="I16" s="4" t="s">
        <v>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28.773584905660378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26.835443037974681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28.502415458937197</v>
      </c>
      <c r="G17" s="29"/>
      <c r="H17" s="65"/>
      <c r="I17" s="4" t="s">
        <v>18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28.50678733031674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27.391304347826086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30.864197530864196</v>
      </c>
      <c r="G18" s="29"/>
      <c r="H18" s="65"/>
      <c r="I18" s="4" t="s">
        <v>31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33.485193621867879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25.69832402234637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137</v>
      </c>
      <c r="C19" s="4">
        <v>155</v>
      </c>
      <c r="E19" s="4" t="s">
        <v>120</v>
      </c>
      <c r="F19" s="10">
        <f>F17-F18</f>
        <v>-2.3617820719269993</v>
      </c>
      <c r="G19" s="29"/>
      <c r="H19" s="65"/>
      <c r="I19" s="4" t="s">
        <v>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29.629629629629626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22.685185185185187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0.46917808219178081</v>
      </c>
      <c r="C20" s="6">
        <f>C19/(B19+C19)</f>
        <v>0.53082191780821919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25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31.850117096018739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22.03856749311295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228</v>
      </c>
      <c r="C23" s="4">
        <v>211</v>
      </c>
      <c r="E23" s="12" t="s">
        <v>122</v>
      </c>
      <c r="F23" s="10">
        <f>(F17*'Efficiency Adjustment'!B66)/K27</f>
        <v>28.659765708940707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189</v>
      </c>
      <c r="C24" s="4">
        <v>162</v>
      </c>
      <c r="E24" s="12" t="s">
        <v>123</v>
      </c>
      <c r="F24" s="10">
        <f>(F18*'Efficiency Adjustment'!C66)/J27</f>
        <v>30.593361011563363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0.82894736842105265</v>
      </c>
      <c r="C25" s="6">
        <f>C24/C23</f>
        <v>0.76777251184834128</v>
      </c>
      <c r="E25" s="12" t="s">
        <v>124</v>
      </c>
      <c r="F25" s="10">
        <f>F23-F24</f>
        <v>-1.9335953026226562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39</v>
      </c>
      <c r="C26" s="4">
        <f>C23-C24</f>
        <v>49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28.245515424534162</v>
      </c>
      <c r="K27" s="19">
        <f>AVERAGEIF(K8:K24,"&gt;0")</f>
        <v>27.840558974332787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1.0169082125603865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55</v>
      </c>
      <c r="C29" s="4">
        <v>40</v>
      </c>
      <c r="E29" s="12" t="s">
        <v>148</v>
      </c>
      <c r="F29" s="10">
        <f>C10/F10</f>
        <v>1.0296296296296297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19</v>
      </c>
      <c r="C30" s="4">
        <v>13</v>
      </c>
      <c r="E30" s="12" t="s">
        <v>91</v>
      </c>
      <c r="F30" s="10">
        <f>F28-F29</f>
        <v>-1.2721417069243124E-2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0.34545454545454546</v>
      </c>
      <c r="C31" s="23">
        <f>C30/C29</f>
        <v>0.32500000000000001</v>
      </c>
      <c r="E31" s="4" t="s">
        <v>149</v>
      </c>
      <c r="F31" s="10">
        <f>B12/F9</f>
        <v>0.54106280193236711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0.59012345679012346</v>
      </c>
      <c r="G32" s="7"/>
      <c r="H32" s="65"/>
      <c r="I32" s="4" t="s">
        <v>203</v>
      </c>
      <c r="J32" s="9">
        <f>F14</f>
        <v>62.578796561604584</v>
      </c>
      <c r="K32" s="4">
        <f>RANK(J32,'Universal Aggregate Worksheet'!I7:I67,0)</f>
        <v>46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2.5000000000000001E-2</v>
      </c>
      <c r="C33" s="23">
        <f>C32/B29</f>
        <v>0</v>
      </c>
      <c r="E33" s="12" t="s">
        <v>92</v>
      </c>
      <c r="F33" s="13">
        <f>F31-F32</f>
        <v>-4.9060654857756347E-2</v>
      </c>
      <c r="G33" s="29"/>
      <c r="H33" s="65"/>
      <c r="I33" s="12" t="s">
        <v>160</v>
      </c>
      <c r="J33" s="9">
        <f>F12</f>
        <v>31.633237822349571</v>
      </c>
      <c r="K33" s="4">
        <f>RANK(J33,'Universal Aggregate Worksheet'!F7:F67,0)</f>
        <v>47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0.28979334916864607</v>
      </c>
      <c r="G34" s="31"/>
      <c r="H34" s="65"/>
      <c r="I34" s="12" t="s">
        <v>161</v>
      </c>
      <c r="J34" s="9">
        <f>F13</f>
        <v>30.945558739255013</v>
      </c>
      <c r="K34" s="4">
        <f>RANK(J34,'Universal Aggregate Worksheet'!G7:G67,1)</f>
        <v>18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45</v>
      </c>
      <c r="C35" s="4">
        <v>60</v>
      </c>
      <c r="E35" s="12" t="s">
        <v>152</v>
      </c>
      <c r="F35" s="6">
        <f>((0.167*C30)+(C9)+(0.83*C32))/C10</f>
        <v>0.30496642685851322</v>
      </c>
      <c r="G35" s="7"/>
      <c r="H35" s="65"/>
      <c r="I35" s="12" t="s">
        <v>210</v>
      </c>
      <c r="J35" s="9">
        <f>J33-J34</f>
        <v>0.68767908309455805</v>
      </c>
      <c r="K35" s="4">
        <f>RANK(J35,'Universal Aggregate Worksheet'!H7:H67,0)</f>
        <v>30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0.54465624999999995</v>
      </c>
      <c r="G36" s="31"/>
      <c r="H36" s="65"/>
      <c r="I36" s="4" t="s">
        <v>133</v>
      </c>
      <c r="J36" s="10">
        <f>F23</f>
        <v>28.659765708940707</v>
      </c>
      <c r="K36" s="4">
        <f>RANK(J36,'Universal Aggregate Worksheet'!X7:X67,0)</f>
        <v>27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0.53209623430962349</v>
      </c>
      <c r="G37" s="31"/>
      <c r="H37" s="65"/>
      <c r="I37" s="4" t="s">
        <v>136</v>
      </c>
      <c r="J37" s="10">
        <f>F24</f>
        <v>30.593361011563363</v>
      </c>
      <c r="K37" s="4">
        <f>RANK(J37,'Universal Aggregate Worksheet'!Z7:Z67,1)</f>
        <v>46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-1.9335953026226562</v>
      </c>
      <c r="K38" s="4">
        <f>RANK(J38,'Universal Aggregate Worksheet'!AB7:AB67,0)</f>
        <v>42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785.25</v>
      </c>
      <c r="C39" s="4">
        <f>B39</f>
        <v>785.25</v>
      </c>
      <c r="E39" s="24" t="s">
        <v>155</v>
      </c>
      <c r="F39" s="7"/>
      <c r="G39" s="7"/>
      <c r="H39" s="65"/>
      <c r="I39" s="4" t="s">
        <v>166</v>
      </c>
      <c r="J39" s="10">
        <f>F28</f>
        <v>1.0169082125603865</v>
      </c>
      <c r="K39" s="4">
        <f>RANK(J39,'Universal Aggregate Worksheet'!M7:M67,0)</f>
        <v>31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4.5130641330166268E-2</v>
      </c>
      <c r="G40" s="13">
        <f>C30/C10</f>
        <v>3.117505995203837E-2</v>
      </c>
      <c r="H40" s="65"/>
      <c r="I40" s="4" t="s">
        <v>170</v>
      </c>
      <c r="J40" s="10">
        <f>F29</f>
        <v>1.0296296296296297</v>
      </c>
      <c r="K40" s="4">
        <f>RANK(J40,'Universal Aggregate Worksheet'!Q7:Q67,1)</f>
        <v>40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9.5923261390887291E-2</v>
      </c>
      <c r="G41" s="10">
        <f>B29/B10</f>
        <v>0.13064133016627077</v>
      </c>
      <c r="H41" s="65"/>
      <c r="I41" s="4" t="s">
        <v>168</v>
      </c>
      <c r="J41" s="6">
        <f>F34</f>
        <v>0.28979334916864607</v>
      </c>
      <c r="K41" s="4">
        <f>RANK(J41,'Universal Aggregate Worksheet'!O7:O67,0)</f>
        <v>27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-5.0792620060721022E-2</v>
      </c>
      <c r="G42" s="10">
        <f>G40-G41</f>
        <v>-9.9466270214232405E-2</v>
      </c>
      <c r="H42" s="65"/>
      <c r="I42" s="4" t="s">
        <v>172</v>
      </c>
      <c r="J42" s="6">
        <f>F35</f>
        <v>0.30496642685851322</v>
      </c>
      <c r="K42" s="4">
        <f>RANK(J42,'Universal Aggregate Worksheet'!S7:S67,1)</f>
        <v>46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0.13285024154589373</v>
      </c>
      <c r="G43" s="86">
        <f>C29/F10</f>
        <v>9.8765432098765427E-2</v>
      </c>
      <c r="H43" s="65"/>
      <c r="I43" s="4" t="s">
        <v>182</v>
      </c>
      <c r="J43" s="10">
        <f>F47</f>
        <v>0.17149758454106281</v>
      </c>
      <c r="K43" s="4">
        <f>RANK(J43,'Universal Aggregate Worksheet'!U7:U67,0)</f>
        <v>17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0.16101694915254236</v>
      </c>
      <c r="G44" s="86">
        <f>C30/C9</f>
        <v>0.104</v>
      </c>
      <c r="H44" s="65"/>
      <c r="I44" s="4" t="s">
        <v>183</v>
      </c>
      <c r="J44" s="10">
        <f>F48</f>
        <v>0.16543209876543211</v>
      </c>
      <c r="K44" s="4">
        <f>RANK(J44,'Universal Aggregate Worksheet'!V7:V67,1)</f>
        <v>41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0.46917808219178081</v>
      </c>
      <c r="K45" s="4">
        <f>RANK(J45,'Universal Aggregate Worksheet'!J7:J67,0)</f>
        <v>38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0.82894736842105265</v>
      </c>
      <c r="K46" s="4">
        <f>RANK(J46,'Universal Aggregate Worksheet'!K7:K67,0)</f>
        <v>33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0.17149758454106281</v>
      </c>
      <c r="G47" s="33"/>
      <c r="H47" s="65"/>
      <c r="I47" s="4" t="s">
        <v>181</v>
      </c>
      <c r="J47" s="13">
        <f>C25</f>
        <v>0.76777251184834128</v>
      </c>
      <c r="K47" s="4">
        <f>RANK(J47,'Universal Aggregate Worksheet'!L7:L67,1)</f>
        <v>5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0.16543209876543211</v>
      </c>
      <c r="G48" s="29"/>
      <c r="H48" s="65"/>
      <c r="I48" s="4" t="s">
        <v>205</v>
      </c>
      <c r="J48" s="6">
        <f>B31</f>
        <v>0.34545454545454546</v>
      </c>
      <c r="K48" s="4">
        <f>RANK(J48,'Universal Aggregate Worksheet'!AC7:AC67,0)</f>
        <v>22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0.32500000000000001</v>
      </c>
      <c r="K49" s="4">
        <f>RANK(J49,'Universal Aggregate Worksheet'!AD7:AD67,1)</f>
        <v>35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4.5130641330166268E-2</v>
      </c>
      <c r="K50" s="4">
        <f>RANK(J50,'Universal Aggregate Worksheet'!AI7:AI67,0)</f>
        <v>13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5.4945054945054944E-2</v>
      </c>
      <c r="G51" s="10">
        <f>C35/F11</f>
        <v>7.3260073260073263E-2</v>
      </c>
      <c r="H51" s="65"/>
      <c r="I51" s="12" t="s">
        <v>221</v>
      </c>
      <c r="J51" s="10">
        <f>F41</f>
        <v>9.5923261390887291E-2</v>
      </c>
      <c r="K51" s="4">
        <f>RANK(J51,'Universal Aggregate Worksheet'!AJ7:AJ67,1)</f>
        <v>11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0.2814814814814815</v>
      </c>
      <c r="G52" s="86">
        <f>(B12-B9)/F9</f>
        <v>0.2560386473429952</v>
      </c>
      <c r="H52" s="65"/>
      <c r="I52" s="12" t="s">
        <v>222</v>
      </c>
      <c r="J52" s="87">
        <f>F43</f>
        <v>0.13285024154589373</v>
      </c>
      <c r="K52" s="4">
        <f>RANK(J52,'Universal Aggregate Worksheet'!AE7:AE67,0)</f>
        <v>14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9.8765432098765427E-2</v>
      </c>
      <c r="K53" s="4">
        <f>RANK(J53,'Universal Aggregate Worksheet'!AF7:AF67,1)</f>
        <v>17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0.16101694915254236</v>
      </c>
      <c r="K54" s="4">
        <f>RANK(J54,'Universal Aggregate Worksheet'!AG7:AG67,0)</f>
        <v>9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28.245515424534162</v>
      </c>
      <c r="G55" s="7"/>
      <c r="H55" s="65"/>
      <c r="I55" s="12" t="s">
        <v>225</v>
      </c>
      <c r="J55" s="87">
        <f>G44</f>
        <v>0.104</v>
      </c>
      <c r="K55" s="4">
        <f>RANK(J55,'Universal Aggregate Worksheet'!AH7:AH67,1)</f>
        <v>18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27.840558974332787</v>
      </c>
      <c r="G56" s="7"/>
      <c r="H56" s="65"/>
      <c r="I56" s="12" t="s">
        <v>227</v>
      </c>
      <c r="J56" s="10">
        <f>F51</f>
        <v>5.4945054945054944E-2</v>
      </c>
      <c r="K56" s="4">
        <f>RANK(J56,'Universal Aggregate Worksheet'!AK7:AK67,1)</f>
        <v>22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0.40495645020137516</v>
      </c>
      <c r="G57" s="7"/>
      <c r="H57" s="65"/>
      <c r="I57" s="12" t="s">
        <v>226</v>
      </c>
      <c r="J57" s="10">
        <f>G51</f>
        <v>7.3260073260073263E-2</v>
      </c>
      <c r="K57" s="4">
        <f>RANK(J57,'Universal Aggregate Worksheet'!AL7:AL67,0)</f>
        <v>6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0.2814814814814815</v>
      </c>
      <c r="K58" s="4">
        <f>RANK(J58,'Universal Aggregate Worksheet'!AM7:AM67,0)</f>
        <v>47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0.2560386473429952</v>
      </c>
      <c r="K59" s="4">
        <f>RANK(J59,'Universal Aggregate Worksheet'!AN7:AN67,1)</f>
        <v>5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28.245515424534162</v>
      </c>
      <c r="K60" s="4">
        <f>RANK(J60,'Universal Aggregate Worksheet'!AO7:AO67,0)</f>
        <v>27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27.840558974332787</v>
      </c>
      <c r="K61" s="4">
        <f>RANK(J61,'Universal Aggregate Worksheet'!AP7:AP67,1)</f>
        <v>28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0.40495645020137516</v>
      </c>
      <c r="K62" s="4">
        <f>RANK(J62,'Universal Aggregate Worksheet'!AQ7:AQ67,0)</f>
        <v>27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35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131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North Carolina</v>
      </c>
      <c r="C7" s="76" t="s">
        <v>62</v>
      </c>
      <c r="E7" s="7"/>
      <c r="F7" s="76" t="str">
        <f>B1</f>
        <v>North Carolina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36.899563318777297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29.574468085106382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153</v>
      </c>
      <c r="C9" s="4">
        <v>120</v>
      </c>
      <c r="E9" s="4" t="s">
        <v>82</v>
      </c>
      <c r="F9" s="78">
        <f>B19+B23+C26</f>
        <v>471</v>
      </c>
      <c r="G9" s="27"/>
      <c r="H9" s="65"/>
      <c r="I9" s="4" t="s">
        <v>37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28.118393234672308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23.566878980891719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518</v>
      </c>
      <c r="C10" s="4">
        <v>405</v>
      </c>
      <c r="E10" s="4" t="s">
        <v>83</v>
      </c>
      <c r="F10" s="78">
        <f>C19+C23+B26</f>
        <v>409</v>
      </c>
      <c r="G10" s="27"/>
      <c r="H10" s="65"/>
      <c r="I10" s="4" t="s">
        <v>34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28.502415458937197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30.864197530864196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0.29536679536679539</v>
      </c>
      <c r="C11" s="6">
        <f>C9/C10</f>
        <v>0.29629629629629628</v>
      </c>
      <c r="E11" s="4" t="s">
        <v>84</v>
      </c>
      <c r="F11" s="78">
        <f>SUM(F9:F10)</f>
        <v>880</v>
      </c>
      <c r="G11" s="27"/>
      <c r="H11" s="65"/>
      <c r="I11" s="4" t="s">
        <v>53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26.098901098901102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31.842105263157894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301</v>
      </c>
      <c r="C12" s="4">
        <v>249</v>
      </c>
      <c r="E12" s="4" t="s">
        <v>85</v>
      </c>
      <c r="F12" s="79">
        <f>F9/(B39/60)</f>
        <v>33.513193003261193</v>
      </c>
      <c r="G12" s="28"/>
      <c r="H12" s="65"/>
      <c r="I12" s="4" t="s">
        <v>38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29.722222222222221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23.298429319371728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0.58108108108108103</v>
      </c>
      <c r="C13" s="6">
        <f>C12/C10</f>
        <v>0.61481481481481481</v>
      </c>
      <c r="E13" s="4" t="s">
        <v>86</v>
      </c>
      <c r="F13" s="79">
        <f>F10/(B39/60)</f>
        <v>29.101689890305366</v>
      </c>
      <c r="G13" s="28"/>
      <c r="H13" s="65"/>
      <c r="I13" s="4" t="s">
        <v>41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26.896551724137929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24.269005847953213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0.50830564784053156</v>
      </c>
      <c r="C14" s="6">
        <f>C9/C12</f>
        <v>0.48192771084337349</v>
      </c>
      <c r="E14" s="4" t="s">
        <v>87</v>
      </c>
      <c r="F14" s="79">
        <f>F11/(B39/60)</f>
        <v>62.614882893566559</v>
      </c>
      <c r="G14" s="28"/>
      <c r="H14" s="65"/>
      <c r="I14" s="4" t="s">
        <v>16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35.800344234079176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26.714801444043324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91</v>
      </c>
      <c r="C15" s="4">
        <v>62</v>
      </c>
      <c r="E15" s="7"/>
      <c r="F15" s="7"/>
      <c r="G15" s="7"/>
      <c r="H15" s="65"/>
      <c r="I15" s="4" t="s">
        <v>11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25.757575757575758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27.810650887573964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0.59477124183006536</v>
      </c>
      <c r="C16" s="6">
        <f>C15/C9</f>
        <v>0.51666666666666672</v>
      </c>
      <c r="E16" s="24" t="s">
        <v>88</v>
      </c>
      <c r="F16" s="7"/>
      <c r="G16" s="7"/>
      <c r="H16" s="65"/>
      <c r="I16" s="4" t="s">
        <v>31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33.485193621867879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25.69832402234637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32.484076433121018</v>
      </c>
      <c r="G17" s="29"/>
      <c r="H17" s="65"/>
      <c r="I17" s="4" t="s">
        <v>25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31.850117096018739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22.03856749311295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29.339853300733498</v>
      </c>
      <c r="G18" s="29"/>
      <c r="H18" s="65"/>
      <c r="I18" s="4" t="s">
        <v>56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32.871287128712872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28.421052631578945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185</v>
      </c>
      <c r="C19" s="4">
        <v>130</v>
      </c>
      <c r="E19" s="4" t="s">
        <v>120</v>
      </c>
      <c r="F19" s="10">
        <f>F17-F18</f>
        <v>3.1442231323875198</v>
      </c>
      <c r="G19" s="29"/>
      <c r="H19" s="65"/>
      <c r="I19" s="4" t="s">
        <v>40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21.052631578947366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33.395872420262663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0.58730158730158732</v>
      </c>
      <c r="C20" s="6">
        <f>C19/(B19+C19)</f>
        <v>0.41269841269841268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27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31.395348837209301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30.855855855855857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31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33.485193621867879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25.69832402234637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246</v>
      </c>
      <c r="C23" s="4">
        <v>251</v>
      </c>
      <c r="E23" s="12" t="s">
        <v>122</v>
      </c>
      <c r="F23" s="10">
        <f>(F17*'Efficiency Adjustment'!B66)/K27</f>
        <v>33.149834777143234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218</v>
      </c>
      <c r="C24" s="4">
        <v>211</v>
      </c>
      <c r="E24" s="12" t="s">
        <v>123</v>
      </c>
      <c r="F24" s="10">
        <f>(F18*'Efficiency Adjustment'!C66)/J27</f>
        <v>27.255952703701048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0.88617886178861793</v>
      </c>
      <c r="C25" s="6">
        <f>C24/C23</f>
        <v>0.84063745019920322</v>
      </c>
      <c r="E25" s="12" t="s">
        <v>124</v>
      </c>
      <c r="F25" s="10">
        <f>F23-F24</f>
        <v>5.8938820734421853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28</v>
      </c>
      <c r="C26" s="4">
        <f>C23-C24</f>
        <v>40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30.138267066709073</v>
      </c>
      <c r="K27" s="19">
        <f>AVERAGEIF(K8:K24,"&gt;0")</f>
        <v>27.432038128890401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1.0997876857749469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47</v>
      </c>
      <c r="C29" s="4">
        <v>40</v>
      </c>
      <c r="E29" s="12" t="s">
        <v>148</v>
      </c>
      <c r="F29" s="10">
        <f>C10/F10</f>
        <v>0.99022004889975546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16</v>
      </c>
      <c r="C30" s="4">
        <v>13</v>
      </c>
      <c r="E30" s="12" t="s">
        <v>91</v>
      </c>
      <c r="F30" s="10">
        <f>F28-F29</f>
        <v>0.10956763687519144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0.34042553191489361</v>
      </c>
      <c r="C31" s="23">
        <f>C30/C29</f>
        <v>0.32500000000000001</v>
      </c>
      <c r="E31" s="4" t="s">
        <v>149</v>
      </c>
      <c r="F31" s="10">
        <f>B12/F9</f>
        <v>0.63906581740976642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0.60880195599022002</v>
      </c>
      <c r="G32" s="7"/>
      <c r="H32" s="65"/>
      <c r="I32" s="4" t="s">
        <v>203</v>
      </c>
      <c r="J32" s="9">
        <f>F14</f>
        <v>62.614882893566559</v>
      </c>
      <c r="K32" s="4">
        <f>RANK(J32,'Universal Aggregate Worksheet'!I7:I67,0)</f>
        <v>45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3.0263861419546401E-2</v>
      </c>
      <c r="G33" s="29"/>
      <c r="H33" s="65"/>
      <c r="I33" s="12" t="s">
        <v>160</v>
      </c>
      <c r="J33" s="9">
        <f>F12</f>
        <v>33.513193003261193</v>
      </c>
      <c r="K33" s="4">
        <f>RANK(J33,'Universal Aggregate Worksheet'!F7:F67,0)</f>
        <v>36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0.30052509652509651</v>
      </c>
      <c r="G34" s="31"/>
      <c r="H34" s="65"/>
      <c r="I34" s="12" t="s">
        <v>161</v>
      </c>
      <c r="J34" s="9">
        <f>F13</f>
        <v>29.101689890305366</v>
      </c>
      <c r="K34" s="4">
        <f>RANK(J34,'Universal Aggregate Worksheet'!G7:G67,1)</f>
        <v>5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42</v>
      </c>
      <c r="C35" s="4">
        <v>51</v>
      </c>
      <c r="E35" s="12" t="s">
        <v>152</v>
      </c>
      <c r="F35" s="6">
        <f>((0.167*C30)+(C9)+(0.83*C32))/C10</f>
        <v>0.30165679012345681</v>
      </c>
      <c r="G35" s="7"/>
      <c r="H35" s="65"/>
      <c r="I35" s="12" t="s">
        <v>210</v>
      </c>
      <c r="J35" s="9">
        <f>J33-J34</f>
        <v>4.4115031129558275</v>
      </c>
      <c r="K35" s="4">
        <f>RANK(J35,'Universal Aggregate Worksheet'!H7:H67,0)</f>
        <v>8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0.51718272425249168</v>
      </c>
      <c r="G36" s="31"/>
      <c r="H36" s="65"/>
      <c r="I36" s="4" t="s">
        <v>133</v>
      </c>
      <c r="J36" s="10">
        <f>F23</f>
        <v>33.149834777143234</v>
      </c>
      <c r="K36" s="4">
        <f>RANK(J36,'Universal Aggregate Worksheet'!X7:X67,0)</f>
        <v>9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0.49064658634538155</v>
      </c>
      <c r="G37" s="31"/>
      <c r="H37" s="65"/>
      <c r="I37" s="4" t="s">
        <v>136</v>
      </c>
      <c r="J37" s="10">
        <f>F24</f>
        <v>27.255952703701048</v>
      </c>
      <c r="K37" s="4">
        <f>RANK(J37,'Universal Aggregate Worksheet'!Z7:Z67,1)</f>
        <v>30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5.8938820734421853</v>
      </c>
      <c r="K38" s="4">
        <f>RANK(J38,'Universal Aggregate Worksheet'!AB7:AB67,0)</f>
        <v>14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843.25</v>
      </c>
      <c r="C39" s="4">
        <f>B39</f>
        <v>843.25</v>
      </c>
      <c r="E39" s="24" t="s">
        <v>155</v>
      </c>
      <c r="F39" s="7"/>
      <c r="G39" s="7"/>
      <c r="H39" s="65"/>
      <c r="I39" s="4" t="s">
        <v>166</v>
      </c>
      <c r="J39" s="10">
        <f>F28</f>
        <v>1.0997876857749469</v>
      </c>
      <c r="K39" s="4">
        <f>RANK(J39,'Universal Aggregate Worksheet'!M7:M67,0)</f>
        <v>9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3.0888030888030889E-2</v>
      </c>
      <c r="G40" s="13">
        <f>C30/C10</f>
        <v>3.2098765432098768E-2</v>
      </c>
      <c r="H40" s="65"/>
      <c r="I40" s="4" t="s">
        <v>170</v>
      </c>
      <c r="J40" s="10">
        <f>F29</f>
        <v>0.99022004889975546</v>
      </c>
      <c r="K40" s="4">
        <f>RANK(J40,'Universal Aggregate Worksheet'!Q7:Q67,1)</f>
        <v>29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9.8765432098765427E-2</v>
      </c>
      <c r="G41" s="10">
        <f>B29/B10</f>
        <v>9.0733590733590733E-2</v>
      </c>
      <c r="H41" s="65"/>
      <c r="I41" s="4" t="s">
        <v>168</v>
      </c>
      <c r="J41" s="6">
        <f>F34</f>
        <v>0.30052509652509651</v>
      </c>
      <c r="K41" s="4">
        <f>RANK(J41,'Universal Aggregate Worksheet'!O7:O67,0)</f>
        <v>24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-6.7877401210734545E-2</v>
      </c>
      <c r="G42" s="10">
        <f>G40-G41</f>
        <v>-5.8634825301491965E-2</v>
      </c>
      <c r="H42" s="65"/>
      <c r="I42" s="4" t="s">
        <v>172</v>
      </c>
      <c r="J42" s="6">
        <f>F35</f>
        <v>0.30165679012345681</v>
      </c>
      <c r="K42" s="4">
        <f>RANK(J42,'Universal Aggregate Worksheet'!S7:S67,1)</f>
        <v>43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9.9787685774946927E-2</v>
      </c>
      <c r="G43" s="86">
        <f>C29/F10</f>
        <v>9.7799511002444994E-2</v>
      </c>
      <c r="H43" s="65"/>
      <c r="I43" s="4" t="s">
        <v>182</v>
      </c>
      <c r="J43" s="10">
        <f>F47</f>
        <v>0.1932059447983015</v>
      </c>
      <c r="K43" s="4">
        <f>RANK(J43,'Universal Aggregate Worksheet'!U7:U67,0)</f>
        <v>8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0.10457516339869281</v>
      </c>
      <c r="G44" s="86">
        <f>C30/C9</f>
        <v>0.10833333333333334</v>
      </c>
      <c r="H44" s="65"/>
      <c r="I44" s="4" t="s">
        <v>183</v>
      </c>
      <c r="J44" s="10">
        <f>F48</f>
        <v>0.15158924205378974</v>
      </c>
      <c r="K44" s="4">
        <f>RANK(J44,'Universal Aggregate Worksheet'!V7:V67,1)</f>
        <v>31</v>
      </c>
      <c r="L44" s="10">
        <f>AVERAGE('Universal Aggregate Worksheet'!V7:V67)</f>
        <v>0.15326303670387184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0.58730158730158732</v>
      </c>
      <c r="K45" s="4">
        <f>RANK(J45,'Universal Aggregate Worksheet'!J7:J67,0)</f>
        <v>12</v>
      </c>
      <c r="L45" s="10">
        <f>AVERAGE('Universal Aggregate Worksheet'!J7:J67)</f>
        <v>0.49945904985462097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0.88617886178861793</v>
      </c>
      <c r="K46" s="4">
        <f>RANK(J46,'Universal Aggregate Worksheet'!K7:K67,0)</f>
        <v>7</v>
      </c>
      <c r="L46" s="10">
        <f>AVERAGE('Universal Aggregate Worksheet'!K7:K67)</f>
        <v>0.82593138353425022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41"/>
      <c r="X46" s="41"/>
      <c r="Y46" s="40"/>
      <c r="Z46" s="22"/>
    </row>
    <row r="47" spans="1:26">
      <c r="A47" s="11"/>
      <c r="B47" s="11"/>
      <c r="C47" s="11"/>
      <c r="E47" s="4" t="s">
        <v>157</v>
      </c>
      <c r="F47" s="10">
        <f>B15/F9</f>
        <v>0.1932059447983015</v>
      </c>
      <c r="G47" s="33"/>
      <c r="H47" s="65"/>
      <c r="I47" s="4" t="s">
        <v>181</v>
      </c>
      <c r="J47" s="13">
        <f>C25</f>
        <v>0.84063745019920322</v>
      </c>
      <c r="K47" s="4">
        <f>RANK(J47,'Universal Aggregate Worksheet'!L7:L67,1)</f>
        <v>40</v>
      </c>
      <c r="L47" s="10">
        <f>AVERAGE('Universal Aggregate Worksheet'!L7:L67)</f>
        <v>0.8260707150266019</v>
      </c>
      <c r="M47" s="66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41"/>
      <c r="X47" s="41"/>
      <c r="Y47" s="40"/>
      <c r="Z47" s="22"/>
    </row>
    <row r="48" spans="1:26">
      <c r="E48" s="4" t="s">
        <v>158</v>
      </c>
      <c r="F48" s="10">
        <f>C15/F10</f>
        <v>0.15158924205378974</v>
      </c>
      <c r="G48" s="29"/>
      <c r="H48" s="65"/>
      <c r="I48" s="4" t="s">
        <v>205</v>
      </c>
      <c r="J48" s="6">
        <f>B31</f>
        <v>0.34042553191489361</v>
      </c>
      <c r="K48" s="4">
        <f>RANK(J48,'Universal Aggregate Worksheet'!AC7:AC67,0)</f>
        <v>24</v>
      </c>
      <c r="L48" s="6">
        <f>AVERAGE('Universal Aggregate Worksheet'!AC7:AC67)</f>
        <v>0.32040878420134578</v>
      </c>
      <c r="M48" s="66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41"/>
      <c r="X48" s="41"/>
      <c r="Y48" s="40"/>
      <c r="Z48" s="22"/>
    </row>
    <row r="49" spans="5:26">
      <c r="E49" s="7"/>
      <c r="F49" s="7"/>
      <c r="G49" s="7"/>
      <c r="H49" s="65"/>
      <c r="I49" s="12" t="s">
        <v>206</v>
      </c>
      <c r="J49" s="6">
        <f>C31</f>
        <v>0.32500000000000001</v>
      </c>
      <c r="K49" s="4">
        <f>RANK(J49,'Universal Aggregate Worksheet'!AD7:AD67,1)</f>
        <v>35</v>
      </c>
      <c r="L49" s="6">
        <f>AVERAGE('Universal Aggregate Worksheet'!AD7:AD67)</f>
        <v>0.31644820293192144</v>
      </c>
      <c r="M49" s="66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3.0888030888030889E-2</v>
      </c>
      <c r="K50" s="4">
        <f>RANK(J50,'Universal Aggregate Worksheet'!AI7:AI67,0)</f>
        <v>43</v>
      </c>
      <c r="L50" s="10">
        <f>AVERAGE('Universal Aggregate Worksheet'!AI7:AI67)</f>
        <v>3.6266627762602838E-2</v>
      </c>
      <c r="M50" s="66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</row>
    <row r="51" spans="5:26">
      <c r="E51" s="4" t="s">
        <v>90</v>
      </c>
      <c r="F51" s="10">
        <f>B35/F11</f>
        <v>4.7727272727272729E-2</v>
      </c>
      <c r="G51" s="10">
        <f>C35/F11</f>
        <v>5.7954545454545453E-2</v>
      </c>
      <c r="H51" s="65"/>
      <c r="I51" s="12" t="s">
        <v>221</v>
      </c>
      <c r="J51" s="10">
        <f>F41</f>
        <v>9.8765432098765427E-2</v>
      </c>
      <c r="K51" s="4">
        <f>RANK(J51,'Universal Aggregate Worksheet'!AJ7:AJ67,1)</f>
        <v>15</v>
      </c>
      <c r="L51" s="10">
        <f>AVERAGE('Universal Aggregate Worksheet'!AJ7:AJ67)</f>
        <v>0.11484201785268069</v>
      </c>
      <c r="M51" s="66" t="s">
        <v>41</v>
      </c>
    </row>
    <row r="52" spans="5:26">
      <c r="E52" s="12" t="s">
        <v>219</v>
      </c>
      <c r="F52" s="86">
        <f>(C12-C9)/F10</f>
        <v>0.3154034229828851</v>
      </c>
      <c r="G52" s="86">
        <f>(B12-B9)/F9</f>
        <v>0.31422505307855625</v>
      </c>
      <c r="H52" s="65"/>
      <c r="I52" s="12" t="s">
        <v>222</v>
      </c>
      <c r="J52" s="87">
        <f>F43</f>
        <v>9.9787685774946927E-2</v>
      </c>
      <c r="K52" s="4">
        <f>RANK(J52,'Universal Aggregate Worksheet'!AE7:AE67,0)</f>
        <v>47</v>
      </c>
      <c r="L52" s="10">
        <f>AVERAGE('Universal Aggregate Worksheet'!AE7:AE67)</f>
        <v>0.11494067584306167</v>
      </c>
      <c r="M52" s="66" t="s">
        <v>42</v>
      </c>
    </row>
    <row r="53" spans="5:26">
      <c r="E53" s="7"/>
      <c r="F53" s="7"/>
      <c r="G53" s="7"/>
      <c r="H53" s="65"/>
      <c r="I53" s="12" t="s">
        <v>223</v>
      </c>
      <c r="J53" s="87">
        <f>G43</f>
        <v>9.7799511002444994E-2</v>
      </c>
      <c r="K53" s="4">
        <f>RANK(J53,'Universal Aggregate Worksheet'!AF7:AF67,1)</f>
        <v>15</v>
      </c>
      <c r="L53" s="10">
        <f>AVERAGE('Universal Aggregate Worksheet'!AF7:AF67)</f>
        <v>0.11410462628576082</v>
      </c>
      <c r="M53" s="66" t="s">
        <v>43</v>
      </c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0.10457516339869281</v>
      </c>
      <c r="K54" s="4">
        <f>RANK(J54,'Universal Aggregate Worksheet'!AG7:AG67,0)</f>
        <v>47</v>
      </c>
      <c r="L54" s="10">
        <f>AVERAGE('Universal Aggregate Worksheet'!AG7:AG67)</f>
        <v>0.12982029663452835</v>
      </c>
      <c r="M54" s="66" t="s">
        <v>44</v>
      </c>
    </row>
    <row r="55" spans="5:26">
      <c r="E55" s="12" t="s">
        <v>105</v>
      </c>
      <c r="F55" s="10">
        <f>J27</f>
        <v>30.138267066709073</v>
      </c>
      <c r="G55" s="7"/>
      <c r="H55" s="65"/>
      <c r="I55" s="12" t="s">
        <v>225</v>
      </c>
      <c r="J55" s="87">
        <f>G44</f>
        <v>0.10833333333333334</v>
      </c>
      <c r="K55" s="4">
        <f>RANK(J55,'Universal Aggregate Worksheet'!AH7:AH67,1)</f>
        <v>21</v>
      </c>
      <c r="L55" s="10">
        <f>AVERAGE('Universal Aggregate Worksheet'!AH7:AH67)</f>
        <v>0.12881023565416272</v>
      </c>
      <c r="M55" s="66" t="s">
        <v>45</v>
      </c>
    </row>
    <row r="56" spans="5:26">
      <c r="E56" s="12" t="s">
        <v>106</v>
      </c>
      <c r="F56" s="10">
        <f>K27</f>
        <v>27.432038128890401</v>
      </c>
      <c r="G56" s="7"/>
      <c r="H56" s="65"/>
      <c r="I56" s="12" t="s">
        <v>227</v>
      </c>
      <c r="J56" s="10">
        <f>F51</f>
        <v>4.7727272727272729E-2</v>
      </c>
      <c r="K56" s="4">
        <f>RANK(J56,'Universal Aggregate Worksheet'!AK7:AK67,1)</f>
        <v>7</v>
      </c>
      <c r="L56" s="10">
        <f>AVERAGE('Universal Aggregate Worksheet'!AK7:AK67)</f>
        <v>6.0354802798620363E-2</v>
      </c>
      <c r="M56" s="66" t="s">
        <v>46</v>
      </c>
    </row>
    <row r="57" spans="5:26">
      <c r="E57" s="4" t="s">
        <v>159</v>
      </c>
      <c r="F57" s="10">
        <f>F55-F56</f>
        <v>2.7062289378186719</v>
      </c>
      <c r="G57" s="7"/>
      <c r="H57" s="65"/>
      <c r="I57" s="12" t="s">
        <v>226</v>
      </c>
      <c r="J57" s="10">
        <f>G51</f>
        <v>5.7954545454545453E-2</v>
      </c>
      <c r="K57" s="4">
        <f>RANK(J57,'Universal Aggregate Worksheet'!AL7:AL67,0)</f>
        <v>36</v>
      </c>
      <c r="L57" s="10">
        <f>AVERAGE('Universal Aggregate Worksheet'!AL7:AL67)</f>
        <v>6.0671892031332338E-2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0.3154034229828851</v>
      </c>
      <c r="K58" s="4">
        <f>RANK(J58,'Universal Aggregate Worksheet'!AM7:AM67,0)</f>
        <v>23</v>
      </c>
      <c r="L58" s="10">
        <f>AVERAGE('Universal Aggregate Worksheet'!AM7:AM67)</f>
        <v>0.30728905836350334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0.31422505307855625</v>
      </c>
      <c r="K59" s="4">
        <f>RANK(J59,'Universal Aggregate Worksheet'!AN7:AN67,1)</f>
        <v>35</v>
      </c>
      <c r="L59" s="10">
        <f>AVERAGE('Universal Aggregate Worksheet'!AN7:AN67)</f>
        <v>0.30751949535267659</v>
      </c>
      <c r="M59" s="66" t="s">
        <v>198</v>
      </c>
    </row>
    <row r="60" spans="5:26">
      <c r="H60" s="65"/>
      <c r="I60" s="12" t="s">
        <v>207</v>
      </c>
      <c r="J60" s="10">
        <f>J27</f>
        <v>30.138267066709073</v>
      </c>
      <c r="K60" s="4">
        <f>RANK(J60,'Universal Aggregate Worksheet'!AO7:AO67,0)</f>
        <v>3</v>
      </c>
      <c r="L60" s="10">
        <f>AVERAGE('Universal Aggregate Worksheet'!AO7:AO67)</f>
        <v>28.146799135875497</v>
      </c>
      <c r="M60" s="66" t="s">
        <v>49</v>
      </c>
    </row>
    <row r="61" spans="5:26">
      <c r="H61" s="65"/>
      <c r="I61" s="12" t="s">
        <v>208</v>
      </c>
      <c r="J61" s="10">
        <f>K27</f>
        <v>27.432038128890401</v>
      </c>
      <c r="K61" s="4">
        <f>RANK(J61,'Universal Aggregate Worksheet'!AP7:AP67,1)</f>
        <v>18</v>
      </c>
      <c r="L61" s="10">
        <f>AVERAGE('Universal Aggregate Worksheet'!AP7:AP67)</f>
        <v>27.963138121850669</v>
      </c>
      <c r="M61" s="66" t="s">
        <v>51</v>
      </c>
    </row>
    <row r="62" spans="5:26">
      <c r="H62" s="65"/>
      <c r="I62" s="12" t="s">
        <v>209</v>
      </c>
      <c r="J62" s="10">
        <f>J60-J61</f>
        <v>2.7062289378186719</v>
      </c>
      <c r="K62" s="4">
        <f>RANK(J62,'Universal Aggregate Worksheet'!AQ7:AQ67,0)</f>
        <v>8</v>
      </c>
      <c r="L62" s="10">
        <f>AVERAGE('Universal Aggregate Worksheet'!AQ7:AQ67)</f>
        <v>0.18366101402482529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8">
    <sortCondition ref="N8:N48"/>
  </sortState>
  <mergeCells count="4">
    <mergeCell ref="A5:C5"/>
    <mergeCell ref="E5:G5"/>
    <mergeCell ref="I5:K5"/>
    <mergeCell ref="I29:L29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36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132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Notre Dame</v>
      </c>
      <c r="C7" s="76" t="s">
        <v>62</v>
      </c>
      <c r="E7" s="7"/>
      <c r="F7" s="76" t="str">
        <f>B1</f>
        <v>Notre Dame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35.800344234079176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26.714801444043324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98</v>
      </c>
      <c r="C9" s="4">
        <v>59</v>
      </c>
      <c r="E9" s="4" t="s">
        <v>82</v>
      </c>
      <c r="F9" s="78">
        <f>B19+B23+C26</f>
        <v>307</v>
      </c>
      <c r="G9" s="27"/>
      <c r="H9" s="65"/>
      <c r="I9" s="4" t="s">
        <v>39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28.693181818181817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26.197183098591548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350</v>
      </c>
      <c r="C10" s="4">
        <v>290</v>
      </c>
      <c r="E10" s="4" t="s">
        <v>83</v>
      </c>
      <c r="F10" s="78">
        <f>C19+C23+B26</f>
        <v>294</v>
      </c>
      <c r="G10" s="27"/>
      <c r="H10" s="65"/>
      <c r="I10" s="4" t="s">
        <v>15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36.272040302267001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31.45780051150895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0.28000000000000003</v>
      </c>
      <c r="C11" s="6">
        <f>C9/C10</f>
        <v>0.20344827586206896</v>
      </c>
      <c r="E11" s="4" t="s">
        <v>84</v>
      </c>
      <c r="F11" s="78">
        <f>SUM(F9:F10)</f>
        <v>601</v>
      </c>
      <c r="G11" s="27"/>
      <c r="H11" s="65"/>
      <c r="I11" s="4" t="s">
        <v>13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34.899328859060404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26.054590570719604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203</v>
      </c>
      <c r="C12" s="4">
        <v>161</v>
      </c>
      <c r="E12" s="4" t="s">
        <v>85</v>
      </c>
      <c r="F12" s="79">
        <f>F9/(B39/60)</f>
        <v>30.7</v>
      </c>
      <c r="G12" s="28"/>
      <c r="H12" s="65"/>
      <c r="I12" s="4" t="s">
        <v>37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28.118393234672308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23.566878980891719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0.57999999999999996</v>
      </c>
      <c r="C13" s="6">
        <f>C12/C10</f>
        <v>0.55517241379310345</v>
      </c>
      <c r="E13" s="4" t="s">
        <v>86</v>
      </c>
      <c r="F13" s="79">
        <f>F10/(B39/60)</f>
        <v>29.4</v>
      </c>
      <c r="G13" s="28"/>
      <c r="H13" s="65"/>
      <c r="I13" s="4" t="s">
        <v>45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26.410256410256412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27.514792899408285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0.48275862068965519</v>
      </c>
      <c r="C14" s="6">
        <f>C9/C12</f>
        <v>0.36645962732919257</v>
      </c>
      <c r="E14" s="4" t="s">
        <v>87</v>
      </c>
      <c r="F14" s="79">
        <f>F11/(B39/60)</f>
        <v>60.1</v>
      </c>
      <c r="G14" s="28"/>
      <c r="H14" s="65"/>
      <c r="I14" s="4" t="s">
        <v>55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32.608695652173914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28.106508875739642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48</v>
      </c>
      <c r="C15" s="4">
        <v>31</v>
      </c>
      <c r="E15" s="7"/>
      <c r="F15" s="7"/>
      <c r="G15" s="7"/>
      <c r="H15" s="65"/>
      <c r="I15" s="4" t="s">
        <v>18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28.50678733031674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27.391304347826086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0.48979591836734693</v>
      </c>
      <c r="C16" s="6">
        <f>C15/C9</f>
        <v>0.52542372881355937</v>
      </c>
      <c r="E16" s="24" t="s">
        <v>88</v>
      </c>
      <c r="F16" s="7"/>
      <c r="G16" s="7"/>
      <c r="H16" s="65"/>
      <c r="I16" s="4" t="s">
        <v>199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25.365853658536587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27.493917274939172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31.921824104234524</v>
      </c>
      <c r="G17" s="29"/>
      <c r="H17" s="65"/>
      <c r="I17" s="4" t="s">
        <v>42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19.660194174757279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28.913043478260867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20.068027210884352</v>
      </c>
      <c r="G18" s="29"/>
      <c r="H18" s="65"/>
      <c r="I18" s="4" t="s">
        <v>200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0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0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104</v>
      </c>
      <c r="C19" s="4">
        <v>87</v>
      </c>
      <c r="E19" s="4" t="s">
        <v>120</v>
      </c>
      <c r="F19" s="10">
        <f>F17-F18</f>
        <v>11.853796893350172</v>
      </c>
      <c r="G19" s="29"/>
      <c r="H19" s="65"/>
      <c r="I19" s="4" t="s">
        <v>200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0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0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0.54450261780104714</v>
      </c>
      <c r="C20" s="6">
        <f>C19/(B19+C19)</f>
        <v>0.45549738219895286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175</v>
      </c>
      <c r="C23" s="4">
        <v>189</v>
      </c>
      <c r="E23" s="12" t="s">
        <v>122</v>
      </c>
      <c r="F23" s="10">
        <f>(F17*'Efficiency Adjustment'!B66)/K27</f>
        <v>32.684430391030986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157</v>
      </c>
      <c r="C24" s="4">
        <v>161</v>
      </c>
      <c r="E24" s="12" t="s">
        <v>123</v>
      </c>
      <c r="F24" s="10">
        <f>(F18*'Efficiency Adjustment'!C66)/J27</f>
        <v>18.960218041509645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0.89714285714285713</v>
      </c>
      <c r="C25" s="6">
        <f>C24/C23</f>
        <v>0.85185185185185186</v>
      </c>
      <c r="E25" s="12" t="s">
        <v>124</v>
      </c>
      <c r="F25" s="10">
        <f>F23-F24</f>
        <v>13.724212349521341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18</v>
      </c>
      <c r="C26" s="4">
        <f>C23-C24</f>
        <v>28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29.633507567430165</v>
      </c>
      <c r="K27" s="19">
        <f>AVERAGEIF(K8:K24,"&gt;0")</f>
        <v>27.341082148192918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1.1400651465798046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31</v>
      </c>
      <c r="C29" s="4">
        <v>21</v>
      </c>
      <c r="E29" s="12" t="s">
        <v>148</v>
      </c>
      <c r="F29" s="10">
        <f>C10/F10</f>
        <v>0.98639455782312924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10</v>
      </c>
      <c r="C30" s="4">
        <v>5</v>
      </c>
      <c r="E30" s="12" t="s">
        <v>91</v>
      </c>
      <c r="F30" s="10">
        <f>F28-F29</f>
        <v>0.15367058875667539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0.32258064516129031</v>
      </c>
      <c r="C31" s="23">
        <f>C30/C29</f>
        <v>0.23809523809523808</v>
      </c>
      <c r="E31" s="4" t="s">
        <v>149</v>
      </c>
      <c r="F31" s="10">
        <f>B12/F9</f>
        <v>0.66123778501628661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0.54761904761904767</v>
      </c>
      <c r="G32" s="7"/>
      <c r="H32" s="65"/>
      <c r="I32" s="4" t="s">
        <v>203</v>
      </c>
      <c r="J32" s="9">
        <f>F14</f>
        <v>60.1</v>
      </c>
      <c r="K32" s="4">
        <f>RANK(J32,'Universal Aggregate Worksheet'!I7:I67,0)</f>
        <v>55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0.11361873739723893</v>
      </c>
      <c r="G33" s="29"/>
      <c r="H33" s="65"/>
      <c r="I33" s="12" t="s">
        <v>160</v>
      </c>
      <c r="J33" s="9">
        <f>F12</f>
        <v>30.7</v>
      </c>
      <c r="K33" s="4">
        <f>RANK(J33,'Universal Aggregate Worksheet'!F7:F67,0)</f>
        <v>49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0.28477142857142856</v>
      </c>
      <c r="G34" s="31"/>
      <c r="H34" s="65"/>
      <c r="I34" s="12" t="s">
        <v>161</v>
      </c>
      <c r="J34" s="9">
        <f>F13</f>
        <v>29.4</v>
      </c>
      <c r="K34" s="4">
        <f>RANK(J34,'Universal Aggregate Worksheet'!G7:G67,1)</f>
        <v>8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22</v>
      </c>
      <c r="C35" s="4">
        <v>31</v>
      </c>
      <c r="E35" s="12" t="s">
        <v>152</v>
      </c>
      <c r="F35" s="6">
        <f>((0.167*C30)+(C9)+(0.83*C32))/C10</f>
        <v>0.20632758620689656</v>
      </c>
      <c r="G35" s="7"/>
      <c r="H35" s="65"/>
      <c r="I35" s="12" t="s">
        <v>210</v>
      </c>
      <c r="J35" s="9">
        <f>J33-J34</f>
        <v>1.3000000000000007</v>
      </c>
      <c r="K35" s="4">
        <f>RANK(J35,'Universal Aggregate Worksheet'!H7:H67,0)</f>
        <v>27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0.49098522167487685</v>
      </c>
      <c r="G36" s="31"/>
      <c r="H36" s="65"/>
      <c r="I36" s="4" t="s">
        <v>133</v>
      </c>
      <c r="J36" s="10">
        <f>F23</f>
        <v>32.684430391030986</v>
      </c>
      <c r="K36" s="4">
        <f>RANK(J36,'Universal Aggregate Worksheet'!X7:X67,0)</f>
        <v>10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10</v>
      </c>
      <c r="C37" s="4">
        <v>10</v>
      </c>
      <c r="E37" s="12" t="s">
        <v>154</v>
      </c>
      <c r="F37" s="6">
        <f>((0.167*C30)+(C9)+(0.83*C32))/C12</f>
        <v>0.37164596273291928</v>
      </c>
      <c r="G37" s="31"/>
      <c r="H37" s="65"/>
      <c r="I37" s="4" t="s">
        <v>136</v>
      </c>
      <c r="J37" s="10">
        <f>F24</f>
        <v>18.960218041509645</v>
      </c>
      <c r="K37" s="4">
        <f>RANK(J37,'Universal Aggregate Worksheet'!Z7:Z67,1)</f>
        <v>1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13.724212349521341</v>
      </c>
      <c r="K38" s="4">
        <f>RANK(J38,'Universal Aggregate Worksheet'!AB7:AB67,0)</f>
        <v>2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600</v>
      </c>
      <c r="C39" s="4">
        <f>B39</f>
        <v>600</v>
      </c>
      <c r="E39" s="24" t="s">
        <v>155</v>
      </c>
      <c r="F39" s="7"/>
      <c r="G39" s="7"/>
      <c r="H39" s="65"/>
      <c r="I39" s="4" t="s">
        <v>166</v>
      </c>
      <c r="J39" s="10">
        <f>F28</f>
        <v>1.1400651465798046</v>
      </c>
      <c r="K39" s="4">
        <f>RANK(J39,'Universal Aggregate Worksheet'!M7:M67,0)</f>
        <v>5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2.8571428571428571E-2</v>
      </c>
      <c r="G40" s="13">
        <f>C30/C10</f>
        <v>1.7241379310344827E-2</v>
      </c>
      <c r="H40" s="65"/>
      <c r="I40" s="4" t="s">
        <v>170</v>
      </c>
      <c r="J40" s="10">
        <f>F29</f>
        <v>0.98639455782312924</v>
      </c>
      <c r="K40" s="4">
        <f>RANK(J40,'Universal Aggregate Worksheet'!Q7:Q67,1)</f>
        <v>28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7.2413793103448282E-2</v>
      </c>
      <c r="G41" s="10">
        <f>B29/B10</f>
        <v>8.8571428571428565E-2</v>
      </c>
      <c r="H41" s="65"/>
      <c r="I41" s="4" t="s">
        <v>168</v>
      </c>
      <c r="J41" s="6">
        <f>F34</f>
        <v>0.28477142857142856</v>
      </c>
      <c r="K41" s="4">
        <f>RANK(J41,'Universal Aggregate Worksheet'!O7:O67,0)</f>
        <v>30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-4.3842364532019715E-2</v>
      </c>
      <c r="G42" s="10">
        <f>G40-G41</f>
        <v>-7.1330049261083744E-2</v>
      </c>
      <c r="H42" s="65"/>
      <c r="I42" s="4" t="s">
        <v>172</v>
      </c>
      <c r="J42" s="6">
        <f>F35</f>
        <v>0.20632758620689656</v>
      </c>
      <c r="K42" s="4">
        <f>RANK(J42,'Universal Aggregate Worksheet'!S7:S67,1)</f>
        <v>1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0.10097719869706841</v>
      </c>
      <c r="G43" s="86">
        <f>C29/F10</f>
        <v>7.1428571428571425E-2</v>
      </c>
      <c r="H43" s="65"/>
      <c r="I43" s="4" t="s">
        <v>182</v>
      </c>
      <c r="J43" s="10">
        <f>F47</f>
        <v>0.15635179153094461</v>
      </c>
      <c r="K43" s="4">
        <f>RANK(J43,'Universal Aggregate Worksheet'!U7:U67,0)</f>
        <v>31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0.10204081632653061</v>
      </c>
      <c r="G44" s="86">
        <f>C30/C9</f>
        <v>8.4745762711864403E-2</v>
      </c>
      <c r="H44" s="65"/>
      <c r="I44" s="4" t="s">
        <v>183</v>
      </c>
      <c r="J44" s="10">
        <f>F48</f>
        <v>0.10544217687074831</v>
      </c>
      <c r="K44" s="4">
        <f>RANK(J44,'Universal Aggregate Worksheet'!V7:V67,1)</f>
        <v>2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41"/>
      <c r="X44" s="41"/>
      <c r="Y44" s="40"/>
      <c r="Z44" s="22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0.54450261780104714</v>
      </c>
      <c r="K45" s="4">
        <f>RANK(J45,'Universal Aggregate Worksheet'!J7:J67,0)</f>
        <v>19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41"/>
      <c r="X45" s="41"/>
      <c r="Y45" s="40"/>
      <c r="Z45" s="22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0.89714285714285713</v>
      </c>
      <c r="K46" s="4">
        <f>RANK(J46,'Universal Aggregate Worksheet'!K7:K67,0)</f>
        <v>6</v>
      </c>
      <c r="L46" s="10">
        <f>AVERAGE('Universal Aggregate Worksheet'!K7:K67)</f>
        <v>0.82593138353425022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41"/>
      <c r="X46" s="41"/>
      <c r="Y46" s="40"/>
      <c r="Z46" s="22"/>
    </row>
    <row r="47" spans="1:26">
      <c r="A47" s="11"/>
      <c r="B47" s="11"/>
      <c r="C47" s="11"/>
      <c r="E47" s="4" t="s">
        <v>157</v>
      </c>
      <c r="F47" s="10">
        <f>B15/F9</f>
        <v>0.15635179153094461</v>
      </c>
      <c r="G47" s="33"/>
      <c r="H47" s="65"/>
      <c r="I47" s="4" t="s">
        <v>181</v>
      </c>
      <c r="J47" s="13">
        <f>C25</f>
        <v>0.85185185185185186</v>
      </c>
      <c r="K47" s="4">
        <f>RANK(J47,'Universal Aggregate Worksheet'!L7:L67,1)</f>
        <v>46</v>
      </c>
      <c r="L47" s="10">
        <f>AVERAGE('Universal Aggregate Worksheet'!L7:L67)</f>
        <v>0.8260707150266019</v>
      </c>
      <c r="M47" s="66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41"/>
      <c r="X47" s="41"/>
      <c r="Y47" s="40"/>
      <c r="Z47" s="22"/>
    </row>
    <row r="48" spans="1:26">
      <c r="E48" s="4" t="s">
        <v>158</v>
      </c>
      <c r="F48" s="10">
        <f>C15/F10</f>
        <v>0.10544217687074831</v>
      </c>
      <c r="G48" s="29"/>
      <c r="H48" s="65"/>
      <c r="I48" s="4" t="s">
        <v>205</v>
      </c>
      <c r="J48" s="6">
        <f>B31</f>
        <v>0.32258064516129031</v>
      </c>
      <c r="K48" s="4">
        <f>RANK(J48,'Universal Aggregate Worksheet'!AC7:AC67,0)</f>
        <v>30</v>
      </c>
      <c r="L48" s="6">
        <f>AVERAGE('Universal Aggregate Worksheet'!AC7:AC67)</f>
        <v>0.32040878420134578</v>
      </c>
      <c r="M48" s="66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41"/>
      <c r="X48" s="41"/>
      <c r="Y48" s="40"/>
      <c r="Z48" s="22"/>
    </row>
    <row r="49" spans="5:13">
      <c r="E49" s="7"/>
      <c r="F49" s="7"/>
      <c r="G49" s="7"/>
      <c r="H49" s="65"/>
      <c r="I49" s="12" t="s">
        <v>206</v>
      </c>
      <c r="J49" s="6">
        <f>C31</f>
        <v>0.23809523809523808</v>
      </c>
      <c r="K49" s="4">
        <f>RANK(J49,'Universal Aggregate Worksheet'!AD7:AD67,1)</f>
        <v>10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2.8571428571428571E-2</v>
      </c>
      <c r="K50" s="4">
        <f>RANK(J50,'Universal Aggregate Worksheet'!AI7:AI67,0)</f>
        <v>45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3.6605657237936774E-2</v>
      </c>
      <c r="G51" s="10">
        <f>C35/F11</f>
        <v>5.1580698835274545E-2</v>
      </c>
      <c r="H51" s="65"/>
      <c r="I51" s="12" t="s">
        <v>221</v>
      </c>
      <c r="J51" s="10">
        <f>F41</f>
        <v>7.2413793103448282E-2</v>
      </c>
      <c r="K51" s="4">
        <f>RANK(J51,'Universal Aggregate Worksheet'!AJ7:AJ67,1)</f>
        <v>2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0.34693877551020408</v>
      </c>
      <c r="G52" s="86">
        <f>(B12-B9)/F9</f>
        <v>0.34201954397394135</v>
      </c>
      <c r="H52" s="65"/>
      <c r="I52" s="12" t="s">
        <v>222</v>
      </c>
      <c r="J52" s="87">
        <f>F43</f>
        <v>0.10097719869706841</v>
      </c>
      <c r="K52" s="4">
        <f>RANK(J52,'Universal Aggregate Worksheet'!AE7:AE67,0)</f>
        <v>45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7.1428571428571425E-2</v>
      </c>
      <c r="K53" s="4">
        <f>RANK(J53,'Universal Aggregate Worksheet'!AF7:AF67,1)</f>
        <v>2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0.10204081632653061</v>
      </c>
      <c r="K54" s="4">
        <f>RANK(J54,'Universal Aggregate Worksheet'!AG7:AG67,0)</f>
        <v>49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29.633507567430165</v>
      </c>
      <c r="G55" s="7"/>
      <c r="H55" s="65"/>
      <c r="I55" s="12" t="s">
        <v>225</v>
      </c>
      <c r="J55" s="87">
        <f>G44</f>
        <v>8.4745762711864403E-2</v>
      </c>
      <c r="K55" s="4">
        <f>RANK(J55,'Universal Aggregate Worksheet'!AH7:AH67,1)</f>
        <v>7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27.341082148192918</v>
      </c>
      <c r="G56" s="7"/>
      <c r="H56" s="65"/>
      <c r="I56" s="12" t="s">
        <v>227</v>
      </c>
      <c r="J56" s="10">
        <f>F51</f>
        <v>3.6605657237936774E-2</v>
      </c>
      <c r="K56" s="4">
        <f>RANK(J56,'Universal Aggregate Worksheet'!AK7:AK67,1)</f>
        <v>1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2.2924254192372473</v>
      </c>
      <c r="G57" s="7"/>
      <c r="H57" s="65"/>
      <c r="I57" s="12" t="s">
        <v>226</v>
      </c>
      <c r="J57" s="10">
        <f>G51</f>
        <v>5.1580698835274545E-2</v>
      </c>
      <c r="K57" s="4">
        <f>RANK(J57,'Universal Aggregate Worksheet'!AL7:AL67,0)</f>
        <v>47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0.34693877551020408</v>
      </c>
      <c r="K58" s="4">
        <f>RANK(J58,'Universal Aggregate Worksheet'!AM7:AM67,0)</f>
        <v>8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0.34201954397394135</v>
      </c>
      <c r="K59" s="4">
        <f>RANK(J59,'Universal Aggregate Worksheet'!AN7:AN67,1)</f>
        <v>48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29.633507567430165</v>
      </c>
      <c r="K60" s="4">
        <f>RANK(J60,'Universal Aggregate Worksheet'!AO7:AO67,0)</f>
        <v>6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27.341082148192918</v>
      </c>
      <c r="K61" s="4">
        <f>RANK(J61,'Universal Aggregate Worksheet'!AP7:AP67,1)</f>
        <v>17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2.2924254192372473</v>
      </c>
      <c r="K62" s="4">
        <f>RANK(J62,'Universal Aggregate Worksheet'!AQ7:AQ67,0)</f>
        <v>11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3">
    <sortCondition ref="N8:N43"/>
  </sortState>
  <mergeCells count="4">
    <mergeCell ref="A5:C5"/>
    <mergeCell ref="E5:G5"/>
    <mergeCell ref="I5:K5"/>
    <mergeCell ref="I29:L29"/>
  </mergeCells>
  <conditionalFormatting sqref="J33">
    <cfRule type="colorScale" priority="18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7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6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37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Ohio State</v>
      </c>
      <c r="C7" s="76" t="s">
        <v>62</v>
      </c>
      <c r="E7" s="7"/>
      <c r="F7" s="76" t="str">
        <f>B1</f>
        <v>Ohio State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27.616926503340757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25.590551181102363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133</v>
      </c>
      <c r="C9" s="4">
        <v>111</v>
      </c>
      <c r="E9" s="4" t="s">
        <v>82</v>
      </c>
      <c r="F9" s="78">
        <f>B19+B23+C26</f>
        <v>473</v>
      </c>
      <c r="G9" s="27"/>
      <c r="H9" s="65"/>
      <c r="I9" s="4" t="s">
        <v>194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18.046709129511676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36.031746031746032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440</v>
      </c>
      <c r="C10" s="4">
        <v>438</v>
      </c>
      <c r="E10" s="4" t="s">
        <v>83</v>
      </c>
      <c r="F10" s="78">
        <f>C19+C23+B26</f>
        <v>471</v>
      </c>
      <c r="G10" s="27"/>
      <c r="H10" s="65"/>
      <c r="I10" s="4" t="s">
        <v>35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32.484076433121018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29.339853300733498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0.30227272727272725</v>
      </c>
      <c r="C11" s="6">
        <f>C9/C10</f>
        <v>0.25342465753424659</v>
      </c>
      <c r="E11" s="4" t="s">
        <v>84</v>
      </c>
      <c r="F11" s="78">
        <f>SUM(F9:F10)</f>
        <v>944</v>
      </c>
      <c r="G11" s="27"/>
      <c r="H11" s="65"/>
      <c r="I11" s="4" t="s">
        <v>32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28.672985781990523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26.054590570719604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259</v>
      </c>
      <c r="C12" s="4">
        <v>239</v>
      </c>
      <c r="E12" s="4" t="s">
        <v>85</v>
      </c>
      <c r="F12" s="79">
        <f>F9/(B39/60)</f>
        <v>33.437407952871872</v>
      </c>
      <c r="G12" s="28"/>
      <c r="H12" s="65"/>
      <c r="I12" s="4" t="s">
        <v>39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28.693181818181817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26.197183098591548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0.58863636363636362</v>
      </c>
      <c r="C13" s="6">
        <f>C12/C10</f>
        <v>0.545662100456621</v>
      </c>
      <c r="E13" s="4" t="s">
        <v>86</v>
      </c>
      <c r="F13" s="79">
        <f>F10/(B39/60)</f>
        <v>33.296023564064797</v>
      </c>
      <c r="G13" s="28"/>
      <c r="H13" s="65"/>
      <c r="I13" s="4" t="s">
        <v>27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31.395348837209301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30.855855855855857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0.51351351351351349</v>
      </c>
      <c r="C14" s="6">
        <f>C9/C12</f>
        <v>0.46443514644351463</v>
      </c>
      <c r="E14" s="4" t="s">
        <v>87</v>
      </c>
      <c r="F14" s="79">
        <f>F11/(B39/60)</f>
        <v>66.733431516936662</v>
      </c>
      <c r="G14" s="28"/>
      <c r="H14" s="65"/>
      <c r="I14" s="4" t="s">
        <v>1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26.923076923076923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32.648870636550306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74</v>
      </c>
      <c r="C15" s="4">
        <v>55</v>
      </c>
      <c r="E15" s="7"/>
      <c r="F15" s="7"/>
      <c r="G15" s="7"/>
      <c r="H15" s="65"/>
      <c r="I15" s="4" t="s">
        <v>56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32.871287128712872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28.421052631578945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0.55639097744360899</v>
      </c>
      <c r="C16" s="6">
        <f>C15/C9</f>
        <v>0.49549549549549549</v>
      </c>
      <c r="E16" s="24" t="s">
        <v>88</v>
      </c>
      <c r="F16" s="7"/>
      <c r="G16" s="7"/>
      <c r="H16" s="65"/>
      <c r="I16" s="4" t="s">
        <v>36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31.921824104234524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20.068027210884352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28.118393234672308</v>
      </c>
      <c r="G17" s="29"/>
      <c r="H17" s="65"/>
      <c r="I17" s="4" t="s">
        <v>28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26.038781163434905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26.34730538922156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23.566878980891719</v>
      </c>
      <c r="G18" s="29"/>
      <c r="H18" s="65"/>
      <c r="I18" s="4" t="s">
        <v>21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22.245762711864405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31.235431235431239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142</v>
      </c>
      <c r="C19" s="4">
        <v>158</v>
      </c>
      <c r="E19" s="4" t="s">
        <v>120</v>
      </c>
      <c r="F19" s="10">
        <f>F17-F18</f>
        <v>4.5515142537805886</v>
      </c>
      <c r="G19" s="29"/>
      <c r="H19" s="65"/>
      <c r="I19" s="4" t="s">
        <v>13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34.899328859060404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26.054590570719604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0.47333333333333333</v>
      </c>
      <c r="C20" s="6">
        <f>C19/(B19+C19)</f>
        <v>0.52666666666666662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26.086956521739129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25.916870415647921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17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27.733333333333331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23.333333333333332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285</v>
      </c>
      <c r="C23" s="4">
        <v>272</v>
      </c>
      <c r="E23" s="12" t="s">
        <v>122</v>
      </c>
      <c r="F23" s="10">
        <f>(F17*'Efficiency Adjustment'!B66)/K27</f>
        <v>28.395473562752958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244</v>
      </c>
      <c r="C24" s="4">
        <v>226</v>
      </c>
      <c r="E24" s="12" t="s">
        <v>123</v>
      </c>
      <c r="F24" s="10">
        <f>(F18*'Efficiency Adjustment'!C66)/J27</f>
        <v>23.348719031205626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0.85614035087719298</v>
      </c>
      <c r="C25" s="6">
        <f>C24/C23</f>
        <v>0.83088235294117652</v>
      </c>
      <c r="E25" s="12" t="s">
        <v>124</v>
      </c>
      <c r="F25" s="10">
        <f>F23-F24</f>
        <v>5.0467545315473323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41</v>
      </c>
      <c r="C26" s="4">
        <f>C23-C24</f>
        <v>46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28.259255660629403</v>
      </c>
      <c r="K27" s="19">
        <f>AVERAGEIF(K8:K24,"&gt;0")</f>
        <v>27.721090104436861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0.93023255813953487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39</v>
      </c>
      <c r="C29" s="4">
        <v>40</v>
      </c>
      <c r="E29" s="12" t="s">
        <v>148</v>
      </c>
      <c r="F29" s="10">
        <f>C10/F10</f>
        <v>0.92993630573248409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12</v>
      </c>
      <c r="C30" s="4">
        <v>11</v>
      </c>
      <c r="E30" s="12" t="s">
        <v>91</v>
      </c>
      <c r="F30" s="10">
        <f>F28-F29</f>
        <v>2.9625240705077882E-4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0.30769230769230771</v>
      </c>
      <c r="C31" s="23">
        <f>C30/C29</f>
        <v>0.27500000000000002</v>
      </c>
      <c r="E31" s="4" t="s">
        <v>149</v>
      </c>
      <c r="F31" s="10">
        <f>B12/F9</f>
        <v>0.54756871035940802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0.50743099787685775</v>
      </c>
      <c r="G32" s="7"/>
      <c r="H32" s="65"/>
      <c r="I32" s="4" t="s">
        <v>203</v>
      </c>
      <c r="J32" s="9">
        <f>F14</f>
        <v>66.733431516936662</v>
      </c>
      <c r="K32" s="4">
        <f>RANK(J32,'Universal Aggregate Worksheet'!I7:I67,0)</f>
        <v>35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4.013771248255027E-2</v>
      </c>
      <c r="G33" s="29"/>
      <c r="H33" s="65"/>
      <c r="I33" s="12" t="s">
        <v>160</v>
      </c>
      <c r="J33" s="9">
        <f>F12</f>
        <v>33.437407952871872</v>
      </c>
      <c r="K33" s="4">
        <f>RANK(J33,'Universal Aggregate Worksheet'!F7:F67,0)</f>
        <v>37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0.30682727272727273</v>
      </c>
      <c r="G34" s="31"/>
      <c r="H34" s="65"/>
      <c r="I34" s="12" t="s">
        <v>161</v>
      </c>
      <c r="J34" s="9">
        <f>F13</f>
        <v>33.296023564064797</v>
      </c>
      <c r="K34" s="4">
        <f>RANK(J34,'Universal Aggregate Worksheet'!G7:G67,1)</f>
        <v>33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41</v>
      </c>
      <c r="C35" s="4">
        <v>43</v>
      </c>
      <c r="E35" s="12" t="s">
        <v>152</v>
      </c>
      <c r="F35" s="6">
        <f>((0.167*C30)+(C9)+(0.83*C32))/C10</f>
        <v>0.25761872146118719</v>
      </c>
      <c r="G35" s="7"/>
      <c r="H35" s="65"/>
      <c r="I35" s="12" t="s">
        <v>210</v>
      </c>
      <c r="J35" s="9">
        <f>J33-J34</f>
        <v>0.14138438880707582</v>
      </c>
      <c r="K35" s="4">
        <f>RANK(J35,'Universal Aggregate Worksheet'!H7:H67,0)</f>
        <v>34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0.52125096525096526</v>
      </c>
      <c r="G36" s="31"/>
      <c r="H36" s="65"/>
      <c r="I36" s="4" t="s">
        <v>133</v>
      </c>
      <c r="J36" s="10">
        <f>F23</f>
        <v>28.395473562752958</v>
      </c>
      <c r="K36" s="4">
        <f>RANK(J36,'Universal Aggregate Worksheet'!X7:X67,0)</f>
        <v>32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0.47212133891213393</v>
      </c>
      <c r="G37" s="31"/>
      <c r="H37" s="65"/>
      <c r="I37" s="4" t="s">
        <v>136</v>
      </c>
      <c r="J37" s="10">
        <f>F24</f>
        <v>23.348719031205626</v>
      </c>
      <c r="K37" s="4">
        <f>RANK(J37,'Universal Aggregate Worksheet'!Z7:Z67,1)</f>
        <v>9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5.0467545315473323</v>
      </c>
      <c r="K38" s="4">
        <f>RANK(J38,'Universal Aggregate Worksheet'!AB7:AB67,0)</f>
        <v>19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848.75</v>
      </c>
      <c r="C39" s="4">
        <f>B39</f>
        <v>848.75</v>
      </c>
      <c r="E39" s="24" t="s">
        <v>155</v>
      </c>
      <c r="F39" s="7"/>
      <c r="G39" s="7"/>
      <c r="H39" s="65"/>
      <c r="I39" s="4" t="s">
        <v>166</v>
      </c>
      <c r="J39" s="10">
        <f>F28</f>
        <v>0.93023255813953487</v>
      </c>
      <c r="K39" s="4">
        <f>RANK(J39,'Universal Aggregate Worksheet'!M7:M67,0)</f>
        <v>47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2.7272727272727271E-2</v>
      </c>
      <c r="G40" s="13">
        <f>C30/C10</f>
        <v>2.5114155251141551E-2</v>
      </c>
      <c r="H40" s="65"/>
      <c r="I40" s="4" t="s">
        <v>170</v>
      </c>
      <c r="J40" s="10">
        <f>F29</f>
        <v>0.92993630573248409</v>
      </c>
      <c r="K40" s="4">
        <f>RANK(J40,'Universal Aggregate Worksheet'!Q7:Q67,1)</f>
        <v>13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9.1324200913242004E-2</v>
      </c>
      <c r="G41" s="10">
        <f>B29/B10</f>
        <v>8.8636363636363638E-2</v>
      </c>
      <c r="H41" s="65"/>
      <c r="I41" s="4" t="s">
        <v>168</v>
      </c>
      <c r="J41" s="6">
        <f>F34</f>
        <v>0.30682727272727273</v>
      </c>
      <c r="K41" s="4">
        <f>RANK(J41,'Universal Aggregate Worksheet'!O7:O67,0)</f>
        <v>20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-6.4051473640514736E-2</v>
      </c>
      <c r="G42" s="10">
        <f>G40-G41</f>
        <v>-6.3522208385222087E-2</v>
      </c>
      <c r="H42" s="65"/>
      <c r="I42" s="4" t="s">
        <v>172</v>
      </c>
      <c r="J42" s="6">
        <f>F35</f>
        <v>0.25761872146118719</v>
      </c>
      <c r="K42" s="4">
        <f>RANK(J42,'Universal Aggregate Worksheet'!S7:S67,1)</f>
        <v>11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8.2452431289640596E-2</v>
      </c>
      <c r="G43" s="86">
        <f>C29/F10</f>
        <v>8.4925690021231418E-2</v>
      </c>
      <c r="H43" s="65"/>
      <c r="I43" s="4" t="s">
        <v>182</v>
      </c>
      <c r="J43" s="10">
        <f>F47</f>
        <v>0.15644820295983086</v>
      </c>
      <c r="K43" s="4">
        <f>RANK(J43,'Universal Aggregate Worksheet'!U7:U67,0)</f>
        <v>30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9.0225563909774431E-2</v>
      </c>
      <c r="G44" s="86">
        <f>C30/C9</f>
        <v>9.90990990990991E-2</v>
      </c>
      <c r="H44" s="65"/>
      <c r="I44" s="4" t="s">
        <v>183</v>
      </c>
      <c r="J44" s="10">
        <f>F48</f>
        <v>0.11677282377919321</v>
      </c>
      <c r="K44" s="4">
        <f>RANK(J44,'Universal Aggregate Worksheet'!V7:V67,1)</f>
        <v>5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0.47333333333333333</v>
      </c>
      <c r="K45" s="4">
        <f>RANK(J45,'Universal Aggregate Worksheet'!J7:J67,0)</f>
        <v>36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0.85614035087719298</v>
      </c>
      <c r="K46" s="4">
        <f>RANK(J46,'Universal Aggregate Worksheet'!K7:K67,0)</f>
        <v>18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0.15644820295983086</v>
      </c>
      <c r="G47" s="33"/>
      <c r="H47" s="65"/>
      <c r="I47" s="4" t="s">
        <v>181</v>
      </c>
      <c r="J47" s="13">
        <f>C25</f>
        <v>0.83088235294117652</v>
      </c>
      <c r="K47" s="4">
        <f>RANK(J47,'Universal Aggregate Worksheet'!L7:L67,1)</f>
        <v>37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0.11677282377919321</v>
      </c>
      <c r="G48" s="29"/>
      <c r="H48" s="65"/>
      <c r="I48" s="4" t="s">
        <v>205</v>
      </c>
      <c r="J48" s="6">
        <f>B31</f>
        <v>0.30769230769230771</v>
      </c>
      <c r="K48" s="4">
        <f>RANK(J48,'Universal Aggregate Worksheet'!AC7:AC67,0)</f>
        <v>35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0.27500000000000002</v>
      </c>
      <c r="K49" s="4">
        <f>RANK(J49,'Universal Aggregate Worksheet'!AD7:AD67,1)</f>
        <v>20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2.7272727272727271E-2</v>
      </c>
      <c r="K50" s="4">
        <f>RANK(J50,'Universal Aggregate Worksheet'!AI7:AI67,0)</f>
        <v>50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4.3432203389830511E-2</v>
      </c>
      <c r="G51" s="10">
        <f>C35/F11</f>
        <v>4.5550847457627115E-2</v>
      </c>
      <c r="H51" s="65"/>
      <c r="I51" s="12" t="s">
        <v>221</v>
      </c>
      <c r="J51" s="10">
        <f>F41</f>
        <v>9.1324200913242004E-2</v>
      </c>
      <c r="K51" s="4">
        <f>RANK(J51,'Universal Aggregate Worksheet'!AJ7:AJ67,1)</f>
        <v>8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0.27176220806794055</v>
      </c>
      <c r="G52" s="86">
        <f>(B12-B9)/F9</f>
        <v>0.26638477801268501</v>
      </c>
      <c r="H52" s="65"/>
      <c r="I52" s="12" t="s">
        <v>222</v>
      </c>
      <c r="J52" s="87">
        <f>F43</f>
        <v>8.2452431289640596E-2</v>
      </c>
      <c r="K52" s="4">
        <f>RANK(J52,'Universal Aggregate Worksheet'!AE7:AE67,0)</f>
        <v>59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8.4925690021231418E-2</v>
      </c>
      <c r="K53" s="4">
        <f>RANK(J53,'Universal Aggregate Worksheet'!AF7:AF67,1)</f>
        <v>4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9.0225563909774431E-2</v>
      </c>
      <c r="K54" s="4">
        <f>RANK(J54,'Universal Aggregate Worksheet'!AG7:AG67,0)</f>
        <v>55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28.259255660629403</v>
      </c>
      <c r="G55" s="7"/>
      <c r="H55" s="65"/>
      <c r="I55" s="12" t="s">
        <v>225</v>
      </c>
      <c r="J55" s="87">
        <f>G44</f>
        <v>9.90990990990991E-2</v>
      </c>
      <c r="K55" s="4">
        <f>RANK(J55,'Universal Aggregate Worksheet'!AH7:AH67,1)</f>
        <v>17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27.721090104436861</v>
      </c>
      <c r="G56" s="7"/>
      <c r="H56" s="65"/>
      <c r="I56" s="12" t="s">
        <v>227</v>
      </c>
      <c r="J56" s="10">
        <f>F51</f>
        <v>4.3432203389830511E-2</v>
      </c>
      <c r="K56" s="4">
        <f>RANK(J56,'Universal Aggregate Worksheet'!AK7:AK67,1)</f>
        <v>5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0.53816555619254203</v>
      </c>
      <c r="G57" s="7"/>
      <c r="H57" s="65"/>
      <c r="I57" s="12" t="s">
        <v>226</v>
      </c>
      <c r="J57" s="10">
        <f>G51</f>
        <v>4.5550847457627115E-2</v>
      </c>
      <c r="K57" s="4">
        <f>RANK(J57,'Universal Aggregate Worksheet'!AL7:AL67,0)</f>
        <v>57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0.27176220806794055</v>
      </c>
      <c r="K58" s="4">
        <f>RANK(J58,'Universal Aggregate Worksheet'!AM7:AM67,0)</f>
        <v>51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0.26638477801268501</v>
      </c>
      <c r="K59" s="4">
        <f>RANK(J59,'Universal Aggregate Worksheet'!AN7:AN67,1)</f>
        <v>10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28.259255660629403</v>
      </c>
      <c r="K60" s="4">
        <f>RANK(J60,'Universal Aggregate Worksheet'!AO7:AO67,0)</f>
        <v>26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27.721090104436861</v>
      </c>
      <c r="K61" s="4">
        <f>RANK(J61,'Universal Aggregate Worksheet'!AP7:AP67,1)</f>
        <v>25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0.53816555619254203</v>
      </c>
      <c r="K62" s="4">
        <f>RANK(J62,'Universal Aggregate Worksheet'!AQ7:AQ67,0)</f>
        <v>23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38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Pennsylvania</v>
      </c>
      <c r="C7" s="76" t="s">
        <v>62</v>
      </c>
      <c r="E7" s="7"/>
      <c r="F7" s="76" t="str">
        <f>B1</f>
        <v>Pennsylvania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35.800344234079176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26.714801444043324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107</v>
      </c>
      <c r="C9" s="4">
        <v>89</v>
      </c>
      <c r="E9" s="4" t="s">
        <v>82</v>
      </c>
      <c r="F9" s="78">
        <f>B19+B23+C26</f>
        <v>360</v>
      </c>
      <c r="G9" s="27"/>
      <c r="H9" s="65"/>
      <c r="I9" s="4" t="s">
        <v>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28.865979381443296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22.566371681415927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394</v>
      </c>
      <c r="C10" s="4">
        <v>323</v>
      </c>
      <c r="E10" s="4" t="s">
        <v>83</v>
      </c>
      <c r="F10" s="78">
        <f>C19+C23+B26</f>
        <v>382</v>
      </c>
      <c r="G10" s="27"/>
      <c r="H10" s="65"/>
      <c r="I10" s="4" t="s">
        <v>26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27.540106951871657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31.753554502369667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0.27157360406091369</v>
      </c>
      <c r="C11" s="6">
        <f>C9/C10</f>
        <v>0.27554179566563469</v>
      </c>
      <c r="E11" s="4" t="s">
        <v>84</v>
      </c>
      <c r="F11" s="78">
        <f>SUM(F9:F10)</f>
        <v>742</v>
      </c>
      <c r="G11" s="27"/>
      <c r="H11" s="65"/>
      <c r="I11" s="4" t="s">
        <v>35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32.484076433121018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29.339853300733498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220</v>
      </c>
      <c r="C12" s="4">
        <v>175</v>
      </c>
      <c r="E12" s="4" t="s">
        <v>85</v>
      </c>
      <c r="F12" s="79">
        <f>F9/(B39/60)</f>
        <v>29.169480081026332</v>
      </c>
      <c r="G12" s="28"/>
      <c r="H12" s="65"/>
      <c r="I12" s="4" t="s">
        <v>55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32.608695652173914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28.106508875739642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0.55837563451776651</v>
      </c>
      <c r="C13" s="6">
        <f>C12/C10</f>
        <v>0.54179566563467496</v>
      </c>
      <c r="E13" s="4" t="s">
        <v>86</v>
      </c>
      <c r="F13" s="79">
        <f>F10/(B39/60)</f>
        <v>30.952059419311276</v>
      </c>
      <c r="G13" s="28"/>
      <c r="H13" s="65"/>
      <c r="I13" s="4" t="s">
        <v>41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26.896551724137929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24.269005847953213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0.48636363636363639</v>
      </c>
      <c r="C14" s="6">
        <f>C9/C12</f>
        <v>0.50857142857142856</v>
      </c>
      <c r="E14" s="4" t="s">
        <v>87</v>
      </c>
      <c r="F14" s="79">
        <f>F11/(B39/60)</f>
        <v>60.121539500337612</v>
      </c>
      <c r="G14" s="28"/>
      <c r="H14" s="65"/>
      <c r="I14" s="4" t="s">
        <v>10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37.037037037037038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24.228028503562946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55</v>
      </c>
      <c r="C15" s="4">
        <v>44</v>
      </c>
      <c r="E15" s="7"/>
      <c r="F15" s="7"/>
      <c r="G15" s="7"/>
      <c r="H15" s="65"/>
      <c r="I15" s="4" t="s">
        <v>59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31.125827814569533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23.56164383561644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0.51401869158878499</v>
      </c>
      <c r="C16" s="6">
        <f>C15/C9</f>
        <v>0.4943820224719101</v>
      </c>
      <c r="E16" s="24" t="s">
        <v>88</v>
      </c>
      <c r="F16" s="7"/>
      <c r="G16" s="7"/>
      <c r="H16" s="65"/>
      <c r="I16" s="4" t="s">
        <v>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21.638655462184875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24.838012958963283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29.722222222222221</v>
      </c>
      <c r="G17" s="29"/>
      <c r="H17" s="65"/>
      <c r="I17" s="4" t="s">
        <v>20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29.341317365269461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26.914660831509845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23.298429319371728</v>
      </c>
      <c r="G18" s="29"/>
      <c r="H18" s="65"/>
      <c r="I18" s="4" t="s">
        <v>198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18.996415770609318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37.027027027027025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106</v>
      </c>
      <c r="C19" s="4">
        <v>132</v>
      </c>
      <c r="E19" s="4" t="s">
        <v>120</v>
      </c>
      <c r="F19" s="10">
        <f>F17-F18</f>
        <v>6.4237929028504936</v>
      </c>
      <c r="G19" s="29"/>
      <c r="H19" s="65"/>
      <c r="I19" s="4" t="s">
        <v>11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25.757575757575758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27.810650887573964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0.44537815126050423</v>
      </c>
      <c r="C20" s="6">
        <f>C19/(B19+C19)</f>
        <v>0.55462184873949583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225</v>
      </c>
      <c r="C23" s="4">
        <v>214</v>
      </c>
      <c r="E23" s="12" t="s">
        <v>122</v>
      </c>
      <c r="F23" s="10">
        <f>(F17*'Efficiency Adjustment'!B66)/K27</f>
        <v>30.521854003505574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189</v>
      </c>
      <c r="C24" s="4">
        <v>185</v>
      </c>
      <c r="E24" s="12" t="s">
        <v>123</v>
      </c>
      <c r="F24" s="10">
        <f>(F18*'Efficiency Adjustment'!C66)/J27</f>
        <v>22.487171150553543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</v>
      </c>
      <c r="C25" s="6">
        <f>C24/C23</f>
        <v>0.86448598130841126</v>
      </c>
      <c r="E25" s="12" t="s">
        <v>124</v>
      </c>
      <c r="F25" s="10">
        <f>F23-F24</f>
        <v>8.0346828529520309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36</v>
      </c>
      <c r="C26" s="4">
        <f>C23-C24</f>
        <v>29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29.007715298672746</v>
      </c>
      <c r="K27" s="19">
        <f>AVERAGEIF(K8:K24,"&gt;0")</f>
        <v>27.260843308042396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1.0944444444444446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40</v>
      </c>
      <c r="C29" s="4">
        <v>57</v>
      </c>
      <c r="E29" s="12" t="s">
        <v>148</v>
      </c>
      <c r="F29" s="10">
        <f>C10/F10</f>
        <v>0.84554973821989532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15</v>
      </c>
      <c r="E30" s="12" t="s">
        <v>91</v>
      </c>
      <c r="F30" s="10">
        <f>F28-F29</f>
        <v>0.24889470622454923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0.32500000000000001</v>
      </c>
      <c r="C31" s="23">
        <f>C30/C29</f>
        <v>0.26315789473684209</v>
      </c>
      <c r="E31" s="4" t="s">
        <v>149</v>
      </c>
      <c r="F31" s="10">
        <f>B12/F9</f>
        <v>0.61111111111111116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0.45811518324607331</v>
      </c>
      <c r="G32" s="7"/>
      <c r="H32" s="65"/>
      <c r="I32" s="4" t="s">
        <v>203</v>
      </c>
      <c r="J32" s="9">
        <f>F14</f>
        <v>60.121539500337612</v>
      </c>
      <c r="K32" s="4">
        <f>RANK(J32,'Universal Aggregate Worksheet'!I7:I67,0)</f>
        <v>54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0.15299592786503785</v>
      </c>
      <c r="G33" s="29"/>
      <c r="H33" s="65"/>
      <c r="I33" s="12" t="s">
        <v>160</v>
      </c>
      <c r="J33" s="9">
        <f>F12</f>
        <v>29.169480081026332</v>
      </c>
      <c r="K33" s="4">
        <f>RANK(J33,'Universal Aggregate Worksheet'!F7:F67,0)</f>
        <v>54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0.27708375634517768</v>
      </c>
      <c r="G34" s="31"/>
      <c r="H34" s="65"/>
      <c r="I34" s="12" t="s">
        <v>161</v>
      </c>
      <c r="J34" s="9">
        <f>F13</f>
        <v>30.952059419311276</v>
      </c>
      <c r="K34" s="4">
        <f>RANK(J34,'Universal Aggregate Worksheet'!G7:G67,1)</f>
        <v>19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59</v>
      </c>
      <c r="C35" s="4">
        <v>43</v>
      </c>
      <c r="E35" s="12" t="s">
        <v>152</v>
      </c>
      <c r="F35" s="6">
        <f>((0.167*C30)+(C9)+(0.83*C32))/C10</f>
        <v>0.28329721362229099</v>
      </c>
      <c r="G35" s="7"/>
      <c r="H35" s="65"/>
      <c r="I35" s="12" t="s">
        <v>210</v>
      </c>
      <c r="J35" s="9">
        <f>J33-J34</f>
        <v>-1.7825793382849433</v>
      </c>
      <c r="K35" s="4">
        <f>RANK(J35,'Universal Aggregate Worksheet'!H7:H67,0)</f>
        <v>42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0.49623181818181822</v>
      </c>
      <c r="G36" s="31"/>
      <c r="H36" s="65"/>
      <c r="I36" s="4" t="s">
        <v>133</v>
      </c>
      <c r="J36" s="10">
        <f>F23</f>
        <v>30.521854003505574</v>
      </c>
      <c r="K36" s="4">
        <f>RANK(J36,'Universal Aggregate Worksheet'!X7:X67,0)</f>
        <v>17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0.52288571428571429</v>
      </c>
      <c r="G37" s="31"/>
      <c r="H37" s="65"/>
      <c r="I37" s="4" t="s">
        <v>136</v>
      </c>
      <c r="J37" s="10">
        <f>F24</f>
        <v>22.487171150553543</v>
      </c>
      <c r="K37" s="4">
        <f>RANK(J37,'Universal Aggregate Worksheet'!Z7:Z67,1)</f>
        <v>4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8.0346828529520309</v>
      </c>
      <c r="K38" s="4">
        <f>RANK(J38,'Universal Aggregate Worksheet'!AB7:AB67,0)</f>
        <v>11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740.5</v>
      </c>
      <c r="C39" s="4">
        <f>B39</f>
        <v>740.5</v>
      </c>
      <c r="E39" s="24" t="s">
        <v>155</v>
      </c>
      <c r="F39" s="7"/>
      <c r="G39" s="7"/>
      <c r="H39" s="65"/>
      <c r="I39" s="4" t="s">
        <v>166</v>
      </c>
      <c r="J39" s="10">
        <f>F28</f>
        <v>1.0944444444444446</v>
      </c>
      <c r="K39" s="4">
        <f>RANK(J39,'Universal Aggregate Worksheet'!M7:M67,0)</f>
        <v>10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3.2994923857868022E-2</v>
      </c>
      <c r="G40" s="13">
        <f>C30/C10</f>
        <v>4.6439628482972138E-2</v>
      </c>
      <c r="H40" s="65"/>
      <c r="I40" s="4" t="s">
        <v>170</v>
      </c>
      <c r="J40" s="10">
        <f>F29</f>
        <v>0.84554973821989532</v>
      </c>
      <c r="K40" s="4">
        <f>RANK(J40,'Universal Aggregate Worksheet'!Q7:Q67,1)</f>
        <v>2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0.17647058823529413</v>
      </c>
      <c r="G41" s="10">
        <f>B29/B10</f>
        <v>0.10152284263959391</v>
      </c>
      <c r="H41" s="65"/>
      <c r="I41" s="4" t="s">
        <v>168</v>
      </c>
      <c r="J41" s="6">
        <f>F34</f>
        <v>0.27708375634517768</v>
      </c>
      <c r="K41" s="4">
        <f>RANK(J41,'Universal Aggregate Worksheet'!O7:O67,0)</f>
        <v>37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-0.14347566437742609</v>
      </c>
      <c r="G42" s="10">
        <f>G40-G41</f>
        <v>-5.508321415662177E-2</v>
      </c>
      <c r="H42" s="65"/>
      <c r="I42" s="4" t="s">
        <v>172</v>
      </c>
      <c r="J42" s="6">
        <f>F35</f>
        <v>0.28329721362229099</v>
      </c>
      <c r="K42" s="4">
        <f>RANK(J42,'Universal Aggregate Worksheet'!S7:S67,1)</f>
        <v>25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0.1111111111111111</v>
      </c>
      <c r="G43" s="86">
        <f>C29/F10</f>
        <v>0.14921465968586387</v>
      </c>
      <c r="H43" s="65"/>
      <c r="I43" s="4" t="s">
        <v>182</v>
      </c>
      <c r="J43" s="10">
        <f>F47</f>
        <v>0.15277777777777779</v>
      </c>
      <c r="K43" s="4">
        <f>RANK(J43,'Universal Aggregate Worksheet'!U7:U67,0)</f>
        <v>35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0.12149532710280374</v>
      </c>
      <c r="G44" s="86">
        <f>C30/C9</f>
        <v>0.16853932584269662</v>
      </c>
      <c r="H44" s="65"/>
      <c r="I44" s="4" t="s">
        <v>183</v>
      </c>
      <c r="J44" s="10">
        <f>F48</f>
        <v>0.11518324607329843</v>
      </c>
      <c r="K44" s="4">
        <f>RANK(J44,'Universal Aggregate Worksheet'!V7:V67,1)</f>
        <v>3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0.44537815126050423</v>
      </c>
      <c r="K45" s="4">
        <f>RANK(J45,'Universal Aggregate Worksheet'!J7:J67,0)</f>
        <v>46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</v>
      </c>
      <c r="K46" s="4">
        <f>RANK(J46,'Universal Aggregate Worksheet'!K7:K67,0)</f>
        <v>28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0.15277777777777779</v>
      </c>
      <c r="G47" s="33"/>
      <c r="H47" s="65"/>
      <c r="I47" s="4" t="s">
        <v>181</v>
      </c>
      <c r="J47" s="13">
        <f>C25</f>
        <v>0.86448598130841126</v>
      </c>
      <c r="K47" s="4">
        <f>RANK(J47,'Universal Aggregate Worksheet'!L7:L67,1)</f>
        <v>52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0.11518324607329843</v>
      </c>
      <c r="G48" s="29"/>
      <c r="H48" s="65"/>
      <c r="I48" s="4" t="s">
        <v>205</v>
      </c>
      <c r="J48" s="6">
        <f>B31</f>
        <v>0.32500000000000001</v>
      </c>
      <c r="K48" s="4">
        <f>RANK(J48,'Universal Aggregate Worksheet'!AC7:AC67,0)</f>
        <v>29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0.26315789473684209</v>
      </c>
      <c r="K49" s="4">
        <f>RANK(J49,'Universal Aggregate Worksheet'!AD7:AD67,1)</f>
        <v>17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3.2994923857868022E-2</v>
      </c>
      <c r="K50" s="4">
        <f>RANK(J50,'Universal Aggregate Worksheet'!AI7:AI67,0)</f>
        <v>38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7.9514824797843664E-2</v>
      </c>
      <c r="G51" s="10">
        <f>C35/F11</f>
        <v>5.7951482479784364E-2</v>
      </c>
      <c r="H51" s="65"/>
      <c r="I51" s="12" t="s">
        <v>221</v>
      </c>
      <c r="J51" s="10">
        <f>F41</f>
        <v>0.17647058823529413</v>
      </c>
      <c r="K51" s="4">
        <f>RANK(J51,'Universal Aggregate Worksheet'!AJ7:AJ67,1)</f>
        <v>61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0.22513089005235601</v>
      </c>
      <c r="G52" s="86">
        <f>(B12-B9)/F9</f>
        <v>0.31388888888888888</v>
      </c>
      <c r="H52" s="65"/>
      <c r="I52" s="12" t="s">
        <v>222</v>
      </c>
      <c r="J52" s="87">
        <f>F43</f>
        <v>0.1111111111111111</v>
      </c>
      <c r="K52" s="4">
        <f>RANK(J52,'Universal Aggregate Worksheet'!AE7:AE67,0)</f>
        <v>30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0.14921465968586387</v>
      </c>
      <c r="K53" s="4">
        <f>RANK(J53,'Universal Aggregate Worksheet'!AF7:AF67,1)</f>
        <v>59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0.12149532710280374</v>
      </c>
      <c r="K54" s="4">
        <f>RANK(J54,'Universal Aggregate Worksheet'!AG7:AG67,0)</f>
        <v>38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29.007715298672746</v>
      </c>
      <c r="G55" s="7"/>
      <c r="H55" s="65"/>
      <c r="I55" s="12" t="s">
        <v>225</v>
      </c>
      <c r="J55" s="87">
        <f>G44</f>
        <v>0.16853932584269662</v>
      </c>
      <c r="K55" s="4">
        <f>RANK(J55,'Universal Aggregate Worksheet'!AH7:AH67,1)</f>
        <v>51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27.260843308042396</v>
      </c>
      <c r="G56" s="7"/>
      <c r="H56" s="65"/>
      <c r="I56" s="12" t="s">
        <v>227</v>
      </c>
      <c r="J56" s="10">
        <f>F51</f>
        <v>7.9514824797843664E-2</v>
      </c>
      <c r="K56" s="4">
        <f>RANK(J56,'Universal Aggregate Worksheet'!AK7:AK67,1)</f>
        <v>59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1.7468719906303498</v>
      </c>
      <c r="G57" s="7"/>
      <c r="H57" s="65"/>
      <c r="I57" s="12" t="s">
        <v>226</v>
      </c>
      <c r="J57" s="10">
        <f>G51</f>
        <v>5.7951482479784364E-2</v>
      </c>
      <c r="K57" s="4">
        <f>RANK(J57,'Universal Aggregate Worksheet'!AL7:AL67,0)</f>
        <v>37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0.22513089005235601</v>
      </c>
      <c r="K58" s="4">
        <f>RANK(J58,'Universal Aggregate Worksheet'!AM7:AM67,0)</f>
        <v>61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0.31388888888888888</v>
      </c>
      <c r="K59" s="4">
        <f>RANK(J59,'Universal Aggregate Worksheet'!AN7:AN67,1)</f>
        <v>34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29.007715298672746</v>
      </c>
      <c r="K60" s="4">
        <f>RANK(J60,'Universal Aggregate Worksheet'!AO7:AO67,0)</f>
        <v>13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27.260843308042396</v>
      </c>
      <c r="K61" s="4">
        <f>RANK(J61,'Universal Aggregate Worksheet'!AP7:AP67,1)</f>
        <v>14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1.7468719906303498</v>
      </c>
      <c r="K62" s="4">
        <f>RANK(J62,'Universal Aggregate Worksheet'!AQ7:AQ67,0)</f>
        <v>13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39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Penn State</v>
      </c>
      <c r="C7" s="76" t="s">
        <v>62</v>
      </c>
      <c r="E7" s="7"/>
      <c r="F7" s="76" t="str">
        <f>B1</f>
        <v>Penn State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25.469168900804291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26.914153132250579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101</v>
      </c>
      <c r="C9" s="4">
        <v>93</v>
      </c>
      <c r="E9" s="4" t="s">
        <v>82</v>
      </c>
      <c r="F9" s="78">
        <f>B19+B23+C26</f>
        <v>352</v>
      </c>
      <c r="G9" s="27"/>
      <c r="H9" s="65"/>
      <c r="I9" s="4" t="s">
        <v>36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31.921824104234524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20.068027210884352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379</v>
      </c>
      <c r="C10" s="4">
        <v>427</v>
      </c>
      <c r="E10" s="4" t="s">
        <v>83</v>
      </c>
      <c r="F10" s="78">
        <f>C19+C23+B26</f>
        <v>355</v>
      </c>
      <c r="G10" s="27"/>
      <c r="H10" s="65"/>
      <c r="I10" s="4" t="s">
        <v>37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28.118393234672308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23.566878980891719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0.26649076517150394</v>
      </c>
      <c r="C11" s="6">
        <f>C9/C10</f>
        <v>0.21779859484777517</v>
      </c>
      <c r="E11" s="4" t="s">
        <v>84</v>
      </c>
      <c r="F11" s="78">
        <f>SUM(F9:F10)</f>
        <v>707</v>
      </c>
      <c r="G11" s="27"/>
      <c r="H11" s="65"/>
      <c r="I11" s="4" t="s">
        <v>55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32.608695652173914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28.106508875739642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231</v>
      </c>
      <c r="C12" s="4">
        <v>258</v>
      </c>
      <c r="E12" s="4" t="s">
        <v>85</v>
      </c>
      <c r="F12" s="79">
        <f>F9/(B39/60)</f>
        <v>28.981132075471695</v>
      </c>
      <c r="G12" s="28"/>
      <c r="H12" s="65"/>
      <c r="I12" s="4" t="s">
        <v>45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26.410256410256412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27.514792899408285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0.60949868073878632</v>
      </c>
      <c r="C13" s="6">
        <f>C12/C10</f>
        <v>0.60421545667447307</v>
      </c>
      <c r="E13" s="4" t="s">
        <v>86</v>
      </c>
      <c r="F13" s="79">
        <f>F10/(B39/60)</f>
        <v>29.228130360205832</v>
      </c>
      <c r="G13" s="28"/>
      <c r="H13" s="65"/>
      <c r="I13" s="4" t="s">
        <v>32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28.672985781990523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26.054590570719604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0.43722943722943725</v>
      </c>
      <c r="C14" s="6">
        <f>C9/C12</f>
        <v>0.36046511627906974</v>
      </c>
      <c r="E14" s="4" t="s">
        <v>87</v>
      </c>
      <c r="F14" s="79">
        <f>F11/(B39/60)</f>
        <v>58.20926243567753</v>
      </c>
      <c r="G14" s="28"/>
      <c r="H14" s="65"/>
      <c r="I14" s="4" t="s">
        <v>198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18.996415770609318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37.027027027027025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43</v>
      </c>
      <c r="C15" s="4">
        <v>48</v>
      </c>
      <c r="E15" s="7"/>
      <c r="F15" s="7"/>
      <c r="G15" s="7"/>
      <c r="H15" s="65"/>
      <c r="I15" s="4" t="s">
        <v>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28.865979381443296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22.566371681415927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0.42574257425742573</v>
      </c>
      <c r="C16" s="6">
        <f>C15/C9</f>
        <v>0.5161290322580645</v>
      </c>
      <c r="E16" s="24" t="s">
        <v>88</v>
      </c>
      <c r="F16" s="7"/>
      <c r="G16" s="7"/>
      <c r="H16" s="65"/>
      <c r="I16" s="4" t="s">
        <v>27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31.395348837209301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30.855855855855857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28.693181818181817</v>
      </c>
      <c r="G17" s="29"/>
      <c r="H17" s="65"/>
      <c r="I17" s="4" t="s">
        <v>15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36.272040302267001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31.45780051150895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26.197183098591548</v>
      </c>
      <c r="G18" s="29"/>
      <c r="H18" s="65"/>
      <c r="I18" s="4" t="s">
        <v>52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26.126126126126124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28.846153846153843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119</v>
      </c>
      <c r="C19" s="4">
        <v>117</v>
      </c>
      <c r="E19" s="4" t="s">
        <v>120</v>
      </c>
      <c r="F19" s="10">
        <f>F17-F18</f>
        <v>2.4959987195902684</v>
      </c>
      <c r="G19" s="29"/>
      <c r="H19" s="65"/>
      <c r="I19" s="4" t="s">
        <v>12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26.156941649899395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26.530612244897959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0.50423728813559321</v>
      </c>
      <c r="C20" s="6">
        <f>C19/(B19+C19)</f>
        <v>0.49576271186440679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204</v>
      </c>
      <c r="C23" s="4">
        <v>200</v>
      </c>
      <c r="E23" s="12" t="s">
        <v>122</v>
      </c>
      <c r="F23" s="10">
        <f>(F17*'Efficiency Adjustment'!B66)/K27</f>
        <v>29.252426368177556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166</v>
      </c>
      <c r="C24" s="4">
        <v>171</v>
      </c>
      <c r="E24" s="12" t="s">
        <v>123</v>
      </c>
      <c r="F24" s="10">
        <f>(F18*'Efficiency Adjustment'!C66)/J27</f>
        <v>25.809828229786763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0.81372549019607843</v>
      </c>
      <c r="C25" s="6">
        <f>C24/C23</f>
        <v>0.85499999999999998</v>
      </c>
      <c r="E25" s="12" t="s">
        <v>124</v>
      </c>
      <c r="F25" s="10">
        <f>F23-F24</f>
        <v>3.4425981383907924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38</v>
      </c>
      <c r="C26" s="4">
        <f>C23-C24</f>
        <v>29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28.417848012640533</v>
      </c>
      <c r="K27" s="19">
        <f>AVERAGEIF(K8:K24,"&gt;0")</f>
        <v>27.459064403062811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1.0767045454545454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44</v>
      </c>
      <c r="C29" s="4">
        <v>52</v>
      </c>
      <c r="E29" s="12" t="s">
        <v>148</v>
      </c>
      <c r="F29" s="10">
        <f>C10/F10</f>
        <v>1.2028169014084507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10</v>
      </c>
      <c r="C30" s="4">
        <v>14</v>
      </c>
      <c r="E30" s="12" t="s">
        <v>91</v>
      </c>
      <c r="F30" s="10">
        <f>F28-F29</f>
        <v>-0.12611235595390524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0.22727272727272727</v>
      </c>
      <c r="C31" s="23">
        <f>C30/C29</f>
        <v>0.26923076923076922</v>
      </c>
      <c r="E31" s="4" t="s">
        <v>149</v>
      </c>
      <c r="F31" s="10">
        <f>B12/F9</f>
        <v>0.65625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2</v>
      </c>
      <c r="C32" s="12">
        <v>0</v>
      </c>
      <c r="E32" s="12" t="s">
        <v>150</v>
      </c>
      <c r="F32" s="10">
        <f>C12/F10</f>
        <v>0.72676056338028172</v>
      </c>
      <c r="G32" s="7"/>
      <c r="H32" s="65"/>
      <c r="I32" s="4" t="s">
        <v>203</v>
      </c>
      <c r="J32" s="9">
        <f>F14</f>
        <v>58.20926243567753</v>
      </c>
      <c r="K32" s="4">
        <f>RANK(J32,'Universal Aggregate Worksheet'!I7:I67,0)</f>
        <v>59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3.8461538461538464E-2</v>
      </c>
      <c r="C33" s="23">
        <f>C32/B29</f>
        <v>0</v>
      </c>
      <c r="E33" s="12" t="s">
        <v>92</v>
      </c>
      <c r="F33" s="13">
        <f>F31-F32</f>
        <v>-7.0510563380281721E-2</v>
      </c>
      <c r="G33" s="29"/>
      <c r="H33" s="65"/>
      <c r="I33" s="12" t="s">
        <v>160</v>
      </c>
      <c r="J33" s="9">
        <f>F12</f>
        <v>28.981132075471695</v>
      </c>
      <c r="K33" s="4">
        <f>RANK(J33,'Universal Aggregate Worksheet'!F7:F67,0)</f>
        <v>55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0.27527704485488125</v>
      </c>
      <c r="G34" s="31"/>
      <c r="H34" s="65"/>
      <c r="I34" s="12" t="s">
        <v>161</v>
      </c>
      <c r="J34" s="9">
        <f>F13</f>
        <v>29.228130360205832</v>
      </c>
      <c r="K34" s="4">
        <f>RANK(J34,'Universal Aggregate Worksheet'!G7:G67,1)</f>
        <v>7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53</v>
      </c>
      <c r="C35" s="4">
        <v>45</v>
      </c>
      <c r="E35" s="12" t="s">
        <v>152</v>
      </c>
      <c r="F35" s="6">
        <f>((0.167*C30)+(C9)+(0.83*C32))/C10</f>
        <v>0.22327400468384073</v>
      </c>
      <c r="G35" s="7"/>
      <c r="H35" s="65"/>
      <c r="I35" s="12" t="s">
        <v>210</v>
      </c>
      <c r="J35" s="9">
        <f>J33-J34</f>
        <v>-0.24699828473413632</v>
      </c>
      <c r="K35" s="4">
        <f>RANK(J35,'Universal Aggregate Worksheet'!H7:H67,0)</f>
        <v>37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0.45164502164502163</v>
      </c>
      <c r="G36" s="31"/>
      <c r="H36" s="65"/>
      <c r="I36" s="4" t="s">
        <v>133</v>
      </c>
      <c r="J36" s="10">
        <f>F23</f>
        <v>29.252426368177556</v>
      </c>
      <c r="K36" s="4">
        <f>RANK(J36,'Universal Aggregate Worksheet'!X7:X67,0)</f>
        <v>24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0.36952713178294572</v>
      </c>
      <c r="G37" s="31"/>
      <c r="H37" s="65"/>
      <c r="I37" s="4" t="s">
        <v>136</v>
      </c>
      <c r="J37" s="10">
        <f>F24</f>
        <v>25.809828229786763</v>
      </c>
      <c r="K37" s="4">
        <f>RANK(J37,'Universal Aggregate Worksheet'!Z7:Z67,1)</f>
        <v>18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3.4425981383907924</v>
      </c>
      <c r="K38" s="4">
        <f>RANK(J38,'Universal Aggregate Worksheet'!AB7:AB67,0)</f>
        <v>23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728.75</v>
      </c>
      <c r="C39" s="4">
        <f>B39</f>
        <v>728.75</v>
      </c>
      <c r="E39" s="24" t="s">
        <v>155</v>
      </c>
      <c r="F39" s="7"/>
      <c r="G39" s="7"/>
      <c r="H39" s="65"/>
      <c r="I39" s="4" t="s">
        <v>166</v>
      </c>
      <c r="J39" s="10">
        <f>F28</f>
        <v>1.0767045454545454</v>
      </c>
      <c r="K39" s="4">
        <f>RANK(J39,'Universal Aggregate Worksheet'!M7:M67,0)</f>
        <v>16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2.6385224274406333E-2</v>
      </c>
      <c r="G40" s="13">
        <f>C30/C10</f>
        <v>3.2786885245901641E-2</v>
      </c>
      <c r="H40" s="65"/>
      <c r="I40" s="4" t="s">
        <v>170</v>
      </c>
      <c r="J40" s="10">
        <f>F29</f>
        <v>1.2028169014084507</v>
      </c>
      <c r="K40" s="4">
        <f>RANK(J40,'Universal Aggregate Worksheet'!Q7:Q67,1)</f>
        <v>61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0.12177985948477751</v>
      </c>
      <c r="G41" s="10">
        <f>B29/B10</f>
        <v>0.11609498680738786</v>
      </c>
      <c r="H41" s="65"/>
      <c r="I41" s="4" t="s">
        <v>168</v>
      </c>
      <c r="J41" s="6">
        <f>F34</f>
        <v>0.27527704485488125</v>
      </c>
      <c r="K41" s="4">
        <f>RANK(J41,'Universal Aggregate Worksheet'!O7:O67,0)</f>
        <v>38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-9.5394635210371184E-2</v>
      </c>
      <c r="G42" s="10">
        <f>G40-G41</f>
        <v>-8.3308101561486214E-2</v>
      </c>
      <c r="H42" s="65"/>
      <c r="I42" s="4" t="s">
        <v>172</v>
      </c>
      <c r="J42" s="6">
        <f>F35</f>
        <v>0.22327400468384073</v>
      </c>
      <c r="K42" s="4">
        <f>RANK(J42,'Universal Aggregate Worksheet'!S7:S67,1)</f>
        <v>2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0.125</v>
      </c>
      <c r="G43" s="86">
        <f>C29/F10</f>
        <v>0.14647887323943662</v>
      </c>
      <c r="H43" s="65"/>
      <c r="I43" s="4" t="s">
        <v>182</v>
      </c>
      <c r="J43" s="10">
        <f>F47</f>
        <v>0.12215909090909091</v>
      </c>
      <c r="K43" s="4">
        <f>RANK(J43,'Universal Aggregate Worksheet'!U7:U67,0)</f>
        <v>52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9.9009900990099015E-2</v>
      </c>
      <c r="G44" s="86">
        <f>C30/C9</f>
        <v>0.15053763440860216</v>
      </c>
      <c r="H44" s="65"/>
      <c r="I44" s="4" t="s">
        <v>183</v>
      </c>
      <c r="J44" s="10">
        <f>F48</f>
        <v>0.13521126760563379</v>
      </c>
      <c r="K44" s="4">
        <f>RANK(J44,'Universal Aggregate Worksheet'!V7:V67,1)</f>
        <v>18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0.50423728813559321</v>
      </c>
      <c r="K45" s="4">
        <f>RANK(J45,'Universal Aggregate Worksheet'!J7:J67,0)</f>
        <v>31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0.81372549019607843</v>
      </c>
      <c r="K46" s="4">
        <f>RANK(J46,'Universal Aggregate Worksheet'!K7:K67,0)</f>
        <v>41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0.12215909090909091</v>
      </c>
      <c r="G47" s="33"/>
      <c r="H47" s="65"/>
      <c r="I47" s="4" t="s">
        <v>181</v>
      </c>
      <c r="J47" s="13">
        <f>C25</f>
        <v>0.85499999999999998</v>
      </c>
      <c r="K47" s="4">
        <f>RANK(J47,'Universal Aggregate Worksheet'!L7:L67,1)</f>
        <v>50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0.13521126760563379</v>
      </c>
      <c r="G48" s="29"/>
      <c r="H48" s="65"/>
      <c r="I48" s="4" t="s">
        <v>205</v>
      </c>
      <c r="J48" s="6">
        <f>B31</f>
        <v>0.22727272727272727</v>
      </c>
      <c r="K48" s="4">
        <f>RANK(J48,'Universal Aggregate Worksheet'!AC7:AC67,0)</f>
        <v>53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0.26923076923076922</v>
      </c>
      <c r="K49" s="4">
        <f>RANK(J49,'Universal Aggregate Worksheet'!AD7:AD67,1)</f>
        <v>18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2.6385224274406333E-2</v>
      </c>
      <c r="K50" s="4">
        <f>RANK(J50,'Universal Aggregate Worksheet'!AI7:AI67,0)</f>
        <v>52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7.4964639321074958E-2</v>
      </c>
      <c r="G51" s="10">
        <f>C35/F11</f>
        <v>6.3649222065063654E-2</v>
      </c>
      <c r="H51" s="65"/>
      <c r="I51" s="12" t="s">
        <v>221</v>
      </c>
      <c r="J51" s="10">
        <f>F41</f>
        <v>0.12177985948477751</v>
      </c>
      <c r="K51" s="4">
        <f>RANK(J51,'Universal Aggregate Worksheet'!AJ7:AJ67,1)</f>
        <v>42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0.46478873239436619</v>
      </c>
      <c r="G52" s="86">
        <f>(B12-B9)/F9</f>
        <v>0.36931818181818182</v>
      </c>
      <c r="H52" s="65"/>
      <c r="I52" s="12" t="s">
        <v>222</v>
      </c>
      <c r="J52" s="87">
        <f>F43</f>
        <v>0.125</v>
      </c>
      <c r="K52" s="4">
        <f>RANK(J52,'Universal Aggregate Worksheet'!AE7:AE67,0)</f>
        <v>17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0.14647887323943662</v>
      </c>
      <c r="K53" s="4">
        <f>RANK(J53,'Universal Aggregate Worksheet'!AF7:AF67,1)</f>
        <v>57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9.9009900990099015E-2</v>
      </c>
      <c r="K54" s="4">
        <f>RANK(J54,'Universal Aggregate Worksheet'!AG7:AG67,0)</f>
        <v>50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28.417848012640533</v>
      </c>
      <c r="G55" s="7"/>
      <c r="H55" s="65"/>
      <c r="I55" s="12" t="s">
        <v>225</v>
      </c>
      <c r="J55" s="87">
        <f>G44</f>
        <v>0.15053763440860216</v>
      </c>
      <c r="K55" s="4">
        <f>RANK(J55,'Universal Aggregate Worksheet'!AH7:AH67,1)</f>
        <v>43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27.459064403062811</v>
      </c>
      <c r="G56" s="7"/>
      <c r="H56" s="65"/>
      <c r="I56" s="12" t="s">
        <v>227</v>
      </c>
      <c r="J56" s="10">
        <f>F51</f>
        <v>7.4964639321074958E-2</v>
      </c>
      <c r="K56" s="4">
        <f>RANK(J56,'Universal Aggregate Worksheet'!AK7:AK67,1)</f>
        <v>57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0.95878360957772202</v>
      </c>
      <c r="G57" s="7"/>
      <c r="H57" s="65"/>
      <c r="I57" s="12" t="s">
        <v>226</v>
      </c>
      <c r="J57" s="10">
        <f>G51</f>
        <v>6.3649222065063654E-2</v>
      </c>
      <c r="K57" s="4">
        <f>RANK(J57,'Universal Aggregate Worksheet'!AL7:AL67,0)</f>
        <v>23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0.46478873239436619</v>
      </c>
      <c r="K58" s="4">
        <f>RANK(J58,'Universal Aggregate Worksheet'!AM7:AM67,0)</f>
        <v>1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0.36931818181818182</v>
      </c>
      <c r="K59" s="4">
        <f>RANK(J59,'Universal Aggregate Worksheet'!AN7:AN67,1)</f>
        <v>57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28.417848012640533</v>
      </c>
      <c r="K60" s="4">
        <f>RANK(J60,'Universal Aggregate Worksheet'!AO7:AO67,0)</f>
        <v>23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27.459064403062811</v>
      </c>
      <c r="K61" s="4">
        <f>RANK(J61,'Universal Aggregate Worksheet'!AP7:AP67,1)</f>
        <v>19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0.95878360957772202</v>
      </c>
      <c r="K62" s="4">
        <f>RANK(J62,'Universal Aggregate Worksheet'!AQ7:AQ67,0)</f>
        <v>20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40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128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Presbyterian</v>
      </c>
      <c r="C7" s="76" t="s">
        <v>62</v>
      </c>
      <c r="E7" s="7"/>
      <c r="F7" s="76" t="str">
        <f>B1</f>
        <v>Presbyterian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26.156941649899395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26.530612244897959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84</v>
      </c>
      <c r="C9" s="4">
        <v>178</v>
      </c>
      <c r="E9" s="4" t="s">
        <v>82</v>
      </c>
      <c r="F9" s="78">
        <f>B19+B23+C26</f>
        <v>399</v>
      </c>
      <c r="G9" s="27"/>
      <c r="H9" s="65"/>
      <c r="I9" s="4" t="s">
        <v>53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26.098901098901102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31.842105263157894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269</v>
      </c>
      <c r="C10" s="4">
        <v>561</v>
      </c>
      <c r="E10" s="4" t="s">
        <v>83</v>
      </c>
      <c r="F10" s="78">
        <f>C19+C23+B26</f>
        <v>533</v>
      </c>
      <c r="G10" s="27"/>
      <c r="H10" s="65"/>
      <c r="I10" s="4" t="s">
        <v>29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25.617977528089884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31.412639405204462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0.31226765799256506</v>
      </c>
      <c r="C11" s="6">
        <f>C9/C10</f>
        <v>0.3172905525846702</v>
      </c>
      <c r="E11" s="4" t="s">
        <v>84</v>
      </c>
      <c r="F11" s="78">
        <f>SUM(F9:F10)</f>
        <v>932</v>
      </c>
      <c r="G11" s="27"/>
      <c r="H11" s="65"/>
      <c r="I11" s="4" t="s">
        <v>59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31.125827814569533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23.56164383561644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153</v>
      </c>
      <c r="C12" s="4">
        <v>362</v>
      </c>
      <c r="E12" s="4" t="s">
        <v>85</v>
      </c>
      <c r="F12" s="79">
        <f>F9/(B39/60)</f>
        <v>32.850771869639793</v>
      </c>
      <c r="G12" s="28"/>
      <c r="H12" s="65"/>
      <c r="I12" s="4" t="s">
        <v>42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19.660194174757279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28.913043478260867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0.56877323420074355</v>
      </c>
      <c r="C13" s="6">
        <f>C12/C10</f>
        <v>0.64527629233511585</v>
      </c>
      <c r="E13" s="4" t="s">
        <v>86</v>
      </c>
      <c r="F13" s="79">
        <f>F10/(B39/60)</f>
        <v>43.883361921097766</v>
      </c>
      <c r="G13" s="28"/>
      <c r="H13" s="65"/>
      <c r="I13" s="4" t="s">
        <v>57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22.857142857142858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36.936936936936938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0.5490196078431373</v>
      </c>
      <c r="C14" s="6">
        <f>C9/C12</f>
        <v>0.49171270718232046</v>
      </c>
      <c r="E14" s="4" t="s">
        <v>87</v>
      </c>
      <c r="F14" s="79">
        <f>F11/(B39/60)</f>
        <v>76.734133790737559</v>
      </c>
      <c r="G14" s="28"/>
      <c r="H14" s="65"/>
      <c r="I14" s="4" t="s">
        <v>27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31.395348837209301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30.855855855855857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47</v>
      </c>
      <c r="C15" s="4">
        <v>95</v>
      </c>
      <c r="E15" s="7"/>
      <c r="F15" s="7"/>
      <c r="G15" s="7"/>
      <c r="H15" s="65"/>
      <c r="I15" s="4" t="s">
        <v>3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29.435483870967744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30.127041742286753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0.55952380952380953</v>
      </c>
      <c r="C16" s="6">
        <f>C15/C9</f>
        <v>0.5337078651685393</v>
      </c>
      <c r="E16" s="24" t="s">
        <v>88</v>
      </c>
      <c r="F16" s="7"/>
      <c r="G16" s="7"/>
      <c r="H16" s="65"/>
      <c r="I16" s="4" t="s">
        <v>194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18.046709129511676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36.031746031746032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21.052631578947366</v>
      </c>
      <c r="G17" s="29"/>
      <c r="H17" s="65"/>
      <c r="I17" s="4" t="s">
        <v>16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35.800344234079176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26.714801444043324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33.395872420262663</v>
      </c>
      <c r="G18" s="29"/>
      <c r="H18" s="65"/>
      <c r="I18" s="4" t="s">
        <v>35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32.484076433121018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29.339853300733498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80</v>
      </c>
      <c r="C19" s="4">
        <v>218</v>
      </c>
      <c r="E19" s="4" t="s">
        <v>120</v>
      </c>
      <c r="F19" s="10">
        <f>F17-F18</f>
        <v>-12.343240841315296</v>
      </c>
      <c r="G19" s="29"/>
      <c r="H19" s="65"/>
      <c r="I19" s="4" t="s">
        <v>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26.086956521739129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25.916870415647921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0.26845637583892618</v>
      </c>
      <c r="C20" s="6">
        <f>C19/(B19+C19)</f>
        <v>0.73154362416107388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296</v>
      </c>
      <c r="C23" s="4">
        <v>232</v>
      </c>
      <c r="E23" s="12" t="s">
        <v>122</v>
      </c>
      <c r="F23" s="10">
        <f>(F17*'Efficiency Adjustment'!B66)/K27</f>
        <v>19.744739360143502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213</v>
      </c>
      <c r="C24" s="4">
        <v>209</v>
      </c>
      <c r="E24" s="12" t="s">
        <v>123</v>
      </c>
      <c r="F24" s="10">
        <f>(F18*'Efficiency Adjustment'!C66)/J27</f>
        <v>34.54819141027675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0.71959459459459463</v>
      </c>
      <c r="C25" s="6">
        <f>C24/C23</f>
        <v>0.90086206896551724</v>
      </c>
      <c r="E25" s="12" t="s">
        <v>124</v>
      </c>
      <c r="F25" s="10">
        <f>F23-F24</f>
        <v>-14.803452050133249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83</v>
      </c>
      <c r="C26" s="4">
        <f>C23-C24</f>
        <v>23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27.063825345832338</v>
      </c>
      <c r="K27" s="19">
        <f>AVERAGEIF(K8:K24,"&gt;0")</f>
        <v>29.848595829532329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0.67418546365914789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42</v>
      </c>
      <c r="C29" s="4">
        <v>63</v>
      </c>
      <c r="E29" s="12" t="s">
        <v>148</v>
      </c>
      <c r="F29" s="10">
        <f>C10/F10</f>
        <v>1.0525328330206378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31</v>
      </c>
      <c r="E30" s="12" t="s">
        <v>91</v>
      </c>
      <c r="F30" s="10">
        <f>F28-F29</f>
        <v>-0.37834736936148994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0.30952380952380953</v>
      </c>
      <c r="C31" s="23">
        <f>C30/C29</f>
        <v>0.49206349206349204</v>
      </c>
      <c r="E31" s="4" t="s">
        <v>149</v>
      </c>
      <c r="F31" s="10">
        <f>B12/F9</f>
        <v>0.38345864661654133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0.67917448405253278</v>
      </c>
      <c r="G32" s="7"/>
      <c r="H32" s="65"/>
      <c r="I32" s="4" t="s">
        <v>203</v>
      </c>
      <c r="J32" s="9">
        <f>F14</f>
        <v>76.734133790737559</v>
      </c>
      <c r="K32" s="4">
        <f>RANK(J32,'Universal Aggregate Worksheet'!I7:I67,0)</f>
        <v>4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1.5873015873015872E-2</v>
      </c>
      <c r="C33" s="23">
        <f>C32/B29</f>
        <v>2.3809523809523808E-2</v>
      </c>
      <c r="E33" s="12" t="s">
        <v>92</v>
      </c>
      <c r="F33" s="13">
        <f>F31-F32</f>
        <v>-0.29571583743599145</v>
      </c>
      <c r="G33" s="29"/>
      <c r="H33" s="65"/>
      <c r="I33" s="12" t="s">
        <v>160</v>
      </c>
      <c r="J33" s="9">
        <f>F12</f>
        <v>32.850771869639793</v>
      </c>
      <c r="K33" s="4">
        <f>RANK(J33,'Universal Aggregate Worksheet'!F7:F67,0)</f>
        <v>40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0.32342379182156133</v>
      </c>
      <c r="G34" s="31"/>
      <c r="H34" s="65"/>
      <c r="I34" s="12" t="s">
        <v>161</v>
      </c>
      <c r="J34" s="9">
        <f>F13</f>
        <v>43.883361921097766</v>
      </c>
      <c r="K34" s="4">
        <f>RANK(J34,'Universal Aggregate Worksheet'!G7:G67,1)</f>
        <v>60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66</v>
      </c>
      <c r="C35" s="4">
        <v>45</v>
      </c>
      <c r="E35" s="12" t="s">
        <v>152</v>
      </c>
      <c r="F35" s="6">
        <f>((0.167*C30)+(C9)+(0.83*C32))/C10</f>
        <v>0.3279982174688057</v>
      </c>
      <c r="G35" s="7"/>
      <c r="H35" s="65"/>
      <c r="I35" s="12" t="s">
        <v>210</v>
      </c>
      <c r="J35" s="9">
        <f>J33-J34</f>
        <v>-11.032590051457973</v>
      </c>
      <c r="K35" s="4">
        <f>RANK(J35,'Universal Aggregate Worksheet'!H7:H67,0)</f>
        <v>59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0.56863398692810463</v>
      </c>
      <c r="G36" s="31"/>
      <c r="H36" s="65"/>
      <c r="I36" s="4" t="s">
        <v>133</v>
      </c>
      <c r="J36" s="10">
        <f>F23</f>
        <v>19.744739360143502</v>
      </c>
      <c r="K36" s="4">
        <f>RANK(J36,'Universal Aggregate Worksheet'!X7:X67,0)</f>
        <v>59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0.50830662983425412</v>
      </c>
      <c r="G37" s="31"/>
      <c r="H37" s="65"/>
      <c r="I37" s="4" t="s">
        <v>136</v>
      </c>
      <c r="J37" s="10">
        <f>F24</f>
        <v>34.54819141027675</v>
      </c>
      <c r="K37" s="4">
        <f>RANK(J37,'Universal Aggregate Worksheet'!Z7:Z67,1)</f>
        <v>57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-14.803452050133249</v>
      </c>
      <c r="K38" s="4">
        <f>RANK(J38,'Universal Aggregate Worksheet'!AB7:AB67,0)</f>
        <v>57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728.75</v>
      </c>
      <c r="C39" s="4">
        <f>B39</f>
        <v>728.75</v>
      </c>
      <c r="E39" s="24" t="s">
        <v>155</v>
      </c>
      <c r="F39" s="7"/>
      <c r="G39" s="7"/>
      <c r="H39" s="65"/>
      <c r="I39" s="4" t="s">
        <v>166</v>
      </c>
      <c r="J39" s="10">
        <f>F28</f>
        <v>0.67418546365914789</v>
      </c>
      <c r="K39" s="4">
        <f>RANK(J39,'Universal Aggregate Worksheet'!M7:M67,0)</f>
        <v>61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4.8327137546468404E-2</v>
      </c>
      <c r="G40" s="13">
        <f>C30/C10</f>
        <v>5.5258467023172907E-2</v>
      </c>
      <c r="H40" s="65"/>
      <c r="I40" s="4" t="s">
        <v>170</v>
      </c>
      <c r="J40" s="10">
        <f>F29</f>
        <v>1.0525328330206378</v>
      </c>
      <c r="K40" s="4">
        <f>RANK(J40,'Universal Aggregate Worksheet'!Q7:Q67,1)</f>
        <v>46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0.11229946524064172</v>
      </c>
      <c r="G41" s="10">
        <f>B29/B10</f>
        <v>0.15613382899628253</v>
      </c>
      <c r="H41" s="65"/>
      <c r="I41" s="4" t="s">
        <v>168</v>
      </c>
      <c r="J41" s="6">
        <f>F34</f>
        <v>0.32342379182156133</v>
      </c>
      <c r="K41" s="4">
        <f>RANK(J41,'Universal Aggregate Worksheet'!O7:O67,0)</f>
        <v>12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-6.3972327694173312E-2</v>
      </c>
      <c r="G42" s="10">
        <f>G40-G41</f>
        <v>-0.10087536197310962</v>
      </c>
      <c r="H42" s="65"/>
      <c r="I42" s="4" t="s">
        <v>172</v>
      </c>
      <c r="J42" s="6">
        <f>F35</f>
        <v>0.3279982174688057</v>
      </c>
      <c r="K42" s="4">
        <f>RANK(J42,'Universal Aggregate Worksheet'!S7:S67,1)</f>
        <v>54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0.10526315789473684</v>
      </c>
      <c r="G43" s="86">
        <f>C29/F10</f>
        <v>0.11819887429643527</v>
      </c>
      <c r="H43" s="65"/>
      <c r="I43" s="4" t="s">
        <v>182</v>
      </c>
      <c r="J43" s="10">
        <f>F47</f>
        <v>0.11779448621553884</v>
      </c>
      <c r="K43" s="4">
        <f>RANK(J43,'Universal Aggregate Worksheet'!U7:U67,0)</f>
        <v>55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0.15476190476190477</v>
      </c>
      <c r="G44" s="86">
        <f>C30/C9</f>
        <v>0.17415730337078653</v>
      </c>
      <c r="H44" s="65"/>
      <c r="I44" s="4" t="s">
        <v>183</v>
      </c>
      <c r="J44" s="10">
        <f>F48</f>
        <v>0.17823639774859287</v>
      </c>
      <c r="K44" s="4">
        <f>RANK(J44,'Universal Aggregate Worksheet'!V7:V67,1)</f>
        <v>51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0.26845637583892618</v>
      </c>
      <c r="K45" s="4">
        <f>RANK(J45,'Universal Aggregate Worksheet'!J7:J67,0)</f>
        <v>61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0.71959459459459463</v>
      </c>
      <c r="K46" s="4">
        <f>RANK(J46,'Universal Aggregate Worksheet'!K7:K67,0)</f>
        <v>60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0.11779448621553884</v>
      </c>
      <c r="G47" s="33"/>
      <c r="H47" s="65"/>
      <c r="I47" s="4" t="s">
        <v>181</v>
      </c>
      <c r="J47" s="13">
        <f>C25</f>
        <v>0.90086206896551724</v>
      </c>
      <c r="K47" s="4">
        <f>RANK(J47,'Universal Aggregate Worksheet'!L7:L67,1)</f>
        <v>61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0.17823639774859287</v>
      </c>
      <c r="G48" s="29"/>
      <c r="H48" s="65"/>
      <c r="I48" s="4" t="s">
        <v>205</v>
      </c>
      <c r="J48" s="6">
        <f>B31</f>
        <v>0.30952380952380953</v>
      </c>
      <c r="K48" s="4">
        <f>RANK(J48,'Universal Aggregate Worksheet'!AC7:AC67,0)</f>
        <v>34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0.49206349206349204</v>
      </c>
      <c r="K49" s="4">
        <f>RANK(J49,'Universal Aggregate Worksheet'!AD7:AD67,1)</f>
        <v>60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4.8327137546468404E-2</v>
      </c>
      <c r="K50" s="4">
        <f>RANK(J50,'Universal Aggregate Worksheet'!AI7:AI67,0)</f>
        <v>10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7.0815450643776826E-2</v>
      </c>
      <c r="G51" s="10">
        <f>C35/F11</f>
        <v>4.8283261802575105E-2</v>
      </c>
      <c r="H51" s="65"/>
      <c r="I51" s="12" t="s">
        <v>221</v>
      </c>
      <c r="J51" s="10">
        <f>F41</f>
        <v>0.11229946524064172</v>
      </c>
      <c r="K51" s="4">
        <f>RANK(J51,'Universal Aggregate Worksheet'!AJ7:AJ67,1)</f>
        <v>32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0.34521575984990621</v>
      </c>
      <c r="G52" s="86">
        <f>(B12-B9)/F9</f>
        <v>0.17293233082706766</v>
      </c>
      <c r="H52" s="65"/>
      <c r="I52" s="12" t="s">
        <v>222</v>
      </c>
      <c r="J52" s="87">
        <f>F43</f>
        <v>0.10526315789473684</v>
      </c>
      <c r="K52" s="4">
        <f>RANK(J52,'Universal Aggregate Worksheet'!AE7:AE67,0)</f>
        <v>39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0.11819887429643527</v>
      </c>
      <c r="K53" s="4">
        <f>RANK(J53,'Universal Aggregate Worksheet'!AF7:AF67,1)</f>
        <v>36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0.15476190476190477</v>
      </c>
      <c r="K54" s="4">
        <f>RANK(J54,'Universal Aggregate Worksheet'!AG7:AG67,0)</f>
        <v>10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27.063825345832338</v>
      </c>
      <c r="G55" s="7"/>
      <c r="H55" s="65"/>
      <c r="I55" s="12" t="s">
        <v>225</v>
      </c>
      <c r="J55" s="87">
        <f>G44</f>
        <v>0.17415730337078653</v>
      </c>
      <c r="K55" s="4">
        <f>RANK(J55,'Universal Aggregate Worksheet'!AH7:AH67,1)</f>
        <v>54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29.848595829532329</v>
      </c>
      <c r="G56" s="7"/>
      <c r="H56" s="65"/>
      <c r="I56" s="12" t="s">
        <v>227</v>
      </c>
      <c r="J56" s="10">
        <f>F51</f>
        <v>7.0815450643776826E-2</v>
      </c>
      <c r="K56" s="4">
        <f>RANK(J56,'Universal Aggregate Worksheet'!AK7:AK67,1)</f>
        <v>47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-2.7847704836999903</v>
      </c>
      <c r="G57" s="7"/>
      <c r="H57" s="65"/>
      <c r="I57" s="12" t="s">
        <v>226</v>
      </c>
      <c r="J57" s="10">
        <f>G51</f>
        <v>4.8283261802575105E-2</v>
      </c>
      <c r="K57" s="4">
        <f>RANK(J57,'Universal Aggregate Worksheet'!AL7:AL67,0)</f>
        <v>53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0.34521575984990621</v>
      </c>
      <c r="K58" s="4">
        <f>RANK(J58,'Universal Aggregate Worksheet'!AM7:AM67,0)</f>
        <v>10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0.17293233082706766</v>
      </c>
      <c r="K59" s="4">
        <f>RANK(J59,'Universal Aggregate Worksheet'!AN7:AN67,1)</f>
        <v>1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27.063825345832338</v>
      </c>
      <c r="K60" s="4">
        <f>RANK(J60,'Universal Aggregate Worksheet'!AO7:AO67,0)</f>
        <v>50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29.848595829532329</v>
      </c>
      <c r="K61" s="4">
        <f>RANK(J61,'Universal Aggregate Worksheet'!AP7:AP67,1)</f>
        <v>58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-2.7847704836999903</v>
      </c>
      <c r="K62" s="4">
        <f>RANK(J62,'Universal Aggregate Worksheet'!AQ7:AQ67,0)</f>
        <v>61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41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Princeton</v>
      </c>
      <c r="C7" s="76" t="s">
        <v>62</v>
      </c>
      <c r="E7" s="7"/>
      <c r="F7" s="76" t="str">
        <f>B1</f>
        <v>Princeton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31.627906976744185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22.443181818181817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78</v>
      </c>
      <c r="C9" s="4">
        <v>83</v>
      </c>
      <c r="E9" s="4" t="s">
        <v>82</v>
      </c>
      <c r="F9" s="78">
        <f>B19+B23+C26</f>
        <v>290</v>
      </c>
      <c r="G9" s="27"/>
      <c r="H9" s="65"/>
      <c r="I9" s="4" t="s">
        <v>25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31.850117096018739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22.03856749311295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353</v>
      </c>
      <c r="C10" s="4">
        <v>362</v>
      </c>
      <c r="E10" s="4" t="s">
        <v>83</v>
      </c>
      <c r="F10" s="78">
        <f>C19+C23+B26</f>
        <v>342</v>
      </c>
      <c r="G10" s="27"/>
      <c r="H10" s="65"/>
      <c r="I10" s="4" t="s">
        <v>35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32.484076433121018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29.339853300733498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0.22096317280453256</v>
      </c>
      <c r="C11" s="6">
        <f>C9/C10</f>
        <v>0.2292817679558011</v>
      </c>
      <c r="E11" s="4" t="s">
        <v>84</v>
      </c>
      <c r="F11" s="78">
        <f>SUM(F9:F10)</f>
        <v>632</v>
      </c>
      <c r="G11" s="27"/>
      <c r="H11" s="65"/>
      <c r="I11" s="4" t="s">
        <v>55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32.608695652173914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28.106508875739642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194</v>
      </c>
      <c r="C12" s="4">
        <v>210</v>
      </c>
      <c r="E12" s="4" t="s">
        <v>85</v>
      </c>
      <c r="F12" s="79">
        <f>F9/(B39/60)</f>
        <v>25.835189309576837</v>
      </c>
      <c r="G12" s="28"/>
      <c r="H12" s="65"/>
      <c r="I12" s="4" t="s">
        <v>38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29.722222222222221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23.298429319371728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0.54957507082152979</v>
      </c>
      <c r="C13" s="6">
        <f>C12/C10</f>
        <v>0.58011049723756902</v>
      </c>
      <c r="E13" s="4" t="s">
        <v>86</v>
      </c>
      <c r="F13" s="79">
        <f>F10/(B39/60)</f>
        <v>30.467706013363031</v>
      </c>
      <c r="G13" s="28"/>
      <c r="H13" s="65"/>
      <c r="I13" s="4" t="s">
        <v>59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31.125827814569533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23.56164383561644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0.40206185567010311</v>
      </c>
      <c r="C14" s="6">
        <f>C9/C12</f>
        <v>0.39523809523809522</v>
      </c>
      <c r="E14" s="4" t="s">
        <v>87</v>
      </c>
      <c r="F14" s="79">
        <f>F11/(B39/60)</f>
        <v>56.302895322939868</v>
      </c>
      <c r="G14" s="28"/>
      <c r="H14" s="65"/>
      <c r="I14" s="4" t="s">
        <v>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21.638655462184875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24.838012958963283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37</v>
      </c>
      <c r="C15" s="4">
        <v>46</v>
      </c>
      <c r="E15" s="7"/>
      <c r="F15" s="7"/>
      <c r="G15" s="7"/>
      <c r="H15" s="65"/>
      <c r="I15" s="4" t="s">
        <v>51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29.025423728813561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22.065727699530516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0.47435897435897434</v>
      </c>
      <c r="C16" s="6">
        <f>C15/C9</f>
        <v>0.55421686746987953</v>
      </c>
      <c r="E16" s="24" t="s">
        <v>88</v>
      </c>
      <c r="F16" s="7"/>
      <c r="G16" s="7"/>
      <c r="H16" s="65"/>
      <c r="I16" s="4" t="s">
        <v>45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26.410256410256412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27.514792899408285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26.896551724137929</v>
      </c>
      <c r="G17" s="29"/>
      <c r="H17" s="65"/>
      <c r="I17" s="4" t="s">
        <v>11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25.757575757575758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27.810650887573964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24.269005847953213</v>
      </c>
      <c r="G18" s="29"/>
      <c r="H18" s="65"/>
      <c r="I18" s="4" t="s">
        <v>20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29.341317365269461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26.914660831509845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74</v>
      </c>
      <c r="C19" s="4">
        <v>120</v>
      </c>
      <c r="E19" s="4" t="s">
        <v>120</v>
      </c>
      <c r="F19" s="10">
        <f>F17-F18</f>
        <v>2.6275458761847155</v>
      </c>
      <c r="G19" s="29"/>
      <c r="H19" s="65"/>
      <c r="I19" s="4" t="s">
        <v>200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0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0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0.38144329896907214</v>
      </c>
      <c r="C20" s="6">
        <f>C19/(B19+C19)</f>
        <v>0.61855670103092786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192</v>
      </c>
      <c r="C23" s="4">
        <v>198</v>
      </c>
      <c r="E23" s="12" t="s">
        <v>122</v>
      </c>
      <c r="F23" s="10">
        <f>(F17*'Efficiency Adjustment'!B66)/K27</f>
        <v>29.800229643800435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168</v>
      </c>
      <c r="C24" s="4">
        <v>174</v>
      </c>
      <c r="E24" s="12" t="s">
        <v>123</v>
      </c>
      <c r="F24" s="10">
        <f>(F18*'Efficiency Adjustment'!C66)/J27</f>
        <v>23.241333339962797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0.875</v>
      </c>
      <c r="C25" s="6">
        <f>C24/C23</f>
        <v>0.87878787878787878</v>
      </c>
      <c r="E25" s="12" t="s">
        <v>124</v>
      </c>
      <c r="F25" s="10">
        <f>F23-F24</f>
        <v>6.5588963038376384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24</v>
      </c>
      <c r="C26" s="4">
        <f>C23-C24</f>
        <v>24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29.235643174449969</v>
      </c>
      <c r="K27" s="19">
        <f>AVERAGEIF(K8:K24,"&gt;0")</f>
        <v>25.266548174521997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1.2172413793103449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45</v>
      </c>
      <c r="C29" s="4">
        <v>35</v>
      </c>
      <c r="E29" s="12" t="s">
        <v>148</v>
      </c>
      <c r="F29" s="10">
        <f>C10/F10</f>
        <v>1.0584795321637428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11</v>
      </c>
      <c r="C30" s="4">
        <v>12</v>
      </c>
      <c r="E30" s="12" t="s">
        <v>91</v>
      </c>
      <c r="F30" s="10">
        <f>F28-F29</f>
        <v>0.15876184714660213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0.24444444444444444</v>
      </c>
      <c r="C31" s="23">
        <f>C30/C29</f>
        <v>0.34285714285714286</v>
      </c>
      <c r="E31" s="4" t="s">
        <v>149</v>
      </c>
      <c r="F31" s="10">
        <f>B12/F9</f>
        <v>0.66896551724137931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0.61403508771929827</v>
      </c>
      <c r="G32" s="7"/>
      <c r="H32" s="65"/>
      <c r="I32" s="4" t="s">
        <v>203</v>
      </c>
      <c r="J32" s="9">
        <f>F14</f>
        <v>56.302895322939868</v>
      </c>
      <c r="K32" s="4">
        <f>RANK(J32,'Universal Aggregate Worksheet'!I7:I67,0)</f>
        <v>61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2.8571428571428571E-2</v>
      </c>
      <c r="C33" s="23">
        <f>C32/B29</f>
        <v>0</v>
      </c>
      <c r="E33" s="12" t="s">
        <v>92</v>
      </c>
      <c r="F33" s="13">
        <f>F31-F32</f>
        <v>5.4930429522081048E-2</v>
      </c>
      <c r="G33" s="29"/>
      <c r="H33" s="65"/>
      <c r="I33" s="12" t="s">
        <v>160</v>
      </c>
      <c r="J33" s="9">
        <f>F12</f>
        <v>25.835189309576837</v>
      </c>
      <c r="K33" s="4">
        <f>RANK(J33,'Universal Aggregate Worksheet'!F7:F67,0)</f>
        <v>60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0.22851841359773373</v>
      </c>
      <c r="G34" s="31"/>
      <c r="H34" s="65"/>
      <c r="I34" s="12" t="s">
        <v>161</v>
      </c>
      <c r="J34" s="9">
        <f>F13</f>
        <v>30.467706013363031</v>
      </c>
      <c r="K34" s="4">
        <f>RANK(J34,'Universal Aggregate Worksheet'!G7:G67,1)</f>
        <v>16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39</v>
      </c>
      <c r="C35" s="4">
        <v>46</v>
      </c>
      <c r="E35" s="12" t="s">
        <v>152</v>
      </c>
      <c r="F35" s="6">
        <f>((0.167*C30)+(C9)+(0.83*C32))/C10</f>
        <v>0.23481767955801106</v>
      </c>
      <c r="G35" s="7"/>
      <c r="H35" s="65"/>
      <c r="I35" s="12" t="s">
        <v>210</v>
      </c>
      <c r="J35" s="9">
        <f>J33-J34</f>
        <v>-4.6325167037861945</v>
      </c>
      <c r="K35" s="4">
        <f>RANK(J35,'Universal Aggregate Worksheet'!H7:H67,0)</f>
        <v>56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0.41580927835051545</v>
      </c>
      <c r="G36" s="31"/>
      <c r="H36" s="65"/>
      <c r="I36" s="4" t="s">
        <v>133</v>
      </c>
      <c r="J36" s="10">
        <f>F23</f>
        <v>29.800229643800435</v>
      </c>
      <c r="K36" s="4">
        <f>RANK(J36,'Universal Aggregate Worksheet'!X7:X67,0)</f>
        <v>21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11</v>
      </c>
      <c r="C37" s="4">
        <v>11</v>
      </c>
      <c r="E37" s="12" t="s">
        <v>154</v>
      </c>
      <c r="F37" s="6">
        <f>((0.167*C30)+(C9)+(0.83*C32))/C12</f>
        <v>0.40478095238095241</v>
      </c>
      <c r="G37" s="31"/>
      <c r="H37" s="65"/>
      <c r="I37" s="4" t="s">
        <v>136</v>
      </c>
      <c r="J37" s="10">
        <f>F24</f>
        <v>23.241333339962797</v>
      </c>
      <c r="K37" s="4">
        <f>RANK(J37,'Universal Aggregate Worksheet'!Z7:Z67,1)</f>
        <v>7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6.5588963038376384</v>
      </c>
      <c r="K38" s="4">
        <f>RANK(J38,'Universal Aggregate Worksheet'!AB7:AB67,0)</f>
        <v>13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673.5</v>
      </c>
      <c r="C39" s="4">
        <f>B39</f>
        <v>673.5</v>
      </c>
      <c r="E39" s="24" t="s">
        <v>155</v>
      </c>
      <c r="F39" s="7"/>
      <c r="G39" s="7"/>
      <c r="H39" s="65"/>
      <c r="I39" s="4" t="s">
        <v>166</v>
      </c>
      <c r="J39" s="10">
        <f>F28</f>
        <v>1.2172413793103449</v>
      </c>
      <c r="K39" s="4">
        <f>RANK(J39,'Universal Aggregate Worksheet'!M7:M67,0)</f>
        <v>1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3.1161473087818695E-2</v>
      </c>
      <c r="G40" s="13">
        <f>C30/C10</f>
        <v>3.3149171270718231E-2</v>
      </c>
      <c r="H40" s="65"/>
      <c r="I40" s="4" t="s">
        <v>170</v>
      </c>
      <c r="J40" s="10">
        <f>F29</f>
        <v>1.0584795321637428</v>
      </c>
      <c r="K40" s="4">
        <f>RANK(J40,'Universal Aggregate Worksheet'!Q7:Q67,1)</f>
        <v>50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9.668508287292818E-2</v>
      </c>
      <c r="G41" s="10">
        <f>B29/B10</f>
        <v>0.12747875354107649</v>
      </c>
      <c r="H41" s="65"/>
      <c r="I41" s="4" t="s">
        <v>168</v>
      </c>
      <c r="J41" s="6">
        <f>F34</f>
        <v>0.22851841359773373</v>
      </c>
      <c r="K41" s="4">
        <f>RANK(J41,'Universal Aggregate Worksheet'!O7:O67,0)</f>
        <v>58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-6.5523609785109488E-2</v>
      </c>
      <c r="G42" s="10">
        <f>G40-G41</f>
        <v>-9.4329582270358259E-2</v>
      </c>
      <c r="H42" s="65"/>
      <c r="I42" s="4" t="s">
        <v>172</v>
      </c>
      <c r="J42" s="6">
        <f>F35</f>
        <v>0.23481767955801106</v>
      </c>
      <c r="K42" s="4">
        <f>RANK(J42,'Universal Aggregate Worksheet'!S7:S67,1)</f>
        <v>6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0.15517241379310345</v>
      </c>
      <c r="G43" s="86">
        <f>C29/F10</f>
        <v>0.1023391812865497</v>
      </c>
      <c r="H43" s="65"/>
      <c r="I43" s="4" t="s">
        <v>182</v>
      </c>
      <c r="J43" s="10">
        <f>F47</f>
        <v>0.12758620689655173</v>
      </c>
      <c r="K43" s="4">
        <f>RANK(J43,'Universal Aggregate Worksheet'!U7:U67,0)</f>
        <v>49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0.14102564102564102</v>
      </c>
      <c r="G44" s="86">
        <f>C30/C9</f>
        <v>0.14457831325301204</v>
      </c>
      <c r="H44" s="65"/>
      <c r="I44" s="4" t="s">
        <v>183</v>
      </c>
      <c r="J44" s="10">
        <f>F48</f>
        <v>0.13450292397660818</v>
      </c>
      <c r="K44" s="4">
        <f>RANK(J44,'Universal Aggregate Worksheet'!V7:V67,1)</f>
        <v>16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0.38144329896907214</v>
      </c>
      <c r="K45" s="4">
        <f>RANK(J45,'Universal Aggregate Worksheet'!J7:J67,0)</f>
        <v>57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0.875</v>
      </c>
      <c r="K46" s="4">
        <f>RANK(J46,'Universal Aggregate Worksheet'!K7:K67,0)</f>
        <v>11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0.12758620689655173</v>
      </c>
      <c r="G47" s="33"/>
      <c r="H47" s="65"/>
      <c r="I47" s="4" t="s">
        <v>181</v>
      </c>
      <c r="J47" s="13">
        <f>C25</f>
        <v>0.87878787878787878</v>
      </c>
      <c r="K47" s="4">
        <f>RANK(J47,'Universal Aggregate Worksheet'!L7:L67,1)</f>
        <v>54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0.13450292397660818</v>
      </c>
      <c r="G48" s="29"/>
      <c r="H48" s="65"/>
      <c r="I48" s="4" t="s">
        <v>205</v>
      </c>
      <c r="J48" s="6">
        <f>B31</f>
        <v>0.24444444444444444</v>
      </c>
      <c r="K48" s="4">
        <f>RANK(J48,'Universal Aggregate Worksheet'!AC7:AC67,0)</f>
        <v>50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0.34285714285714286</v>
      </c>
      <c r="K49" s="4">
        <f>RANK(J49,'Universal Aggregate Worksheet'!AD7:AD67,1)</f>
        <v>42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3.1161473087818695E-2</v>
      </c>
      <c r="K50" s="4">
        <f>RANK(J50,'Universal Aggregate Worksheet'!AI7:AI67,0)</f>
        <v>42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6.1708860759493674E-2</v>
      </c>
      <c r="G51" s="10">
        <f>C35/F11</f>
        <v>7.2784810126582278E-2</v>
      </c>
      <c r="H51" s="65"/>
      <c r="I51" s="12" t="s">
        <v>221</v>
      </c>
      <c r="J51" s="10">
        <f>F41</f>
        <v>9.668508287292818E-2</v>
      </c>
      <c r="K51" s="4">
        <f>RANK(J51,'Universal Aggregate Worksheet'!AJ7:AJ67,1)</f>
        <v>12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0.37134502923976609</v>
      </c>
      <c r="G52" s="86">
        <f>(B12-B9)/F9</f>
        <v>0.4</v>
      </c>
      <c r="H52" s="65"/>
      <c r="I52" s="12" t="s">
        <v>222</v>
      </c>
      <c r="J52" s="87">
        <f>F43</f>
        <v>0.15517241379310345</v>
      </c>
      <c r="K52" s="4">
        <f>RANK(J52,'Universal Aggregate Worksheet'!AE7:AE67,0)</f>
        <v>4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0.1023391812865497</v>
      </c>
      <c r="K53" s="4">
        <f>RANK(J53,'Universal Aggregate Worksheet'!AF7:AF67,1)</f>
        <v>20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0.14102564102564102</v>
      </c>
      <c r="K54" s="4">
        <f>RANK(J54,'Universal Aggregate Worksheet'!AG7:AG67,0)</f>
        <v>21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29.235643174449969</v>
      </c>
      <c r="G55" s="7"/>
      <c r="H55" s="65"/>
      <c r="I55" s="12" t="s">
        <v>225</v>
      </c>
      <c r="J55" s="87">
        <f>G44</f>
        <v>0.14457831325301204</v>
      </c>
      <c r="K55" s="4">
        <f>RANK(J55,'Universal Aggregate Worksheet'!AH7:AH67,1)</f>
        <v>38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25.266548174521997</v>
      </c>
      <c r="G56" s="7"/>
      <c r="H56" s="65"/>
      <c r="I56" s="12" t="s">
        <v>227</v>
      </c>
      <c r="J56" s="10">
        <f>F51</f>
        <v>6.1708860759493674E-2</v>
      </c>
      <c r="K56" s="4">
        <f>RANK(J56,'Universal Aggregate Worksheet'!AK7:AK67,1)</f>
        <v>31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3.9690949999279717</v>
      </c>
      <c r="G57" s="7"/>
      <c r="H57" s="65"/>
      <c r="I57" s="12" t="s">
        <v>226</v>
      </c>
      <c r="J57" s="10">
        <f>G51</f>
        <v>7.2784810126582278E-2</v>
      </c>
      <c r="K57" s="4">
        <f>RANK(J57,'Universal Aggregate Worksheet'!AL7:AL67,0)</f>
        <v>9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0.37134502923976609</v>
      </c>
      <c r="K58" s="4">
        <f>RANK(J58,'Universal Aggregate Worksheet'!AM7:AM67,0)</f>
        <v>4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0.4</v>
      </c>
      <c r="K59" s="4">
        <f>RANK(J59,'Universal Aggregate Worksheet'!AN7:AN67,1)</f>
        <v>60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29.235643174449969</v>
      </c>
      <c r="K60" s="4">
        <f>RANK(J60,'Universal Aggregate Worksheet'!AO7:AO67,0)</f>
        <v>12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25.266548174521997</v>
      </c>
      <c r="K61" s="4">
        <f>RANK(J61,'Universal Aggregate Worksheet'!AP7:AP67,1)</f>
        <v>1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3.9690949999279717</v>
      </c>
      <c r="K62" s="4">
        <f>RANK(J62,'Universal Aggregate Worksheet'!AQ7:AQ67,0)</f>
        <v>2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42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132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Providence</v>
      </c>
      <c r="C7" s="76" t="s">
        <v>62</v>
      </c>
      <c r="E7" s="7"/>
      <c r="F7" s="76" t="str">
        <f>B1</f>
        <v>Providence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21.779141104294478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40.888888888888893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81</v>
      </c>
      <c r="C9" s="4">
        <v>133</v>
      </c>
      <c r="E9" s="4" t="s">
        <v>82</v>
      </c>
      <c r="F9" s="78">
        <f>B19+B23+C26</f>
        <v>412</v>
      </c>
      <c r="G9" s="27"/>
      <c r="H9" s="65"/>
      <c r="I9" s="4" t="s">
        <v>40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21.052631578947366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33.395872420262663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325</v>
      </c>
      <c r="C10" s="4">
        <v>460</v>
      </c>
      <c r="E10" s="4" t="s">
        <v>83</v>
      </c>
      <c r="F10" s="78">
        <f>C19+C23+B26</f>
        <v>460</v>
      </c>
      <c r="G10" s="27"/>
      <c r="H10" s="65"/>
      <c r="I10" s="4" t="s">
        <v>43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29.599999999999998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28.179551122194514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0.24923076923076923</v>
      </c>
      <c r="C11" s="6">
        <f>C9/C10</f>
        <v>0.28913043478260869</v>
      </c>
      <c r="E11" s="4" t="s">
        <v>84</v>
      </c>
      <c r="F11" s="78">
        <f>SUM(F9:F10)</f>
        <v>872</v>
      </c>
      <c r="G11" s="27"/>
      <c r="H11" s="65"/>
      <c r="I11" s="4" t="s">
        <v>32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28.672985781990523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26.054590570719604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198</v>
      </c>
      <c r="C12" s="4">
        <v>277</v>
      </c>
      <c r="E12" s="4" t="s">
        <v>85</v>
      </c>
      <c r="F12" s="79">
        <f>F9/(B39/60)</f>
        <v>31.692307692307693</v>
      </c>
      <c r="G12" s="28"/>
      <c r="H12" s="65"/>
      <c r="I12" s="4" t="s">
        <v>18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28.50678733031674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27.391304347826086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0.60923076923076924</v>
      </c>
      <c r="C13" s="6">
        <f>C12/C10</f>
        <v>0.60217391304347823</v>
      </c>
      <c r="E13" s="4" t="s">
        <v>86</v>
      </c>
      <c r="F13" s="79">
        <f>F10/(B39/60)</f>
        <v>35.384615384615387</v>
      </c>
      <c r="G13" s="28"/>
      <c r="H13" s="65"/>
      <c r="I13" s="4" t="s">
        <v>6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27.547169811320753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27.292110874200425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0.40909090909090912</v>
      </c>
      <c r="C14" s="6">
        <f>C9/C12</f>
        <v>0.48014440433212996</v>
      </c>
      <c r="E14" s="4" t="s">
        <v>87</v>
      </c>
      <c r="F14" s="79">
        <f>F11/(B39/60)</f>
        <v>67.07692307692308</v>
      </c>
      <c r="G14" s="28"/>
      <c r="H14" s="65"/>
      <c r="I14" s="4" t="s">
        <v>48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29.268292682926827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27.27272727272727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46</v>
      </c>
      <c r="C15" s="4">
        <v>72</v>
      </c>
      <c r="E15" s="7"/>
      <c r="F15" s="7"/>
      <c r="G15" s="7"/>
      <c r="H15" s="65"/>
      <c r="I15" s="4" t="s">
        <v>26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27.540106951871657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31.753554502369667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0.5679012345679012</v>
      </c>
      <c r="C16" s="6">
        <f>C15/C9</f>
        <v>0.54135338345864659</v>
      </c>
      <c r="E16" s="24" t="s">
        <v>88</v>
      </c>
      <c r="F16" s="7"/>
      <c r="G16" s="7"/>
      <c r="H16" s="65"/>
      <c r="I16" s="4" t="s">
        <v>59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31.125827814569533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23.56164383561644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19.660194174757279</v>
      </c>
      <c r="G17" s="29"/>
      <c r="H17" s="65"/>
      <c r="I17" s="4" t="s">
        <v>199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25.365853658536587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27.493917274939172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28.913043478260867</v>
      </c>
      <c r="G18" s="29"/>
      <c r="H18" s="65"/>
      <c r="I18" s="4" t="s">
        <v>51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29.025423728813561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22.065727699530516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112</v>
      </c>
      <c r="C19" s="4">
        <v>146</v>
      </c>
      <c r="E19" s="4" t="s">
        <v>120</v>
      </c>
      <c r="F19" s="10">
        <f>F17-F18</f>
        <v>-9.2528493035035879</v>
      </c>
      <c r="G19" s="29"/>
      <c r="H19" s="65"/>
      <c r="I19" s="4" t="s">
        <v>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21.638655462184875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24.838012958963283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0.43410852713178294</v>
      </c>
      <c r="C20" s="6">
        <f>C19/(B19+C19)</f>
        <v>0.56589147286821706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36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31.921824104234524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20.068027210884352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246</v>
      </c>
      <c r="C23" s="4">
        <v>254</v>
      </c>
      <c r="E23" s="12" t="s">
        <v>122</v>
      </c>
      <c r="F23" s="10">
        <f>(F17*'Efficiency Adjustment'!B66)/K27</f>
        <v>19.860443314164005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186</v>
      </c>
      <c r="C24" s="4">
        <v>200</v>
      </c>
      <c r="E24" s="12" t="s">
        <v>123</v>
      </c>
      <c r="F24" s="10">
        <f>(F18*'Efficiency Adjustment'!C66)/J27</f>
        <v>29.80774837010723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0.75609756097560976</v>
      </c>
      <c r="C25" s="6">
        <f>C24/C23</f>
        <v>0.78740157480314965</v>
      </c>
      <c r="E25" s="12" t="s">
        <v>124</v>
      </c>
      <c r="F25" s="10">
        <f>F23-F24</f>
        <v>-9.9473050559432252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60</v>
      </c>
      <c r="C26" s="4">
        <f>C23-C24</f>
        <v>54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27.157284616154417</v>
      </c>
      <c r="K27" s="19">
        <f>AVERAGEIF(K8:K24,"&gt;0")</f>
        <v>27.711994536855606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0.78883495145631066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58</v>
      </c>
      <c r="C29" s="4">
        <v>42</v>
      </c>
      <c r="E29" s="12" t="s">
        <v>148</v>
      </c>
      <c r="F29" s="10">
        <f>C10/F10</f>
        <v>1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8</v>
      </c>
      <c r="C30" s="4">
        <v>11</v>
      </c>
      <c r="E30" s="12" t="s">
        <v>91</v>
      </c>
      <c r="F30" s="10">
        <f>F28-F29</f>
        <v>-0.21116504854368934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0.13793103448275862</v>
      </c>
      <c r="C31" s="23">
        <f>C30/C29</f>
        <v>0.26190476190476192</v>
      </c>
      <c r="E31" s="4" t="s">
        <v>149</v>
      </c>
      <c r="F31" s="10">
        <f>B12/F9</f>
        <v>0.48058252427184467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0.60217391304347823</v>
      </c>
      <c r="G32" s="7"/>
      <c r="H32" s="65"/>
      <c r="I32" s="4" t="s">
        <v>203</v>
      </c>
      <c r="J32" s="9">
        <f>F14</f>
        <v>67.07692307692308</v>
      </c>
      <c r="K32" s="4">
        <f>RANK(J32,'Universal Aggregate Worksheet'!I7:I67,0)</f>
        <v>33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1.7241379310344827E-2</v>
      </c>
      <c r="E33" s="12" t="s">
        <v>92</v>
      </c>
      <c r="F33" s="13">
        <f>F31-F32</f>
        <v>-0.12159138877163356</v>
      </c>
      <c r="G33" s="29"/>
      <c r="H33" s="65"/>
      <c r="I33" s="12" t="s">
        <v>160</v>
      </c>
      <c r="J33" s="9">
        <f>F12</f>
        <v>31.692307692307693</v>
      </c>
      <c r="K33" s="4">
        <f>RANK(J33,'Universal Aggregate Worksheet'!F7:F67,0)</f>
        <v>45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0.25334153846153845</v>
      </c>
      <c r="G34" s="31"/>
      <c r="H34" s="65"/>
      <c r="I34" s="12" t="s">
        <v>161</v>
      </c>
      <c r="J34" s="9">
        <f>F13</f>
        <v>35.384615384615387</v>
      </c>
      <c r="K34" s="4">
        <f>RANK(J34,'Universal Aggregate Worksheet'!G7:G67,1)</f>
        <v>45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42</v>
      </c>
      <c r="C35" s="4">
        <v>58</v>
      </c>
      <c r="E35" s="12" t="s">
        <v>152</v>
      </c>
      <c r="F35" s="6">
        <f>((0.167*C30)+(C9)+(0.83*C32))/C10</f>
        <v>0.2949282608695652</v>
      </c>
      <c r="G35" s="7"/>
      <c r="H35" s="65"/>
      <c r="I35" s="12" t="s">
        <v>210</v>
      </c>
      <c r="J35" s="9">
        <f>J33-J34</f>
        <v>-3.6923076923076934</v>
      </c>
      <c r="K35" s="4">
        <f>RANK(J35,'Universal Aggregate Worksheet'!H7:H67,0)</f>
        <v>51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0.41583838383838384</v>
      </c>
      <c r="G36" s="31"/>
      <c r="H36" s="65"/>
      <c r="I36" s="4" t="s">
        <v>133</v>
      </c>
      <c r="J36" s="10">
        <f>F23</f>
        <v>19.860443314164005</v>
      </c>
      <c r="K36" s="4">
        <f>RANK(J36,'Universal Aggregate Worksheet'!X7:X67,0)</f>
        <v>58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0.48977256317689533</v>
      </c>
      <c r="G37" s="31"/>
      <c r="H37" s="65"/>
      <c r="I37" s="4" t="s">
        <v>136</v>
      </c>
      <c r="J37" s="10">
        <f>F24</f>
        <v>29.80774837010723</v>
      </c>
      <c r="K37" s="4">
        <f>RANK(J37,'Universal Aggregate Worksheet'!Z7:Z67,1)</f>
        <v>45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-9.9473050559432252</v>
      </c>
      <c r="K38" s="4">
        <f>RANK(J38,'Universal Aggregate Worksheet'!AB7:AB67,0)</f>
        <v>55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0.78883495145631066</v>
      </c>
      <c r="K39" s="4">
        <f>RANK(J39,'Universal Aggregate Worksheet'!M7:M67,0)</f>
        <v>60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2.4615384615384615E-2</v>
      </c>
      <c r="G40" s="13">
        <f>C30/C10</f>
        <v>2.391304347826087E-2</v>
      </c>
      <c r="H40" s="65"/>
      <c r="I40" s="4" t="s">
        <v>170</v>
      </c>
      <c r="J40" s="10">
        <f>F29</f>
        <v>1</v>
      </c>
      <c r="K40" s="4">
        <f>RANK(J40,'Universal Aggregate Worksheet'!Q7:Q67,1)</f>
        <v>33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9.1304347826086957E-2</v>
      </c>
      <c r="G41" s="10">
        <f>B29/B10</f>
        <v>0.17846153846153845</v>
      </c>
      <c r="H41" s="65"/>
      <c r="I41" s="4" t="s">
        <v>168</v>
      </c>
      <c r="J41" s="6">
        <f>F34</f>
        <v>0.25334153846153845</v>
      </c>
      <c r="K41" s="4">
        <f>RANK(J41,'Universal Aggregate Worksheet'!O7:O67,0)</f>
        <v>51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-6.6688963210702334E-2</v>
      </c>
      <c r="G42" s="10">
        <f>G40-G41</f>
        <v>-0.15454849498327758</v>
      </c>
      <c r="H42" s="65"/>
      <c r="I42" s="4" t="s">
        <v>172</v>
      </c>
      <c r="J42" s="6">
        <f>F35</f>
        <v>0.2949282608695652</v>
      </c>
      <c r="K42" s="4">
        <f>RANK(J42,'Universal Aggregate Worksheet'!S7:S67,1)</f>
        <v>35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0.14077669902912621</v>
      </c>
      <c r="G43" s="86">
        <f>C29/F10</f>
        <v>9.1304347826086957E-2</v>
      </c>
      <c r="H43" s="65"/>
      <c r="I43" s="4" t="s">
        <v>182</v>
      </c>
      <c r="J43" s="10">
        <f>F47</f>
        <v>0.11165048543689321</v>
      </c>
      <c r="K43" s="4">
        <f>RANK(J43,'Universal Aggregate Worksheet'!U7:U67,0)</f>
        <v>57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9.8765432098765427E-2</v>
      </c>
      <c r="G44" s="86">
        <f>C30/C9</f>
        <v>8.2706766917293228E-2</v>
      </c>
      <c r="H44" s="65"/>
      <c r="I44" s="4" t="s">
        <v>183</v>
      </c>
      <c r="J44" s="10">
        <f>F48</f>
        <v>0.15652173913043479</v>
      </c>
      <c r="K44" s="4">
        <f>RANK(J44,'Universal Aggregate Worksheet'!V7:V67,1)</f>
        <v>33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0.43410852713178294</v>
      </c>
      <c r="K45" s="4">
        <f>RANK(J45,'Universal Aggregate Worksheet'!J7:J67,0)</f>
        <v>49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0.75609756097560976</v>
      </c>
      <c r="K46" s="4">
        <f>RANK(J46,'Universal Aggregate Worksheet'!K7:K67,0)</f>
        <v>54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0.11165048543689321</v>
      </c>
      <c r="G47" s="33"/>
      <c r="H47" s="65"/>
      <c r="I47" s="4" t="s">
        <v>181</v>
      </c>
      <c r="J47" s="13">
        <f>C25</f>
        <v>0.78740157480314965</v>
      </c>
      <c r="K47" s="4">
        <f>RANK(J47,'Universal Aggregate Worksheet'!L7:L67,1)</f>
        <v>9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0.15652173913043479</v>
      </c>
      <c r="G48" s="29"/>
      <c r="H48" s="65"/>
      <c r="I48" s="4" t="s">
        <v>205</v>
      </c>
      <c r="J48" s="6">
        <f>B31</f>
        <v>0.13793103448275862</v>
      </c>
      <c r="K48" s="4">
        <f>RANK(J48,'Universal Aggregate Worksheet'!AC7:AC67,0)</f>
        <v>61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0.26190476190476192</v>
      </c>
      <c r="K49" s="4">
        <f>RANK(J49,'Universal Aggregate Worksheet'!AD7:AD67,1)</f>
        <v>15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2.4615384615384615E-2</v>
      </c>
      <c r="K50" s="4">
        <f>RANK(J50,'Universal Aggregate Worksheet'!AI7:AI67,0)</f>
        <v>55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4.8165137614678902E-2</v>
      </c>
      <c r="G51" s="10">
        <f>C35/F11</f>
        <v>6.6513761467889912E-2</v>
      </c>
      <c r="H51" s="65"/>
      <c r="I51" s="12" t="s">
        <v>221</v>
      </c>
      <c r="J51" s="10">
        <f>F41</f>
        <v>9.1304347826086957E-2</v>
      </c>
      <c r="K51" s="4">
        <f>RANK(J51,'Universal Aggregate Worksheet'!AJ7:AJ67,1)</f>
        <v>7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0.31304347826086959</v>
      </c>
      <c r="G52" s="86">
        <f>(B12-B9)/F9</f>
        <v>0.28398058252427183</v>
      </c>
      <c r="H52" s="65"/>
      <c r="I52" s="12" t="s">
        <v>222</v>
      </c>
      <c r="J52" s="87">
        <f>F43</f>
        <v>0.14077669902912621</v>
      </c>
      <c r="K52" s="4">
        <f>RANK(J52,'Universal Aggregate Worksheet'!AE7:AE67,0)</f>
        <v>8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9.1304347826086957E-2</v>
      </c>
      <c r="K53" s="4">
        <f>RANK(J53,'Universal Aggregate Worksheet'!AF7:AF67,1)</f>
        <v>11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9.8765432098765427E-2</v>
      </c>
      <c r="K54" s="4">
        <f>RANK(J54,'Universal Aggregate Worksheet'!AG7:AG67,0)</f>
        <v>51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27.157284616154417</v>
      </c>
      <c r="G55" s="7"/>
      <c r="H55" s="65"/>
      <c r="I55" s="12" t="s">
        <v>225</v>
      </c>
      <c r="J55" s="87">
        <f>G44</f>
        <v>8.2706766917293228E-2</v>
      </c>
      <c r="K55" s="4">
        <f>RANK(J55,'Universal Aggregate Worksheet'!AH7:AH67,1)</f>
        <v>6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27.711994536855606</v>
      </c>
      <c r="G56" s="7"/>
      <c r="H56" s="65"/>
      <c r="I56" s="12" t="s">
        <v>227</v>
      </c>
      <c r="J56" s="10">
        <f>F51</f>
        <v>4.8165137614678902E-2</v>
      </c>
      <c r="K56" s="4">
        <f>RANK(J56,'Universal Aggregate Worksheet'!AK7:AK67,1)</f>
        <v>10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-0.55470992070118896</v>
      </c>
      <c r="G57" s="7"/>
      <c r="H57" s="65"/>
      <c r="I57" s="12" t="s">
        <v>226</v>
      </c>
      <c r="J57" s="10">
        <f>G51</f>
        <v>6.6513761467889912E-2</v>
      </c>
      <c r="K57" s="4">
        <f>RANK(J57,'Universal Aggregate Worksheet'!AL7:AL67,0)</f>
        <v>19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0.31304347826086959</v>
      </c>
      <c r="K58" s="4">
        <f>RANK(J58,'Universal Aggregate Worksheet'!AM7:AM67,0)</f>
        <v>27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0.28398058252427183</v>
      </c>
      <c r="K59" s="4">
        <f>RANK(J59,'Universal Aggregate Worksheet'!AN7:AN67,1)</f>
        <v>20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27.157284616154417</v>
      </c>
      <c r="K60" s="4">
        <f>RANK(J60,'Universal Aggregate Worksheet'!AO7:AO67,0)</f>
        <v>48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27.711994536855606</v>
      </c>
      <c r="K61" s="4">
        <f>RANK(J61,'Universal Aggregate Worksheet'!AP7:AP67,1)</f>
        <v>24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-0.55470992070118896</v>
      </c>
      <c r="K62" s="4">
        <f>RANK(J62,'Universal Aggregate Worksheet'!AQ7:AQ67,0)</f>
        <v>36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66"/>
  <sheetViews>
    <sheetView topLeftCell="A3" workbookViewId="0">
      <selection activeCell="D5" sqref="D5"/>
    </sheetView>
  </sheetViews>
  <sheetFormatPr defaultRowHeight="15"/>
  <cols>
    <col min="1" max="1" width="15.7109375" customWidth="1"/>
    <col min="2" max="6" width="28.7109375" customWidth="1"/>
  </cols>
  <sheetData>
    <row r="1" spans="1:5">
      <c r="A1" s="3" t="s">
        <v>114</v>
      </c>
    </row>
    <row r="2" spans="1:5">
      <c r="A2" t="s">
        <v>102</v>
      </c>
      <c r="B2" s="64">
        <v>2011</v>
      </c>
    </row>
    <row r="4" spans="1:5">
      <c r="B4" s="20" t="s">
        <v>110</v>
      </c>
      <c r="C4" s="20" t="s">
        <v>111</v>
      </c>
      <c r="D4" s="20" t="s">
        <v>112</v>
      </c>
      <c r="E4" s="20" t="s">
        <v>113</v>
      </c>
    </row>
    <row r="5" spans="1:5">
      <c r="A5" t="s">
        <v>0</v>
      </c>
      <c r="B5" s="19">
        <f>'Air Force'!F17</f>
        <v>26.086956521739129</v>
      </c>
      <c r="C5" s="19">
        <f>'Air Force'!F18</f>
        <v>25.916870415647921</v>
      </c>
      <c r="D5" s="19">
        <f>(B5/B66)*B5</f>
        <v>24.30960535435112</v>
      </c>
      <c r="E5" s="19">
        <f>(C5/C66)*C5</f>
        <v>23.990726991442575</v>
      </c>
    </row>
    <row r="6" spans="1:5">
      <c r="A6" t="s">
        <v>1</v>
      </c>
      <c r="B6" s="19">
        <f>Albany!F17</f>
        <v>26.923076923076923</v>
      </c>
      <c r="C6" s="19">
        <f>Albany!F18</f>
        <v>32.648870636550306</v>
      </c>
      <c r="D6" s="19">
        <f>(B6/B66)*B6</f>
        <v>25.892886275071316</v>
      </c>
      <c r="E6" s="19">
        <f>(C6/C66)*C6</f>
        <v>38.072782716859656</v>
      </c>
    </row>
    <row r="7" spans="1:5">
      <c r="A7" t="s">
        <v>2</v>
      </c>
      <c r="B7" s="19">
        <f>Army!F17</f>
        <v>29.629629629629626</v>
      </c>
      <c r="C7" s="19">
        <f>Army!F18</f>
        <v>22.685185185185187</v>
      </c>
      <c r="D7" s="19">
        <f>(B7/B66)*B7</f>
        <v>31.360539509103468</v>
      </c>
      <c r="E7" s="19">
        <f>(C7/C66)*C7</f>
        <v>18.38073830480101</v>
      </c>
    </row>
    <row r="8" spans="1:5">
      <c r="A8" t="s">
        <v>3</v>
      </c>
      <c r="B8" s="19">
        <f>Bellarmine!F17</f>
        <v>29.435483870967744</v>
      </c>
      <c r="C8" s="19">
        <f>Bellarmine!F18</f>
        <v>30.127041742286753</v>
      </c>
      <c r="D8" s="19">
        <f>(B8/B66)*B8</f>
        <v>30.950911136644841</v>
      </c>
      <c r="E8" s="19">
        <f>(C8/C66)*C8</f>
        <v>32.418377299345963</v>
      </c>
    </row>
    <row r="9" spans="1:5">
      <c r="A9" t="s">
        <v>4</v>
      </c>
      <c r="B9" s="19">
        <f>Binghamton!F17</f>
        <v>25.469168900804291</v>
      </c>
      <c r="C9" s="19">
        <f>Binghamton!F18</f>
        <v>26.914153132250579</v>
      </c>
      <c r="D9" s="19">
        <f>(B9/B66)*B9</f>
        <v>23.171845637836711</v>
      </c>
      <c r="E9" s="19">
        <f>(C9/C66)*C9</f>
        <v>25.872579626252378</v>
      </c>
    </row>
    <row r="10" spans="1:5">
      <c r="A10" t="s">
        <v>5</v>
      </c>
      <c r="B10" s="19">
        <f>Brown!F17</f>
        <v>21.638655462184875</v>
      </c>
      <c r="C10" s="19">
        <f>Brown!F18</f>
        <v>24.838012958963283</v>
      </c>
      <c r="D10" s="19">
        <f>(B10/B66)*B10</f>
        <v>16.725981948549098</v>
      </c>
      <c r="E10" s="19">
        <f>(C10/C66)*C10</f>
        <v>22.034946112388095</v>
      </c>
    </row>
    <row r="11" spans="1:5">
      <c r="A11" t="s">
        <v>6</v>
      </c>
      <c r="B11" s="19">
        <f>Bryant!F17</f>
        <v>27.547169811320753</v>
      </c>
      <c r="C11" s="19">
        <f>Bryant!F18</f>
        <v>27.292110874200425</v>
      </c>
      <c r="D11" s="19">
        <f>(B11/B66)*B11</f>
        <v>27.107224472028534</v>
      </c>
      <c r="E11" s="19">
        <f>(C11/C66)*C11</f>
        <v>26.604343585300921</v>
      </c>
    </row>
    <row r="12" spans="1:5">
      <c r="A12" t="s">
        <v>7</v>
      </c>
      <c r="B12" s="19">
        <f>Bucknell!F17</f>
        <v>28.865979381443296</v>
      </c>
      <c r="C12" s="19">
        <f>Bucknell!F18</f>
        <v>22.566371681415927</v>
      </c>
      <c r="D12" s="19">
        <f>(B12/B66)*B12</f>
        <v>29.764848331509327</v>
      </c>
      <c r="E12" s="19">
        <f>(C12/C66)*C12</f>
        <v>18.188704528225369</v>
      </c>
    </row>
    <row r="13" spans="1:5">
      <c r="A13" t="s">
        <v>8</v>
      </c>
      <c r="B13" s="19">
        <f>Canisius!F17</f>
        <v>23.428571428571431</v>
      </c>
      <c r="C13" s="19">
        <f>Canisius!F18</f>
        <v>32.539682539682538</v>
      </c>
      <c r="D13" s="19">
        <f>(B13/B66)*B13</f>
        <v>19.607521316781305</v>
      </c>
      <c r="E13" s="19">
        <f>(C13/C66)*C13</f>
        <v>37.818553808475642</v>
      </c>
    </row>
    <row r="14" spans="1:5">
      <c r="A14" t="s">
        <v>9</v>
      </c>
      <c r="B14" s="19">
        <f>Colgate!F17</f>
        <v>28.773584905660378</v>
      </c>
      <c r="C14" s="19">
        <f>Colgate!F18</f>
        <v>26.835443037974681</v>
      </c>
      <c r="D14" s="19">
        <f>(B14/B66)*B14</f>
        <v>29.574610111072143</v>
      </c>
      <c r="E14" s="19">
        <f>(C14/C66)*C14</f>
        <v>25.72147285278324</v>
      </c>
    </row>
    <row r="15" spans="1:5">
      <c r="A15" t="s">
        <v>10</v>
      </c>
      <c r="B15" s="19">
        <f>Cornell!F17</f>
        <v>37.037037037037038</v>
      </c>
      <c r="C15" s="19">
        <f>Cornell!F18</f>
        <v>24.228028503562946</v>
      </c>
      <c r="D15" s="19">
        <f>(B15/B66)*B15</f>
        <v>49.000842982974191</v>
      </c>
      <c r="E15" s="19">
        <f>(C15/C66)*C15</f>
        <v>20.965945181614622</v>
      </c>
    </row>
    <row r="16" spans="1:5">
      <c r="A16" t="s">
        <v>11</v>
      </c>
      <c r="B16" s="19">
        <f>Dartmouth!F17</f>
        <v>25.757575757575758</v>
      </c>
      <c r="C16" s="19">
        <f>Dartmouth!F18</f>
        <v>27.810650887573964</v>
      </c>
      <c r="D16" s="19">
        <f>(B16/B66)*B16</f>
        <v>23.699601929513282</v>
      </c>
      <c r="E16" s="19">
        <f>(C16/C66)*C16</f>
        <v>27.624892757933758</v>
      </c>
    </row>
    <row r="17" spans="1:5">
      <c r="A17" t="s">
        <v>12</v>
      </c>
      <c r="B17" s="19">
        <f>Delaware!F17</f>
        <v>26.156941649899395</v>
      </c>
      <c r="C17" s="19">
        <f>Delaware!F18</f>
        <v>26.530612244897959</v>
      </c>
      <c r="D17" s="19">
        <f>(B17/B66)*B17</f>
        <v>24.440214147441598</v>
      </c>
      <c r="E17" s="19">
        <f>(C17/C66)*C17</f>
        <v>25.140437935836204</v>
      </c>
    </row>
    <row r="18" spans="1:5">
      <c r="A18" t="s">
        <v>13</v>
      </c>
      <c r="B18" s="19">
        <f>Denver!F17</f>
        <v>34.899328859060404</v>
      </c>
      <c r="C18" s="19">
        <f>Denver!F18</f>
        <v>26.054590570719604</v>
      </c>
      <c r="D18" s="19">
        <f>(B18/B66)*B18</f>
        <v>43.507610333555448</v>
      </c>
      <c r="E18" s="19">
        <f>(C18/C66)*C18</f>
        <v>24.246374004416296</v>
      </c>
    </row>
    <row r="19" spans="1:5">
      <c r="A19" t="s">
        <v>14</v>
      </c>
      <c r="B19" s="19">
        <f>Detroit!F17</f>
        <v>27.616926503340757</v>
      </c>
      <c r="C19" s="19">
        <f>Detroit!F18</f>
        <v>25.590551181102363</v>
      </c>
      <c r="D19" s="19">
        <f>(B19/B66)*B19</f>
        <v>27.24468356227538</v>
      </c>
      <c r="E19" s="19">
        <f>(C19/C66)*C19</f>
        <v>23.390395980819768</v>
      </c>
    </row>
    <row r="20" spans="1:5">
      <c r="A20" t="s">
        <v>15</v>
      </c>
      <c r="B20" s="19">
        <f>Drexel!F17</f>
        <v>36.272040302267001</v>
      </c>
      <c r="C20" s="19">
        <f>Drexel!F18</f>
        <v>31.45780051150895</v>
      </c>
      <c r="D20" s="19">
        <f>(B20/B66)*B20</f>
        <v>46.997531802702923</v>
      </c>
      <c r="E20" s="19">
        <f>(C20/C66)*C20</f>
        <v>35.345571015170187</v>
      </c>
    </row>
    <row r="21" spans="1:5">
      <c r="A21" t="s">
        <v>16</v>
      </c>
      <c r="B21" s="19">
        <f>Duke!F17</f>
        <v>35.800344234079176</v>
      </c>
      <c r="C21" s="19">
        <f>Duke!F18</f>
        <v>26.714801444043324</v>
      </c>
      <c r="D21" s="19">
        <f>(B21/B66)*B21</f>
        <v>45.783130492693857</v>
      </c>
      <c r="E21" s="19">
        <f>(C21/C66)*C21</f>
        <v>25.49072545155045</v>
      </c>
    </row>
    <row r="22" spans="1:5">
      <c r="A22" t="s">
        <v>17</v>
      </c>
      <c r="B22" s="19">
        <f>Fairfield!F17</f>
        <v>27.733333333333331</v>
      </c>
      <c r="C22" s="19">
        <f>Fairfield!F18</f>
        <v>23.333333333333332</v>
      </c>
      <c r="D22" s="19">
        <f>(B22/B66)*B22</f>
        <v>27.474843221767518</v>
      </c>
      <c r="E22" s="19">
        <f>(C22/C66)*C22</f>
        <v>19.446070892262938</v>
      </c>
    </row>
    <row r="23" spans="1:5">
      <c r="A23" t="s">
        <v>18</v>
      </c>
      <c r="B23" s="19">
        <f>Georgetown!F17</f>
        <v>28.50678733031674</v>
      </c>
      <c r="C23" s="19">
        <f>Georgetown!F18</f>
        <v>27.391304347826086</v>
      </c>
      <c r="D23" s="19">
        <f>(B23/B66)*B23</f>
        <v>29.02870295198306</v>
      </c>
      <c r="E23" s="19">
        <f>(C23/C66)*C23</f>
        <v>26.798082571757437</v>
      </c>
    </row>
    <row r="24" spans="1:5">
      <c r="A24" t="s">
        <v>19</v>
      </c>
      <c r="B24" s="19">
        <f>Hartford!F17</f>
        <v>27.203065134099617</v>
      </c>
      <c r="C24" s="19">
        <f>Hartford!F18</f>
        <v>27.171492204899778</v>
      </c>
      <c r="D24" s="19">
        <f>(B24/B66)*B24</f>
        <v>26.434235972586873</v>
      </c>
      <c r="E24" s="19">
        <f>(C24/C66)*C24</f>
        <v>26.369705127231761</v>
      </c>
    </row>
    <row r="25" spans="1:5">
      <c r="A25" t="s">
        <v>20</v>
      </c>
      <c r="B25" s="19">
        <f>Harvard!F17</f>
        <v>29.341317365269461</v>
      </c>
      <c r="C25" s="19">
        <f>Harvard!F18</f>
        <v>26.914660831509845</v>
      </c>
      <c r="D25" s="19">
        <f>(B25/B66)*B25</f>
        <v>30.753198930598522</v>
      </c>
      <c r="E25" s="19">
        <f>(C25/C66)*C25</f>
        <v>25.873555738213891</v>
      </c>
    </row>
    <row r="26" spans="1:5">
      <c r="A26" t="s">
        <v>21</v>
      </c>
      <c r="B26" s="19">
        <f>Hobart!F17</f>
        <v>22.245762711864405</v>
      </c>
      <c r="C26" s="19">
        <f>Hobart!F18</f>
        <v>31.235431235431239</v>
      </c>
      <c r="D26" s="19">
        <f>(B26/B66)*B26</f>
        <v>17.677696793478642</v>
      </c>
      <c r="E26" s="19">
        <f>(C26/C66)*C26</f>
        <v>34.847634776958657</v>
      </c>
    </row>
    <row r="27" spans="1:5">
      <c r="A27" t="s">
        <v>22</v>
      </c>
      <c r="B27" s="19">
        <f>Hofstra!F17</f>
        <v>31.627906976744185</v>
      </c>
      <c r="C27" s="19">
        <f>Hofstra!F18</f>
        <v>22.443181818181817</v>
      </c>
      <c r="D27" s="19">
        <f>(B27/B66)*B27</f>
        <v>35.733206188844946</v>
      </c>
      <c r="E27" s="19">
        <f>(C27/C66)*C27</f>
        <v>17.990662223477774</v>
      </c>
    </row>
    <row r="28" spans="1:5">
      <c r="A28" t="s">
        <v>23</v>
      </c>
      <c r="B28" s="19">
        <f>'Holy Cross'!F17</f>
        <v>19.638826185101578</v>
      </c>
      <c r="C28" s="19">
        <f>'Holy Cross'!F18</f>
        <v>30.632411067193676</v>
      </c>
      <c r="D28" s="19">
        <f>(B28/B66)*B28</f>
        <v>13.777237102471751</v>
      </c>
      <c r="E28" s="19">
        <f>(C28/C66)*C28</f>
        <v>33.515110587761377</v>
      </c>
    </row>
    <row r="29" spans="1:5">
      <c r="A29" t="s">
        <v>24</v>
      </c>
      <c r="B29" s="19">
        <f>Jacksonville!F17</f>
        <v>30.042918454935624</v>
      </c>
      <c r="C29" s="19">
        <f>Jacksonville!F18</f>
        <v>28.915662650602407</v>
      </c>
      <c r="D29" s="19">
        <f>(B29/B66)*B29</f>
        <v>32.241505870338756</v>
      </c>
      <c r="E29" s="19">
        <f>(C29/C66)*C29</f>
        <v>29.863767291094376</v>
      </c>
    </row>
    <row r="30" spans="1:5">
      <c r="A30" t="s">
        <v>25</v>
      </c>
      <c r="B30" s="19">
        <f>'Johns Hopkins'!F17</f>
        <v>31.850117096018739</v>
      </c>
      <c r="C30" s="19">
        <f>'Johns Hopkins'!F18</f>
        <v>22.03856749311295</v>
      </c>
      <c r="D30" s="19">
        <f>(B30/B66)*B30</f>
        <v>36.237075968811496</v>
      </c>
      <c r="E30" s="19">
        <f>(C30/C66)*C30</f>
        <v>17.347824422398222</v>
      </c>
    </row>
    <row r="31" spans="1:5">
      <c r="A31" t="s">
        <v>26</v>
      </c>
      <c r="B31" s="19">
        <f>Lafayette!F17</f>
        <v>27.540106951871657</v>
      </c>
      <c r="C31" s="19">
        <f>Lafayette!F18</f>
        <v>31.753554502369667</v>
      </c>
      <c r="D31" s="19">
        <f>(B31/B66)*B31</f>
        <v>27.093326131534074</v>
      </c>
      <c r="E31" s="19">
        <f>(C31/C66)*C31</f>
        <v>36.013305810663766</v>
      </c>
    </row>
    <row r="32" spans="1:5">
      <c r="A32" t="s">
        <v>27</v>
      </c>
      <c r="B32" s="19">
        <f>Lehigh!F17</f>
        <v>31.395348837209301</v>
      </c>
      <c r="C32" s="19">
        <f>Lehigh!F18</f>
        <v>30.855855855855857</v>
      </c>
      <c r="D32" s="19">
        <f>(B32/B66)*B32</f>
        <v>35.20964980491452</v>
      </c>
      <c r="E32" s="19">
        <f>(C32/C66)*C32</f>
        <v>34.005838517695324</v>
      </c>
    </row>
    <row r="33" spans="1:5">
      <c r="A33" t="s">
        <v>28</v>
      </c>
      <c r="B33" s="19">
        <f>Loyola!F17</f>
        <v>26.038781163434905</v>
      </c>
      <c r="C33" s="19">
        <f>Loyola!F18</f>
        <v>26.34730538922156</v>
      </c>
      <c r="D33" s="19">
        <f>(B33/B66)*B33</f>
        <v>24.219902090040836</v>
      </c>
      <c r="E33" s="19">
        <f>(C33/C66)*C33</f>
        <v>24.794234522043993</v>
      </c>
    </row>
    <row r="34" spans="1:5">
      <c r="A34" t="s">
        <v>29</v>
      </c>
      <c r="B34" s="19">
        <f>Manhattan!F17</f>
        <v>25.617977528089884</v>
      </c>
      <c r="C34" s="19">
        <f>Manhattan!F18</f>
        <v>31.412639405204462</v>
      </c>
      <c r="D34" s="19">
        <f>(B34/B66)*B34</f>
        <v>23.443408786340509</v>
      </c>
      <c r="E34" s="19">
        <f>(C34/C66)*C34</f>
        <v>35.244159011022241</v>
      </c>
    </row>
    <row r="35" spans="1:5">
      <c r="A35" t="s">
        <v>30</v>
      </c>
      <c r="B35" s="19">
        <f>Marist!F17</f>
        <v>27.748691099476442</v>
      </c>
      <c r="C35" s="19">
        <f>Marist!F18</f>
        <v>27.365728900255753</v>
      </c>
      <c r="D35" s="19">
        <f>(B35/B66)*B35</f>
        <v>27.505280893522166</v>
      </c>
      <c r="E35" s="19">
        <f>(C35/C66)*C35</f>
        <v>26.748062829842254</v>
      </c>
    </row>
    <row r="36" spans="1:5">
      <c r="A36" t="s">
        <v>31</v>
      </c>
      <c r="B36" s="19">
        <f>Maryland!F17</f>
        <v>33.485193621867879</v>
      </c>
      <c r="C36" s="19">
        <f>Maryland!F18</f>
        <v>25.69832402234637</v>
      </c>
      <c r="D36" s="19">
        <f>(B36/B66)*B36</f>
        <v>40.053152924586101</v>
      </c>
      <c r="E36" s="19">
        <f>(C36/C66)*C36</f>
        <v>23.587824915160073</v>
      </c>
    </row>
    <row r="37" spans="1:5">
      <c r="A37" t="s">
        <v>32</v>
      </c>
      <c r="B37" s="19">
        <f>Massachusetts!F17</f>
        <v>28.672985781990523</v>
      </c>
      <c r="C37" s="19">
        <f>Massachusetts!F18</f>
        <v>26.054590570719604</v>
      </c>
      <c r="D37" s="19">
        <f>(B37/B66)*B37</f>
        <v>29.368172233378946</v>
      </c>
      <c r="E37" s="19">
        <f>(C37/C66)*C37</f>
        <v>24.246374004416296</v>
      </c>
    </row>
    <row r="38" spans="1:5">
      <c r="A38" t="s">
        <v>194</v>
      </c>
      <c r="B38" s="19">
        <f>Mercer!F17</f>
        <v>18.046709129511676</v>
      </c>
      <c r="C38" s="19">
        <f>Mercer!F18</f>
        <v>36.031746031746032</v>
      </c>
      <c r="D38" s="19">
        <f>(B38/B66)*B38</f>
        <v>11.633947963289003</v>
      </c>
      <c r="E38" s="19">
        <f>(C38/C66)*C38</f>
        <v>46.371261372919484</v>
      </c>
    </row>
    <row r="39" spans="1:5">
      <c r="A39" t="s">
        <v>33</v>
      </c>
      <c r="B39" s="19">
        <f>'Mount St. Marys'!F17</f>
        <v>34.523809523809526</v>
      </c>
      <c r="C39" s="19">
        <f>'Mount St. Marys'!F18</f>
        <v>33.333333333333329</v>
      </c>
      <c r="D39" s="19">
        <f>(B39/B66)*B39</f>
        <v>42.576357459734496</v>
      </c>
      <c r="E39" s="19">
        <f>(C39/C66)*C39</f>
        <v>39.685858963801913</v>
      </c>
    </row>
    <row r="40" spans="1:5">
      <c r="A40" t="s">
        <v>34</v>
      </c>
      <c r="B40" s="19">
        <f>Navy!F17</f>
        <v>28.502415458937197</v>
      </c>
      <c r="C40" s="19">
        <f>Navy!F18</f>
        <v>30.864197530864196</v>
      </c>
      <c r="D40" s="19">
        <f>(B40/B66)*B40</f>
        <v>29.019799807440418</v>
      </c>
      <c r="E40" s="19">
        <f>(C40/C66)*C40</f>
        <v>34.024227506688888</v>
      </c>
    </row>
    <row r="41" spans="1:5">
      <c r="A41" t="s">
        <v>35</v>
      </c>
      <c r="B41" s="19">
        <f>'North Carolina'!F17</f>
        <v>32.484076433121018</v>
      </c>
      <c r="C41" s="19">
        <f>'North Carolina'!F18</f>
        <v>29.339853300733498</v>
      </c>
      <c r="D41" s="19">
        <f>(B41/B66)*B41</f>
        <v>37.693991401056373</v>
      </c>
      <c r="E41" s="19">
        <f>(C41/C66)*C41</f>
        <v>30.746392726661902</v>
      </c>
    </row>
    <row r="42" spans="1:5">
      <c r="A42" t="s">
        <v>36</v>
      </c>
      <c r="B42" s="19">
        <f>Binghamton!F17</f>
        <v>25.469168900804291</v>
      </c>
      <c r="C42" s="19">
        <f>'Notre Dame'!F18</f>
        <v>20.068027210884352</v>
      </c>
      <c r="D42" s="19">
        <f>(B42/B66)*B42</f>
        <v>23.171845637836711</v>
      </c>
      <c r="E42" s="19">
        <f>(C42/C66)*C42</f>
        <v>14.38426437453087</v>
      </c>
    </row>
    <row r="43" spans="1:5">
      <c r="A43" t="s">
        <v>37</v>
      </c>
      <c r="B43" s="19">
        <f>'Ohio State'!F17</f>
        <v>28.118393234672308</v>
      </c>
      <c r="C43" s="19">
        <f>'Ohio State'!F18</f>
        <v>23.566878980891719</v>
      </c>
      <c r="D43" s="19">
        <f>(B43/B66)*B43</f>
        <v>28.2430815630665</v>
      </c>
      <c r="E43" s="19">
        <f>(C43/C66)*C43</f>
        <v>19.837294344314312</v>
      </c>
    </row>
    <row r="44" spans="1:5">
      <c r="A44" t="s">
        <v>38</v>
      </c>
      <c r="B44" s="19">
        <f>Pennsylvania!F17</f>
        <v>29.722222222222221</v>
      </c>
      <c r="C44" s="19">
        <f>Pennsylvania!F18</f>
        <v>23.298429319371728</v>
      </c>
      <c r="D44" s="19">
        <f>(B44/B66)*B44</f>
        <v>31.55684913630402</v>
      </c>
      <c r="E44" s="19">
        <f>(C44/C66)*C44</f>
        <v>19.387936183701619</v>
      </c>
    </row>
    <row r="45" spans="1:5">
      <c r="A45" t="s">
        <v>39</v>
      </c>
      <c r="B45" s="19">
        <f>'Penn State'!F17</f>
        <v>28.693181818181817</v>
      </c>
      <c r="C45" s="19">
        <f>'Penn State'!F18</f>
        <v>26.197183098591548</v>
      </c>
      <c r="D45" s="19">
        <f>(B45/B66)*B45</f>
        <v>29.409558195646145</v>
      </c>
      <c r="E45" s="19">
        <f>(C45/C66)*C45</f>
        <v>24.512493137086334</v>
      </c>
    </row>
    <row r="46" spans="1:5">
      <c r="A46" t="s">
        <v>40</v>
      </c>
      <c r="B46" s="19">
        <f>Presbyterian!F17</f>
        <v>21.052631578947366</v>
      </c>
      <c r="C46" s="19">
        <f>Presbyterian!F18</f>
        <v>33.395872420262663</v>
      </c>
      <c r="D46" s="19">
        <f>(B46/B66)*B46</f>
        <v>15.832294530565395</v>
      </c>
      <c r="E46" s="19">
        <f>(C46/C66)*C46</f>
        <v>39.834913701980362</v>
      </c>
    </row>
    <row r="47" spans="1:5">
      <c r="A47" t="s">
        <v>41</v>
      </c>
      <c r="B47" s="19">
        <f>Princeton!F17</f>
        <v>26.896551724137929</v>
      </c>
      <c r="C47" s="19">
        <f>Princeton!F18</f>
        <v>24.269005847953213</v>
      </c>
      <c r="D47" s="19">
        <f>(B47/B66)*B47</f>
        <v>25.841890942738935</v>
      </c>
      <c r="E47" s="19">
        <f>(C47/C66)*C47</f>
        <v>21.036925392553972</v>
      </c>
    </row>
    <row r="48" spans="1:5">
      <c r="A48" t="s">
        <v>42</v>
      </c>
      <c r="B48" s="19">
        <f>Providence!F17</f>
        <v>19.660194174757279</v>
      </c>
      <c r="C48" s="19">
        <f>Providence!F18</f>
        <v>28.913043478260867</v>
      </c>
      <c r="D48" s="19">
        <f>(B48/B66)*B48</f>
        <v>13.807234008944823</v>
      </c>
      <c r="E48" s="19">
        <f>(C48/C66)*C48</f>
        <v>29.858357433347017</v>
      </c>
    </row>
    <row r="49" spans="1:5">
      <c r="A49" t="s">
        <v>43</v>
      </c>
      <c r="B49" s="19">
        <f>Quinnipiac!F17</f>
        <v>29.599999999999998</v>
      </c>
      <c r="C49" s="19">
        <f>Quinnipiac!F18</f>
        <v>28.179551122194514</v>
      </c>
      <c r="D49" s="19">
        <f>(B49/B66)*B49</f>
        <v>31.297849790624777</v>
      </c>
      <c r="E49" s="19">
        <f>(C49/C66)*C49</f>
        <v>28.362625841749001</v>
      </c>
    </row>
    <row r="50" spans="1:5">
      <c r="A50" t="s">
        <v>44</v>
      </c>
      <c r="B50" s="19">
        <f>'Robert Morris'!F17</f>
        <v>36.899563318777297</v>
      </c>
      <c r="C50" s="19">
        <f>'Robert Morris'!F18</f>
        <v>29.574468085106382</v>
      </c>
      <c r="D50" s="19">
        <f>(B50/B66)*B50</f>
        <v>48.637756370128962</v>
      </c>
      <c r="E50" s="19">
        <f>(C50/C66)*C50</f>
        <v>31.240082975810555</v>
      </c>
    </row>
    <row r="51" spans="1:5">
      <c r="A51" t="s">
        <v>45</v>
      </c>
      <c r="B51" s="19">
        <f>Rutgers!F17</f>
        <v>26.410256410256412</v>
      </c>
      <c r="C51" s="19">
        <f>Rutgers!F18</f>
        <v>27.514792899408285</v>
      </c>
      <c r="D51" s="19">
        <f>(B51/B66)*B51</f>
        <v>24.915884851903094</v>
      </c>
      <c r="E51" s="19">
        <f>(C51/C66)*C51</f>
        <v>27.040255484763364</v>
      </c>
    </row>
    <row r="52" spans="1:5">
      <c r="A52" t="s">
        <v>46</v>
      </c>
      <c r="B52" s="19">
        <f>'Sacred Heart'!F17</f>
        <v>24.380165289256198</v>
      </c>
      <c r="C52" s="19">
        <f>'Sacred Heart'!F18</f>
        <v>25.619834710743799</v>
      </c>
      <c r="D52" s="19">
        <f>(B52/B66)*B52</f>
        <v>21.232658321648358</v>
      </c>
      <c r="E52" s="19">
        <f>(C52/C66)*C52</f>
        <v>23.443958348331588</v>
      </c>
    </row>
    <row r="53" spans="1:5">
      <c r="A53" t="s">
        <v>47</v>
      </c>
      <c r="B53" s="19">
        <f>'St. Josephs'!F17</f>
        <v>18.996415770609318</v>
      </c>
      <c r="C53" s="19">
        <f>'St. Josephs'!F18</f>
        <v>37.027027027027025</v>
      </c>
      <c r="D53" s="19">
        <f>(B53/B66)*B53</f>
        <v>12.890637996384706</v>
      </c>
      <c r="E53" s="19">
        <f>(C53/C66)*C53</f>
        <v>48.968407465481256</v>
      </c>
    </row>
    <row r="54" spans="1:5">
      <c r="A54" t="s">
        <v>48</v>
      </c>
      <c r="B54" s="19">
        <f>Siena!F17</f>
        <v>29.268292682926827</v>
      </c>
      <c r="C54" s="19">
        <f>Siena!F18</f>
        <v>27.27272727272727</v>
      </c>
      <c r="D54" s="19">
        <f>(B54/B66)*B54</f>
        <v>30.600312272342041</v>
      </c>
      <c r="E54" s="19">
        <f>(C54/C66)*C54</f>
        <v>26.566566744363268</v>
      </c>
    </row>
    <row r="55" spans="1:5">
      <c r="A55" t="s">
        <v>49</v>
      </c>
      <c r="B55" s="19">
        <f>'Stony Brook'!F17</f>
        <v>35.9375</v>
      </c>
      <c r="C55" s="19">
        <f>'Stony Brook'!F18</f>
        <v>28.527607361963192</v>
      </c>
      <c r="D55" s="19">
        <f>(B55/B66)*B55</f>
        <v>46.134604708977406</v>
      </c>
      <c r="E55" s="19">
        <f>(C55/C66)*C55</f>
        <v>29.067587673616863</v>
      </c>
    </row>
    <row r="56" spans="1:5">
      <c r="A56" t="s">
        <v>50</v>
      </c>
      <c r="B56" s="19">
        <f>'St. Johns'!F17</f>
        <v>25.365853658536587</v>
      </c>
      <c r="C56" s="19">
        <f>'St. Johns'!F18</f>
        <v>27.493917274939172</v>
      </c>
      <c r="D56" s="19">
        <f>(B56/B66)*B56</f>
        <v>22.984234551225807</v>
      </c>
      <c r="E56" s="19">
        <f>(C56/C66)*C56</f>
        <v>26.999239869400963</v>
      </c>
    </row>
    <row r="57" spans="1:5">
      <c r="A57" t="s">
        <v>51</v>
      </c>
      <c r="B57" s="19">
        <f>Syracuse!F17</f>
        <v>29.025423728813561</v>
      </c>
      <c r="C57" s="19">
        <f>Syracuse!F18</f>
        <v>22.065727699530516</v>
      </c>
      <c r="D57" s="19">
        <f>(B57/B66)*B57</f>
        <v>30.094575157986466</v>
      </c>
      <c r="E57" s="19">
        <f>(C57/C66)*C57</f>
        <v>17.390609492370253</v>
      </c>
    </row>
    <row r="58" spans="1:5">
      <c r="A58" t="s">
        <v>52</v>
      </c>
      <c r="B58" s="19">
        <f>Towson!F17</f>
        <v>26.126126126126124</v>
      </c>
      <c r="C58" s="19">
        <f>Towson!F18</f>
        <v>28.846153846153843</v>
      </c>
      <c r="D58" s="19">
        <f>(B58/B66)*B58</f>
        <v>24.382661978401636</v>
      </c>
      <c r="E58" s="19">
        <f>(C58/C66)*C58</f>
        <v>29.720364053882722</v>
      </c>
    </row>
    <row r="59" spans="1:5">
      <c r="A59" t="s">
        <v>53</v>
      </c>
      <c r="B59" s="19">
        <f>UMBC!F17</f>
        <v>26.098901098901102</v>
      </c>
      <c r="C59" s="19">
        <f>UMBC!F18</f>
        <v>31.842105263157894</v>
      </c>
      <c r="D59" s="19">
        <f>(B59/B66)*B59</f>
        <v>24.331871994223103</v>
      </c>
      <c r="E59" s="19">
        <f>(C59/C66)*C59</f>
        <v>36.214445635742486</v>
      </c>
    </row>
    <row r="60" spans="1:5">
      <c r="A60" t="s">
        <v>54</v>
      </c>
      <c r="B60" s="19">
        <f>Vermont!F17</f>
        <v>25.102040816326532</v>
      </c>
      <c r="C60" s="19">
        <f>Vermont!F18</f>
        <v>26.385809312638582</v>
      </c>
      <c r="D60" s="19">
        <f>(B60/B66)*B60</f>
        <v>22.508634164672415</v>
      </c>
      <c r="E60" s="19">
        <f>(C60/C66)*C60</f>
        <v>24.866756009447307</v>
      </c>
    </row>
    <row r="61" spans="1:5">
      <c r="A61" t="s">
        <v>55</v>
      </c>
      <c r="B61" s="19">
        <f>Villanova!F17</f>
        <v>32.608695652173914</v>
      </c>
      <c r="C61" s="19">
        <f>Villanova!F18</f>
        <v>28.106508875739642</v>
      </c>
      <c r="D61" s="19">
        <f>(B61/B66)*B61</f>
        <v>37.983758366173632</v>
      </c>
      <c r="E61" s="19">
        <f>(C61/C66)*C61</f>
        <v>28.215782836164795</v>
      </c>
    </row>
    <row r="62" spans="1:5">
      <c r="A62" t="s">
        <v>56</v>
      </c>
      <c r="B62" s="19">
        <f>Virginia!F17</f>
        <v>32.871287128712872</v>
      </c>
      <c r="C62" s="19">
        <f>Virginia!F18</f>
        <v>28.421052631578945</v>
      </c>
      <c r="D62" s="19">
        <f>(B62/B66)*B62</f>
        <v>38.597973144402005</v>
      </c>
      <c r="E62" s="19">
        <f>(C62/C66)*C62</f>
        <v>28.850849934792727</v>
      </c>
    </row>
    <row r="63" spans="1:5">
      <c r="A63" t="s">
        <v>57</v>
      </c>
      <c r="B63" s="19">
        <f>VMI!F17</f>
        <v>22.857142857142858</v>
      </c>
      <c r="C63" s="19">
        <f>VMI!F18</f>
        <v>36.936936936936938</v>
      </c>
      <c r="D63" s="19">
        <f>(B63/B66)*B63</f>
        <v>18.662721062968519</v>
      </c>
      <c r="E63" s="19">
        <f>(C63/C66)*C63</f>
        <v>48.730408267458756</v>
      </c>
    </row>
    <row r="64" spans="1:5">
      <c r="A64" t="s">
        <v>58</v>
      </c>
      <c r="B64" s="19">
        <f>Wagner!F17</f>
        <v>21.779141104294478</v>
      </c>
      <c r="C64" s="19">
        <f>Wagner!F18</f>
        <v>40.888888888888893</v>
      </c>
      <c r="D64" s="19">
        <f>(B64/B66)*B64</f>
        <v>16.943868688025425</v>
      </c>
      <c r="E64" s="19">
        <f>(C64/C66)*C64</f>
        <v>59.715752936821254</v>
      </c>
    </row>
    <row r="65" spans="1:5">
      <c r="A65" t="s">
        <v>59</v>
      </c>
      <c r="B65" s="19">
        <f>Yale!F17</f>
        <v>31.125827814569533</v>
      </c>
      <c r="C65" s="19">
        <f>Yale!F18</f>
        <v>23.56164383561644</v>
      </c>
      <c r="D65" s="19">
        <f>(B65/B66)*B65</f>
        <v>34.607713041930296</v>
      </c>
      <c r="E65" s="19">
        <f>(C65/C66)*C65</f>
        <v>19.828482012133694</v>
      </c>
    </row>
    <row r="66" spans="1:5">
      <c r="A66" s="21" t="s">
        <v>108</v>
      </c>
      <c r="B66" s="35">
        <f>AVERAGE(B5:B65)</f>
        <v>27.994255383718158</v>
      </c>
      <c r="C66" s="35">
        <f>AVERAGE(C5:C65)</f>
        <v>27.997658111030745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Quinnipiac</v>
      </c>
      <c r="C7" s="76" t="s">
        <v>62</v>
      </c>
      <c r="E7" s="7"/>
      <c r="F7" s="76" t="str">
        <f>B1</f>
        <v>Quinnipiac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21.638655462184875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24.838012958963283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111</v>
      </c>
      <c r="C9" s="4">
        <v>113</v>
      </c>
      <c r="E9" s="4" t="s">
        <v>82</v>
      </c>
      <c r="F9" s="78">
        <f>B19+B23+C26</f>
        <v>375</v>
      </c>
      <c r="G9" s="27"/>
      <c r="H9" s="65"/>
      <c r="I9" s="4" t="s">
        <v>17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27.733333333333331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23.333333333333332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409</v>
      </c>
      <c r="C10" s="4">
        <v>378</v>
      </c>
      <c r="E10" s="4" t="s">
        <v>83</v>
      </c>
      <c r="F10" s="78">
        <f>C19+C23+B26</f>
        <v>401</v>
      </c>
      <c r="G10" s="27"/>
      <c r="H10" s="65"/>
      <c r="I10" s="4" t="s">
        <v>23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19.638826185101578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30.632411067193676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0.27139364303178481</v>
      </c>
      <c r="C11" s="6">
        <f>C9/C10</f>
        <v>0.29894179894179895</v>
      </c>
      <c r="E11" s="4" t="s">
        <v>84</v>
      </c>
      <c r="F11" s="78">
        <f>SUM(F9:F10)</f>
        <v>776</v>
      </c>
      <c r="G11" s="27"/>
      <c r="H11" s="65"/>
      <c r="I11" s="4" t="s">
        <v>42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19.660194174757279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28.913043478260867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225</v>
      </c>
      <c r="C12" s="4">
        <v>227</v>
      </c>
      <c r="E12" s="4" t="s">
        <v>85</v>
      </c>
      <c r="F12" s="79">
        <f>F9/(B39/60)</f>
        <v>33.898305084745765</v>
      </c>
      <c r="G12" s="28"/>
      <c r="H12" s="65"/>
      <c r="I12" s="4" t="s">
        <v>19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27.203065134099617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27.171492204899778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0.55012224938875309</v>
      </c>
      <c r="C13" s="6">
        <f>C12/C10</f>
        <v>0.60052910052910058</v>
      </c>
      <c r="E13" s="4" t="s">
        <v>86</v>
      </c>
      <c r="F13" s="79">
        <f>F10/(B39/60)</f>
        <v>36.248587570621467</v>
      </c>
      <c r="G13" s="28"/>
      <c r="H13" s="65"/>
      <c r="I13" s="4" t="s">
        <v>53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26.098901098901102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31.842105263157894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0.49333333333333335</v>
      </c>
      <c r="C14" s="6">
        <f>C9/C12</f>
        <v>0.49779735682819382</v>
      </c>
      <c r="E14" s="4" t="s">
        <v>87</v>
      </c>
      <c r="F14" s="79">
        <f>F11/(B39/60)</f>
        <v>70.146892655367225</v>
      </c>
      <c r="G14" s="28"/>
      <c r="H14" s="65"/>
      <c r="I14" s="4" t="s">
        <v>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27.547169811320753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27.292110874200425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64</v>
      </c>
      <c r="C15" s="4">
        <v>71</v>
      </c>
      <c r="E15" s="7"/>
      <c r="F15" s="7"/>
      <c r="G15" s="7"/>
      <c r="H15" s="65"/>
      <c r="I15" s="4" t="s">
        <v>44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36.899563318777297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29.574468085106382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0.57657657657657657</v>
      </c>
      <c r="C16" s="6">
        <f>C15/C9</f>
        <v>0.62831858407079644</v>
      </c>
      <c r="E16" s="24" t="s">
        <v>88</v>
      </c>
      <c r="F16" s="7"/>
      <c r="G16" s="7"/>
      <c r="H16" s="65"/>
      <c r="I16" s="4" t="s">
        <v>20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29.341317365269461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26.914660831509845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29.599999999999998</v>
      </c>
      <c r="G17" s="29"/>
      <c r="H17" s="65"/>
      <c r="I17" s="4" t="s">
        <v>197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34.523809523809526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33.333333333333329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28.179551122194514</v>
      </c>
      <c r="G18" s="29"/>
      <c r="H18" s="65"/>
      <c r="I18" s="4" t="s">
        <v>46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24.380165289256198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25.619834710743799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113</v>
      </c>
      <c r="C19" s="4">
        <v>148</v>
      </c>
      <c r="E19" s="4" t="s">
        <v>120</v>
      </c>
      <c r="F19" s="10">
        <f>F17-F18</f>
        <v>1.4204488778054838</v>
      </c>
      <c r="G19" s="29"/>
      <c r="H19" s="65"/>
      <c r="I19" s="4" t="s">
        <v>200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0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0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0.43295019157088122</v>
      </c>
      <c r="C20" s="6">
        <f>C19/(B19+C19)</f>
        <v>0.56704980842911878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217</v>
      </c>
      <c r="C23" s="4">
        <v>214</v>
      </c>
      <c r="E23" s="12" t="s">
        <v>122</v>
      </c>
      <c r="F23" s="10">
        <f>(F17*'Efficiency Adjustment'!B66)/K27</f>
        <v>29.453848618877835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178</v>
      </c>
      <c r="C24" s="4">
        <v>169</v>
      </c>
      <c r="E24" s="12" t="s">
        <v>123</v>
      </c>
      <c r="F24" s="10">
        <f>(F18*'Efficiency Adjustment'!C66)/J27</f>
        <v>29.452346895403061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0.82027649769585254</v>
      </c>
      <c r="C25" s="6">
        <f>C24/C23</f>
        <v>0.78971962616822433</v>
      </c>
      <c r="E25" s="12" t="s">
        <v>124</v>
      </c>
      <c r="F25" s="10">
        <f>F23-F24</f>
        <v>1.5017234747745078E-3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39</v>
      </c>
      <c r="C26" s="4">
        <f>C23-C24</f>
        <v>45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26.787727336073726</v>
      </c>
      <c r="K27" s="19">
        <f>AVERAGEIF(K8:K24,"&gt;0")</f>
        <v>28.133164194609332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1.0906666666666667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43</v>
      </c>
      <c r="C29" s="4">
        <v>66</v>
      </c>
      <c r="E29" s="12" t="s">
        <v>148</v>
      </c>
      <c r="F29" s="10">
        <f>C10/F10</f>
        <v>0.94264339152119703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15</v>
      </c>
      <c r="C30" s="4">
        <v>21</v>
      </c>
      <c r="E30" s="12" t="s">
        <v>91</v>
      </c>
      <c r="F30" s="10">
        <f>F28-F29</f>
        <v>0.14802327514546965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0.34883720930232559</v>
      </c>
      <c r="C31" s="23">
        <f>C30/C29</f>
        <v>0.31818181818181818</v>
      </c>
      <c r="E31" s="4" t="s">
        <v>149</v>
      </c>
      <c r="F31" s="10">
        <f>B12/F9</f>
        <v>0.6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0.56608478802992523</v>
      </c>
      <c r="G32" s="7"/>
      <c r="H32" s="65"/>
      <c r="I32" s="4" t="s">
        <v>203</v>
      </c>
      <c r="J32" s="9">
        <f>F14</f>
        <v>70.146892655367225</v>
      </c>
      <c r="K32" s="4">
        <f>RANK(J32,'Universal Aggregate Worksheet'!I7:I67,0)</f>
        <v>20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1.5151515151515152E-2</v>
      </c>
      <c r="C33" s="23">
        <f>C32/B29</f>
        <v>4.6511627906976744E-2</v>
      </c>
      <c r="E33" s="12" t="s">
        <v>92</v>
      </c>
      <c r="F33" s="13">
        <f>F31-F32</f>
        <v>3.3915211970074743E-2</v>
      </c>
      <c r="G33" s="29"/>
      <c r="H33" s="65"/>
      <c r="I33" s="12" t="s">
        <v>160</v>
      </c>
      <c r="J33" s="9">
        <f>F12</f>
        <v>33.898305084745765</v>
      </c>
      <c r="K33" s="4">
        <f>RANK(J33,'Universal Aggregate Worksheet'!F7:F67,0)</f>
        <v>34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0.27954767726161367</v>
      </c>
      <c r="G34" s="31"/>
      <c r="H34" s="65"/>
      <c r="I34" s="12" t="s">
        <v>161</v>
      </c>
      <c r="J34" s="9">
        <f>F13</f>
        <v>36.248587570621467</v>
      </c>
      <c r="K34" s="4">
        <f>RANK(J34,'Universal Aggregate Worksheet'!G7:G67,1)</f>
        <v>50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71</v>
      </c>
      <c r="C35" s="4">
        <v>46</v>
      </c>
      <c r="E35" s="12" t="s">
        <v>152</v>
      </c>
      <c r="F35" s="6">
        <f>((0.167*C30)+(C9)+(0.83*C32))/C10</f>
        <v>0.31261111111111112</v>
      </c>
      <c r="G35" s="7"/>
      <c r="H35" s="65"/>
      <c r="I35" s="12" t="s">
        <v>210</v>
      </c>
      <c r="J35" s="9">
        <f>J33-J34</f>
        <v>-2.3502824858757023</v>
      </c>
      <c r="K35" s="4">
        <f>RANK(J35,'Universal Aggregate Worksheet'!H7:H67,0)</f>
        <v>43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0.50815555555555558</v>
      </c>
      <c r="G36" s="31"/>
      <c r="H36" s="65"/>
      <c r="I36" s="4" t="s">
        <v>133</v>
      </c>
      <c r="J36" s="10">
        <f>F23</f>
        <v>29.453848618877835</v>
      </c>
      <c r="K36" s="4">
        <f>RANK(J36,'Universal Aggregate Worksheet'!X7:X67,0)</f>
        <v>22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11</v>
      </c>
      <c r="C37" s="4">
        <v>11</v>
      </c>
      <c r="E37" s="12" t="s">
        <v>154</v>
      </c>
      <c r="F37" s="6">
        <f>((0.167*C30)+(C9)+(0.83*C32))/C12</f>
        <v>0.52055947136563874</v>
      </c>
      <c r="G37" s="31"/>
      <c r="H37" s="65"/>
      <c r="I37" s="4" t="s">
        <v>136</v>
      </c>
      <c r="J37" s="10">
        <f>F24</f>
        <v>29.452346895403061</v>
      </c>
      <c r="K37" s="4">
        <f>RANK(J37,'Universal Aggregate Worksheet'!Z7:Z67,1)</f>
        <v>42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1.5017234747745078E-3</v>
      </c>
      <c r="K38" s="4">
        <f>RANK(J38,'Universal Aggregate Worksheet'!AB7:AB67,0)</f>
        <v>31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663.75</v>
      </c>
      <c r="C39" s="4">
        <f>B39</f>
        <v>663.75</v>
      </c>
      <c r="E39" s="24" t="s">
        <v>155</v>
      </c>
      <c r="F39" s="7"/>
      <c r="G39" s="7"/>
      <c r="H39" s="65"/>
      <c r="I39" s="4" t="s">
        <v>166</v>
      </c>
      <c r="J39" s="10">
        <f>F28</f>
        <v>1.0906666666666667</v>
      </c>
      <c r="K39" s="4">
        <f>RANK(J39,'Universal Aggregate Worksheet'!M7:M67,0)</f>
        <v>11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3.6674816625916873E-2</v>
      </c>
      <c r="G40" s="13">
        <f>C30/C10</f>
        <v>5.5555555555555552E-2</v>
      </c>
      <c r="H40" s="65"/>
      <c r="I40" s="4" t="s">
        <v>170</v>
      </c>
      <c r="J40" s="10">
        <f>F29</f>
        <v>0.94264339152119703</v>
      </c>
      <c r="K40" s="4">
        <f>RANK(J40,'Universal Aggregate Worksheet'!Q7:Q67,1)</f>
        <v>17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0.17460317460317459</v>
      </c>
      <c r="G41" s="10">
        <f>B29/B10</f>
        <v>0.10513447432762836</v>
      </c>
      <c r="H41" s="65"/>
      <c r="I41" s="4" t="s">
        <v>168</v>
      </c>
      <c r="J41" s="6">
        <f>F34</f>
        <v>0.27954767726161367</v>
      </c>
      <c r="K41" s="4">
        <f>RANK(J41,'Universal Aggregate Worksheet'!O7:O67,0)</f>
        <v>35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-0.13792835797725772</v>
      </c>
      <c r="G42" s="10">
        <f>G40-G41</f>
        <v>-4.9578918772072808E-2</v>
      </c>
      <c r="H42" s="65"/>
      <c r="I42" s="4" t="s">
        <v>172</v>
      </c>
      <c r="J42" s="6">
        <f>F35</f>
        <v>0.31261111111111112</v>
      </c>
      <c r="K42" s="4">
        <f>RANK(J42,'Universal Aggregate Worksheet'!S7:S67,1)</f>
        <v>52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0.11466666666666667</v>
      </c>
      <c r="G43" s="86">
        <f>C29/F10</f>
        <v>0.16458852867830423</v>
      </c>
      <c r="H43" s="65"/>
      <c r="I43" s="4" t="s">
        <v>182</v>
      </c>
      <c r="J43" s="10">
        <f>F47</f>
        <v>0.17066666666666666</v>
      </c>
      <c r="K43" s="4">
        <f>RANK(J43,'Universal Aggregate Worksheet'!U7:U67,0)</f>
        <v>18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0.13513513513513514</v>
      </c>
      <c r="G44" s="86">
        <f>C30/C9</f>
        <v>0.18584070796460178</v>
      </c>
      <c r="H44" s="65"/>
      <c r="I44" s="4" t="s">
        <v>183</v>
      </c>
      <c r="J44" s="10">
        <f>F48</f>
        <v>0.17705735660847879</v>
      </c>
      <c r="K44" s="4">
        <f>RANK(J44,'Universal Aggregate Worksheet'!V7:V67,1)</f>
        <v>49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0.43295019157088122</v>
      </c>
      <c r="K45" s="4">
        <f>RANK(J45,'Universal Aggregate Worksheet'!J7:J67,0)</f>
        <v>50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0.82027649769585254</v>
      </c>
      <c r="K46" s="4">
        <f>RANK(J46,'Universal Aggregate Worksheet'!K7:K67,0)</f>
        <v>37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0.17066666666666666</v>
      </c>
      <c r="G47" s="33"/>
      <c r="H47" s="65"/>
      <c r="I47" s="4" t="s">
        <v>181</v>
      </c>
      <c r="J47" s="13">
        <f>C25</f>
        <v>0.78971962616822433</v>
      </c>
      <c r="K47" s="4">
        <f>RANK(J47,'Universal Aggregate Worksheet'!L7:L67,1)</f>
        <v>10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0.17705735660847879</v>
      </c>
      <c r="G48" s="29"/>
      <c r="H48" s="65"/>
      <c r="I48" s="4" t="s">
        <v>205</v>
      </c>
      <c r="J48" s="6">
        <f>B31</f>
        <v>0.34883720930232559</v>
      </c>
      <c r="K48" s="4">
        <f>RANK(J48,'Universal Aggregate Worksheet'!AC7:AC67,0)</f>
        <v>21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0.31818181818181818</v>
      </c>
      <c r="K49" s="4">
        <f>RANK(J49,'Universal Aggregate Worksheet'!AD7:AD67,1)</f>
        <v>30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3.6674816625916873E-2</v>
      </c>
      <c r="K50" s="4">
        <f>RANK(J50,'Universal Aggregate Worksheet'!AI7:AI67,0)</f>
        <v>27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9.1494845360824736E-2</v>
      </c>
      <c r="G51" s="10">
        <f>C35/F11</f>
        <v>5.9278350515463915E-2</v>
      </c>
      <c r="H51" s="65"/>
      <c r="I51" s="12" t="s">
        <v>221</v>
      </c>
      <c r="J51" s="10">
        <f>F41</f>
        <v>0.17460317460317459</v>
      </c>
      <c r="K51" s="4">
        <f>RANK(J51,'Universal Aggregate Worksheet'!AJ7:AJ67,1)</f>
        <v>60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0.28428927680798005</v>
      </c>
      <c r="G52" s="86">
        <f>(B12-B9)/F9</f>
        <v>0.30399999999999999</v>
      </c>
      <c r="H52" s="65"/>
      <c r="I52" s="12" t="s">
        <v>222</v>
      </c>
      <c r="J52" s="87">
        <f>F43</f>
        <v>0.11466666666666667</v>
      </c>
      <c r="K52" s="4">
        <f>RANK(J52,'Universal Aggregate Worksheet'!AE7:AE67,0)</f>
        <v>24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0.16458852867830423</v>
      </c>
      <c r="K53" s="4">
        <f>RANK(J53,'Universal Aggregate Worksheet'!AF7:AF67,1)</f>
        <v>61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0.13513513513513514</v>
      </c>
      <c r="K54" s="4">
        <f>RANK(J54,'Universal Aggregate Worksheet'!AG7:AG67,0)</f>
        <v>29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26.787727336073726</v>
      </c>
      <c r="G55" s="7"/>
      <c r="H55" s="65"/>
      <c r="I55" s="12" t="s">
        <v>225</v>
      </c>
      <c r="J55" s="87">
        <f>G44</f>
        <v>0.18584070796460178</v>
      </c>
      <c r="K55" s="4">
        <f>RANK(J55,'Universal Aggregate Worksheet'!AH7:AH67,1)</f>
        <v>57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28.133164194609332</v>
      </c>
      <c r="G56" s="7"/>
      <c r="H56" s="65"/>
      <c r="I56" s="12" t="s">
        <v>227</v>
      </c>
      <c r="J56" s="10">
        <f>F51</f>
        <v>9.1494845360824736E-2</v>
      </c>
      <c r="K56" s="4">
        <f>RANK(J56,'Universal Aggregate Worksheet'!AK7:AK67,1)</f>
        <v>61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-1.3454368585356065</v>
      </c>
      <c r="G57" s="7"/>
      <c r="H57" s="65"/>
      <c r="I57" s="12" t="s">
        <v>226</v>
      </c>
      <c r="J57" s="10">
        <f>G51</f>
        <v>5.9278350515463915E-2</v>
      </c>
      <c r="K57" s="4">
        <f>RANK(J57,'Universal Aggregate Worksheet'!AL7:AL67,0)</f>
        <v>33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0.28428927680798005</v>
      </c>
      <c r="K58" s="4">
        <f>RANK(J58,'Universal Aggregate Worksheet'!AM7:AM67,0)</f>
        <v>45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0.30399999999999999</v>
      </c>
      <c r="K59" s="4">
        <f>RANK(J59,'Universal Aggregate Worksheet'!AN7:AN67,1)</f>
        <v>29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26.787727336073726</v>
      </c>
      <c r="K60" s="4">
        <f>RANK(J60,'Universal Aggregate Worksheet'!AO7:AO67,0)</f>
        <v>56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28.133164194609332</v>
      </c>
      <c r="K61" s="4">
        <f>RANK(J61,'Universal Aggregate Worksheet'!AP7:AP67,1)</f>
        <v>36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-1.3454368585356065</v>
      </c>
      <c r="K62" s="4">
        <f>RANK(J62,'Universal Aggregate Worksheet'!AQ7:AQ67,0)</f>
        <v>46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Robert Morris</v>
      </c>
      <c r="C7" s="76" t="s">
        <v>62</v>
      </c>
      <c r="E7" s="7"/>
      <c r="F7" s="76" t="str">
        <f>B1</f>
        <v>Robert Morris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32.484076433121018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29.339853300733498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169</v>
      </c>
      <c r="C9" s="4">
        <v>139</v>
      </c>
      <c r="E9" s="4" t="s">
        <v>82</v>
      </c>
      <c r="F9" s="78">
        <f>B19+B23+C26</f>
        <v>458</v>
      </c>
      <c r="G9" s="27"/>
      <c r="H9" s="65"/>
      <c r="I9" s="4" t="s">
        <v>21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22.245762711864405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31.235431235431239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509</v>
      </c>
      <c r="C10" s="4">
        <v>531</v>
      </c>
      <c r="E10" s="4" t="s">
        <v>83</v>
      </c>
      <c r="F10" s="78">
        <f>C19+C23+B26</f>
        <v>470</v>
      </c>
      <c r="G10" s="27"/>
      <c r="H10" s="65"/>
      <c r="I10" s="4" t="s">
        <v>29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25.617977528089884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31.412639405204462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0.33202357563850687</v>
      </c>
      <c r="C11" s="6">
        <f>C9/C10</f>
        <v>0.26177024482109229</v>
      </c>
      <c r="E11" s="4" t="s">
        <v>84</v>
      </c>
      <c r="F11" s="78">
        <f>SUM(F9:F10)</f>
        <v>928</v>
      </c>
      <c r="G11" s="27"/>
      <c r="H11" s="65"/>
      <c r="I11" s="4" t="s">
        <v>9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28.773584905660378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26.835443037974681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331</v>
      </c>
      <c r="C12" s="4">
        <v>281</v>
      </c>
      <c r="E12" s="4" t="s">
        <v>85</v>
      </c>
      <c r="F12" s="79">
        <f>F9/(B39/60)</f>
        <v>35.118210862619812</v>
      </c>
      <c r="G12" s="28"/>
      <c r="H12" s="65"/>
      <c r="I12" s="4" t="s">
        <v>24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30.042918454935624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28.915662650602407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0.650294695481336</v>
      </c>
      <c r="C13" s="6">
        <f>C12/C10</f>
        <v>0.52919020715630882</v>
      </c>
      <c r="E13" s="4" t="s">
        <v>86</v>
      </c>
      <c r="F13" s="79">
        <f>F10/(B39/60)</f>
        <v>36.038338658146969</v>
      </c>
      <c r="G13" s="28"/>
      <c r="H13" s="65"/>
      <c r="I13" s="4" t="s">
        <v>14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27.616926503340757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25.590551181102363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0.51057401812688818</v>
      </c>
      <c r="C14" s="6">
        <f>C9/C12</f>
        <v>0.49466192170818507</v>
      </c>
      <c r="E14" s="4" t="s">
        <v>87</v>
      </c>
      <c r="F14" s="79">
        <f>F11/(B39/60)</f>
        <v>71.156549520766774</v>
      </c>
      <c r="G14" s="28"/>
      <c r="H14" s="65"/>
      <c r="I14" s="4" t="s">
        <v>3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29.435483870967744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30.127041742286753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93</v>
      </c>
      <c r="C15" s="4">
        <v>74</v>
      </c>
      <c r="E15" s="7"/>
      <c r="F15" s="7"/>
      <c r="G15" s="7"/>
      <c r="H15" s="65"/>
      <c r="I15" s="4" t="s">
        <v>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28.865979381443296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22.566371681415927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0.55029585798816572</v>
      </c>
      <c r="C16" s="6">
        <f>C15/C9</f>
        <v>0.53237410071942448</v>
      </c>
      <c r="E16" s="24" t="s">
        <v>88</v>
      </c>
      <c r="F16" s="7"/>
      <c r="G16" s="7"/>
      <c r="H16" s="65"/>
      <c r="I16" s="4" t="s">
        <v>197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34.523809523809526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33.333333333333329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36.899563318777297</v>
      </c>
      <c r="G17" s="29"/>
      <c r="H17" s="65"/>
      <c r="I17" s="4" t="s">
        <v>43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29.599999999999998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28.179551122194514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29.574468085106382</v>
      </c>
      <c r="G18" s="29"/>
      <c r="H18" s="65"/>
      <c r="I18" s="4" t="s">
        <v>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23.428571428571431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32.539682539682538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160</v>
      </c>
      <c r="C19" s="4">
        <v>188</v>
      </c>
      <c r="E19" s="4" t="s">
        <v>120</v>
      </c>
      <c r="F19" s="10">
        <f>F17-F18</f>
        <v>7.3250952336709148</v>
      </c>
      <c r="G19" s="29"/>
      <c r="H19" s="65"/>
      <c r="I19" s="4" t="s">
        <v>58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21.779141104294478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40.888888888888893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0.45977011494252873</v>
      </c>
      <c r="C20" s="6">
        <f>C19/(B19+C19)</f>
        <v>0.54022988505747127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27.547169811320753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27.292110874200425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249</v>
      </c>
      <c r="C23" s="4">
        <v>238</v>
      </c>
      <c r="E23" s="12" t="s">
        <v>122</v>
      </c>
      <c r="F23" s="10">
        <f>(F17*'Efficiency Adjustment'!B66)/K27</f>
        <v>34.587143495705767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205</v>
      </c>
      <c r="C24" s="4">
        <v>189</v>
      </c>
      <c r="E24" s="12" t="s">
        <v>123</v>
      </c>
      <c r="F24" s="10">
        <f>(F18*'Efficiency Adjustment'!C66)/J27</f>
        <v>29.738546574640111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0.82329317269076308</v>
      </c>
      <c r="C25" s="6">
        <f>C24/C23</f>
        <v>0.79411764705882348</v>
      </c>
      <c r="E25" s="12" t="s">
        <v>124</v>
      </c>
      <c r="F25" s="10">
        <f>F23-F24</f>
        <v>4.8485969210656563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44</v>
      </c>
      <c r="C26" s="4">
        <f>C23-C24</f>
        <v>49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27.84318474287841</v>
      </c>
      <c r="K27" s="19">
        <f>AVERAGEIF(K8:K24,"&gt;0")</f>
        <v>29.865889307157776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1.1113537117903931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41</v>
      </c>
      <c r="C29" s="4">
        <v>65</v>
      </c>
      <c r="E29" s="12" t="s">
        <v>148</v>
      </c>
      <c r="F29" s="10">
        <f>C10/F10</f>
        <v>1.1297872340425532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21</v>
      </c>
      <c r="C30" s="4">
        <v>27</v>
      </c>
      <c r="E30" s="12" t="s">
        <v>91</v>
      </c>
      <c r="F30" s="10">
        <f>F28-F29</f>
        <v>-1.8433522252160106E-2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0.51219512195121952</v>
      </c>
      <c r="C31" s="23">
        <f>C30/C29</f>
        <v>0.41538461538461541</v>
      </c>
      <c r="E31" s="4" t="s">
        <v>149</v>
      </c>
      <c r="F31" s="10">
        <f>B12/F9</f>
        <v>0.72270742358078599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0.59787234042553195</v>
      </c>
      <c r="G32" s="7"/>
      <c r="H32" s="65"/>
      <c r="I32" s="4" t="s">
        <v>203</v>
      </c>
      <c r="J32" s="9">
        <f>F14</f>
        <v>71.156549520766774</v>
      </c>
      <c r="K32" s="4">
        <f>RANK(J32,'Universal Aggregate Worksheet'!I7:I67,0)</f>
        <v>14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1.5384615384615385E-2</v>
      </c>
      <c r="C33" s="23">
        <f>C32/B29</f>
        <v>2.4390243902439025E-2</v>
      </c>
      <c r="E33" s="12" t="s">
        <v>92</v>
      </c>
      <c r="F33" s="13">
        <f>F31-F32</f>
        <v>0.12483508315525405</v>
      </c>
      <c r="G33" s="29"/>
      <c r="H33" s="65"/>
      <c r="I33" s="12" t="s">
        <v>160</v>
      </c>
      <c r="J33" s="9">
        <f>F12</f>
        <v>35.118210862619812</v>
      </c>
      <c r="K33" s="4">
        <f>RANK(J33,'Universal Aggregate Worksheet'!F7:F67,0)</f>
        <v>21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0.34054420432220045</v>
      </c>
      <c r="G34" s="31"/>
      <c r="H34" s="65"/>
      <c r="I34" s="12" t="s">
        <v>161</v>
      </c>
      <c r="J34" s="9">
        <f>F13</f>
        <v>36.038338658146969</v>
      </c>
      <c r="K34" s="4">
        <f>RANK(J34,'Universal Aggregate Worksheet'!G7:G67,1)</f>
        <v>47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68</v>
      </c>
      <c r="C35" s="4">
        <v>42</v>
      </c>
      <c r="E35" s="12" t="s">
        <v>152</v>
      </c>
      <c r="F35" s="6">
        <f>((0.167*C30)+(C9)+(0.83*C32))/C10</f>
        <v>0.27182485875706219</v>
      </c>
      <c r="G35" s="7"/>
      <c r="H35" s="65"/>
      <c r="I35" s="12" t="s">
        <v>210</v>
      </c>
      <c r="J35" s="9">
        <f>J33-J34</f>
        <v>-0.92012779552715784</v>
      </c>
      <c r="K35" s="4">
        <f>RANK(J35,'Universal Aggregate Worksheet'!H7:H67,0)</f>
        <v>39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0.52367673716012086</v>
      </c>
      <c r="G36" s="31"/>
      <c r="H36" s="65"/>
      <c r="I36" s="4" t="s">
        <v>133</v>
      </c>
      <c r="J36" s="10">
        <f>F23</f>
        <v>34.587143495705767</v>
      </c>
      <c r="K36" s="4">
        <f>RANK(J36,'Universal Aggregate Worksheet'!X7:X67,0)</f>
        <v>7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0.51366192170818514</v>
      </c>
      <c r="G37" s="31"/>
      <c r="H37" s="65"/>
      <c r="I37" s="4" t="s">
        <v>136</v>
      </c>
      <c r="J37" s="10">
        <f>F24</f>
        <v>29.738546574640111</v>
      </c>
      <c r="K37" s="4">
        <f>RANK(J37,'Universal Aggregate Worksheet'!Z7:Z67,1)</f>
        <v>44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4.8485969210656563</v>
      </c>
      <c r="K38" s="4">
        <f>RANK(J38,'Universal Aggregate Worksheet'!AB7:AB67,0)</f>
        <v>21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782.5</v>
      </c>
      <c r="C39" s="4">
        <f>B39</f>
        <v>782.5</v>
      </c>
      <c r="E39" s="24" t="s">
        <v>155</v>
      </c>
      <c r="F39" s="7"/>
      <c r="G39" s="7"/>
      <c r="H39" s="65"/>
      <c r="I39" s="4" t="s">
        <v>166</v>
      </c>
      <c r="J39" s="10">
        <f>F28</f>
        <v>1.1113537117903931</v>
      </c>
      <c r="K39" s="4">
        <f>RANK(J39,'Universal Aggregate Worksheet'!M7:M67,0)</f>
        <v>8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4.1257367387033402E-2</v>
      </c>
      <c r="G40" s="13">
        <f>C30/C10</f>
        <v>5.0847457627118647E-2</v>
      </c>
      <c r="H40" s="65"/>
      <c r="I40" s="4" t="s">
        <v>170</v>
      </c>
      <c r="J40" s="10">
        <f>F29</f>
        <v>1.1297872340425532</v>
      </c>
      <c r="K40" s="4">
        <f>RANK(J40,'Universal Aggregate Worksheet'!Q7:Q67,1)</f>
        <v>57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0.1224105461393597</v>
      </c>
      <c r="G41" s="10">
        <f>B29/B10</f>
        <v>8.0550098231827114E-2</v>
      </c>
      <c r="H41" s="65"/>
      <c r="I41" s="4" t="s">
        <v>168</v>
      </c>
      <c r="J41" s="6">
        <f>F34</f>
        <v>0.34054420432220045</v>
      </c>
      <c r="K41" s="4">
        <f>RANK(J41,'Universal Aggregate Worksheet'!O7:O67,0)</f>
        <v>7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-8.1153178752326305E-2</v>
      </c>
      <c r="G42" s="10">
        <f>G40-G41</f>
        <v>-2.9702640604708466E-2</v>
      </c>
      <c r="H42" s="65"/>
      <c r="I42" s="4" t="s">
        <v>172</v>
      </c>
      <c r="J42" s="6">
        <f>F35</f>
        <v>0.27182485875706219</v>
      </c>
      <c r="K42" s="4">
        <f>RANK(J42,'Universal Aggregate Worksheet'!S7:S67,1)</f>
        <v>20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8.9519650655021835E-2</v>
      </c>
      <c r="G43" s="86">
        <f>C29/F10</f>
        <v>0.13829787234042554</v>
      </c>
      <c r="H43" s="65"/>
      <c r="I43" s="4" t="s">
        <v>182</v>
      </c>
      <c r="J43" s="10">
        <f>F47</f>
        <v>0.20305676855895197</v>
      </c>
      <c r="K43" s="4">
        <f>RANK(J43,'Universal Aggregate Worksheet'!U7:U67,0)</f>
        <v>5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0.1242603550295858</v>
      </c>
      <c r="G44" s="86">
        <f>C30/C9</f>
        <v>0.19424460431654678</v>
      </c>
      <c r="H44" s="65"/>
      <c r="I44" s="4" t="s">
        <v>183</v>
      </c>
      <c r="J44" s="10">
        <f>F48</f>
        <v>0.1574468085106383</v>
      </c>
      <c r="K44" s="4">
        <f>RANK(J44,'Universal Aggregate Worksheet'!V7:V67,1)</f>
        <v>36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0.45977011494252873</v>
      </c>
      <c r="K45" s="4">
        <f>RANK(J45,'Universal Aggregate Worksheet'!J7:J67,0)</f>
        <v>42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0.82329317269076308</v>
      </c>
      <c r="K46" s="4">
        <f>RANK(J46,'Universal Aggregate Worksheet'!K7:K67,0)</f>
        <v>36</v>
      </c>
      <c r="L46" s="10">
        <f>AVERAGE('Universal Aggregate Worksheet'!K7:K67)</f>
        <v>0.82593138353425022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A47" s="11"/>
      <c r="B47" s="11"/>
      <c r="C47" s="11"/>
      <c r="E47" s="4" t="s">
        <v>157</v>
      </c>
      <c r="F47" s="10">
        <f>B15/F9</f>
        <v>0.20305676855895197</v>
      </c>
      <c r="G47" s="33"/>
      <c r="H47" s="65"/>
      <c r="I47" s="4" t="s">
        <v>181</v>
      </c>
      <c r="J47" s="13">
        <f>C25</f>
        <v>0.79411764705882348</v>
      </c>
      <c r="K47" s="4">
        <f>RANK(J47,'Universal Aggregate Worksheet'!L7:L67,1)</f>
        <v>11</v>
      </c>
      <c r="L47" s="10">
        <f>AVERAGE('Universal Aggregate Worksheet'!L7:L67)</f>
        <v>0.8260707150266019</v>
      </c>
      <c r="M47" s="66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>
      <c r="E48" s="4" t="s">
        <v>158</v>
      </c>
      <c r="F48" s="10">
        <f>C15/F10</f>
        <v>0.1574468085106383</v>
      </c>
      <c r="G48" s="29"/>
      <c r="H48" s="65"/>
      <c r="I48" s="4" t="s">
        <v>205</v>
      </c>
      <c r="J48" s="6">
        <f>B31</f>
        <v>0.51219512195121952</v>
      </c>
      <c r="K48" s="4">
        <f>RANK(J48,'Universal Aggregate Worksheet'!AC7:AC67,0)</f>
        <v>2</v>
      </c>
      <c r="L48" s="6">
        <f>AVERAGE('Universal Aggregate Worksheet'!AC7:AC67)</f>
        <v>0.32040878420134578</v>
      </c>
      <c r="M48" s="66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</row>
    <row r="49" spans="5:23">
      <c r="E49" s="7"/>
      <c r="F49" s="7"/>
      <c r="G49" s="7"/>
      <c r="H49" s="65"/>
      <c r="I49" s="12" t="s">
        <v>206</v>
      </c>
      <c r="J49" s="6">
        <f>C31</f>
        <v>0.41538461538461541</v>
      </c>
      <c r="K49" s="4">
        <f>RANK(J49,'Universal Aggregate Worksheet'!AD7:AD67,1)</f>
        <v>55</v>
      </c>
      <c r="L49" s="6">
        <f>AVERAGE('Universal Aggregate Worksheet'!AD7:AD67)</f>
        <v>0.31644820293192144</v>
      </c>
      <c r="M49" s="66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</row>
    <row r="50" spans="5:23">
      <c r="E50" s="24" t="s">
        <v>89</v>
      </c>
      <c r="F50" s="7"/>
      <c r="G50" s="7"/>
      <c r="H50" s="65"/>
      <c r="I50" s="12" t="s">
        <v>220</v>
      </c>
      <c r="J50" s="10">
        <f>F40</f>
        <v>4.1257367387033402E-2</v>
      </c>
      <c r="K50" s="4">
        <f>RANK(J50,'Universal Aggregate Worksheet'!AI7:AI67,0)</f>
        <v>19</v>
      </c>
      <c r="L50" s="10">
        <f>AVERAGE('Universal Aggregate Worksheet'!AI7:AI67)</f>
        <v>3.6266627762602838E-2</v>
      </c>
      <c r="M50" s="66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</row>
    <row r="51" spans="5:23">
      <c r="E51" s="4" t="s">
        <v>90</v>
      </c>
      <c r="F51" s="10">
        <f>B35/F11</f>
        <v>7.3275862068965511E-2</v>
      </c>
      <c r="G51" s="10">
        <f>C35/F11</f>
        <v>4.5258620689655173E-2</v>
      </c>
      <c r="H51" s="65"/>
      <c r="I51" s="12" t="s">
        <v>221</v>
      </c>
      <c r="J51" s="10">
        <f>F41</f>
        <v>0.1224105461393597</v>
      </c>
      <c r="K51" s="4">
        <f>RANK(J51,'Universal Aggregate Worksheet'!AJ7:AJ67,1)</f>
        <v>44</v>
      </c>
      <c r="L51" s="10">
        <f>AVERAGE('Universal Aggregate Worksheet'!AJ7:AJ67)</f>
        <v>0.11484201785268069</v>
      </c>
      <c r="M51" s="66" t="s">
        <v>41</v>
      </c>
    </row>
    <row r="52" spans="5:23">
      <c r="E52" s="12" t="s">
        <v>219</v>
      </c>
      <c r="F52" s="86">
        <f>(C12-C9)/F10</f>
        <v>0.30212765957446808</v>
      </c>
      <c r="G52" s="86">
        <f>(B12-B9)/F9</f>
        <v>0.35371179039301309</v>
      </c>
      <c r="H52" s="65"/>
      <c r="I52" s="12" t="s">
        <v>222</v>
      </c>
      <c r="J52" s="87">
        <f>F43</f>
        <v>8.9519650655021835E-2</v>
      </c>
      <c r="K52" s="4">
        <f>RANK(J52,'Universal Aggregate Worksheet'!AE7:AE67,0)</f>
        <v>54</v>
      </c>
      <c r="L52" s="10">
        <f>AVERAGE('Universal Aggregate Worksheet'!AE7:AE67)</f>
        <v>0.11494067584306167</v>
      </c>
      <c r="M52" s="66" t="s">
        <v>42</v>
      </c>
    </row>
    <row r="53" spans="5:23">
      <c r="E53" s="7"/>
      <c r="F53" s="7"/>
      <c r="G53" s="7"/>
      <c r="H53" s="65"/>
      <c r="I53" s="12" t="s">
        <v>223</v>
      </c>
      <c r="J53" s="87">
        <f>G43</f>
        <v>0.13829787234042554</v>
      </c>
      <c r="K53" s="4">
        <f>RANK(J53,'Universal Aggregate Worksheet'!AF7:AF67,1)</f>
        <v>51</v>
      </c>
      <c r="L53" s="10">
        <f>AVERAGE('Universal Aggregate Worksheet'!AF7:AF67)</f>
        <v>0.11410462628576082</v>
      </c>
      <c r="M53" s="66" t="s">
        <v>43</v>
      </c>
    </row>
    <row r="54" spans="5:23">
      <c r="E54" s="25" t="s">
        <v>104</v>
      </c>
      <c r="F54" s="7"/>
      <c r="G54" s="7"/>
      <c r="H54" s="65"/>
      <c r="I54" s="12" t="s">
        <v>224</v>
      </c>
      <c r="J54" s="87">
        <f>F44</f>
        <v>0.1242603550295858</v>
      </c>
      <c r="K54" s="4">
        <f>RANK(J54,'Universal Aggregate Worksheet'!AG7:AG67,0)</f>
        <v>36</v>
      </c>
      <c r="L54" s="10">
        <f>AVERAGE('Universal Aggregate Worksheet'!AG7:AG67)</f>
        <v>0.12982029663452835</v>
      </c>
      <c r="M54" s="66" t="s">
        <v>44</v>
      </c>
    </row>
    <row r="55" spans="5:23">
      <c r="E55" s="12" t="s">
        <v>105</v>
      </c>
      <c r="F55" s="10">
        <f>J27</f>
        <v>27.84318474287841</v>
      </c>
      <c r="G55" s="7"/>
      <c r="H55" s="65"/>
      <c r="I55" s="12" t="s">
        <v>225</v>
      </c>
      <c r="J55" s="87">
        <f>G44</f>
        <v>0.19424460431654678</v>
      </c>
      <c r="K55" s="4">
        <f>RANK(J55,'Universal Aggregate Worksheet'!AH7:AH67,1)</f>
        <v>61</v>
      </c>
      <c r="L55" s="10">
        <f>AVERAGE('Universal Aggregate Worksheet'!AH7:AH67)</f>
        <v>0.12881023565416272</v>
      </c>
      <c r="M55" s="66" t="s">
        <v>45</v>
      </c>
    </row>
    <row r="56" spans="5:23">
      <c r="E56" s="12" t="s">
        <v>106</v>
      </c>
      <c r="F56" s="10">
        <f>K27</f>
        <v>29.865889307157776</v>
      </c>
      <c r="G56" s="7"/>
      <c r="H56" s="65"/>
      <c r="I56" s="12" t="s">
        <v>227</v>
      </c>
      <c r="J56" s="10">
        <f>F51</f>
        <v>7.3275862068965511E-2</v>
      </c>
      <c r="K56" s="4">
        <f>RANK(J56,'Universal Aggregate Worksheet'!AK7:AK67,1)</f>
        <v>54</v>
      </c>
      <c r="L56" s="10">
        <f>AVERAGE('Universal Aggregate Worksheet'!AK7:AK67)</f>
        <v>6.0354802798620363E-2</v>
      </c>
      <c r="M56" s="66" t="s">
        <v>46</v>
      </c>
    </row>
    <row r="57" spans="5:23">
      <c r="E57" s="4" t="s">
        <v>159</v>
      </c>
      <c r="F57" s="10">
        <f>F55-F56</f>
        <v>-2.0227045642793655</v>
      </c>
      <c r="G57" s="7"/>
      <c r="H57" s="65"/>
      <c r="I57" s="12" t="s">
        <v>226</v>
      </c>
      <c r="J57" s="10">
        <f>G51</f>
        <v>4.5258620689655173E-2</v>
      </c>
      <c r="K57" s="4">
        <f>RANK(J57,'Universal Aggregate Worksheet'!AL7:AL67,0)</f>
        <v>58</v>
      </c>
      <c r="L57" s="10">
        <f>AVERAGE('Universal Aggregate Worksheet'!AL7:AL67)</f>
        <v>6.0671892031332338E-2</v>
      </c>
      <c r="M57" s="66" t="s">
        <v>48</v>
      </c>
    </row>
    <row r="58" spans="5:23">
      <c r="E58" s="7"/>
      <c r="F58" s="7"/>
      <c r="G58" s="7"/>
      <c r="H58" s="65"/>
      <c r="I58" s="12" t="s">
        <v>228</v>
      </c>
      <c r="J58" s="87">
        <f>F52</f>
        <v>0.30212765957446808</v>
      </c>
      <c r="K58" s="4">
        <f>RANK(J58,'Universal Aggregate Worksheet'!AM7:AM67,0)</f>
        <v>33</v>
      </c>
      <c r="L58" s="10">
        <f>AVERAGE('Universal Aggregate Worksheet'!AM7:AM67)</f>
        <v>0.30728905836350334</v>
      </c>
      <c r="M58" s="66" t="s">
        <v>199</v>
      </c>
    </row>
    <row r="59" spans="5:23">
      <c r="E59" s="11"/>
      <c r="F59" s="11"/>
      <c r="G59" s="11"/>
      <c r="H59" s="65"/>
      <c r="I59" s="12" t="s">
        <v>229</v>
      </c>
      <c r="J59" s="87">
        <f>G52</f>
        <v>0.35371179039301309</v>
      </c>
      <c r="K59" s="4">
        <f>RANK(J59,'Universal Aggregate Worksheet'!AN7:AN67,1)</f>
        <v>53</v>
      </c>
      <c r="L59" s="10">
        <f>AVERAGE('Universal Aggregate Worksheet'!AN7:AN67)</f>
        <v>0.30751949535267659</v>
      </c>
      <c r="M59" s="66" t="s">
        <v>198</v>
      </c>
    </row>
    <row r="60" spans="5:23">
      <c r="H60" s="65"/>
      <c r="I60" s="12" t="s">
        <v>207</v>
      </c>
      <c r="J60" s="10">
        <f>J27</f>
        <v>27.84318474287841</v>
      </c>
      <c r="K60" s="4">
        <f>RANK(J60,'Universal Aggregate Worksheet'!AO7:AO67,0)</f>
        <v>35</v>
      </c>
      <c r="L60" s="10">
        <f>AVERAGE('Universal Aggregate Worksheet'!AO7:AO67)</f>
        <v>28.146799135875497</v>
      </c>
      <c r="M60" s="66" t="s">
        <v>49</v>
      </c>
    </row>
    <row r="61" spans="5:23">
      <c r="H61" s="65"/>
      <c r="I61" s="12" t="s">
        <v>208</v>
      </c>
      <c r="J61" s="10">
        <f>K27</f>
        <v>29.865889307157776</v>
      </c>
      <c r="K61" s="4">
        <f>RANK(J61,'Universal Aggregate Worksheet'!AP7:AP67,1)</f>
        <v>59</v>
      </c>
      <c r="L61" s="10">
        <f>AVERAGE('Universal Aggregate Worksheet'!AP7:AP67)</f>
        <v>27.963138121850669</v>
      </c>
      <c r="M61" s="66" t="s">
        <v>51</v>
      </c>
    </row>
    <row r="62" spans="5:23">
      <c r="H62" s="65"/>
      <c r="I62" s="12" t="s">
        <v>209</v>
      </c>
      <c r="J62" s="10">
        <f>J60-J61</f>
        <v>-2.0227045642793655</v>
      </c>
      <c r="K62" s="4">
        <f>RANK(J62,'Universal Aggregate Worksheet'!AQ7:AQ67,0)</f>
        <v>55</v>
      </c>
      <c r="L62" s="10">
        <f>AVERAGE('Universal Aggregate Worksheet'!AQ7:AQ67)</f>
        <v>0.18366101402482529</v>
      </c>
      <c r="M62" s="66" t="s">
        <v>52</v>
      </c>
    </row>
    <row r="63" spans="5:23">
      <c r="H63" s="65"/>
      <c r="M63" s="66" t="s">
        <v>53</v>
      </c>
    </row>
    <row r="64" spans="5:2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45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132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Rutgers</v>
      </c>
      <c r="C7" s="76" t="s">
        <v>62</v>
      </c>
      <c r="E7" s="7"/>
      <c r="F7" s="76" t="str">
        <f>B1</f>
        <v>Rutgers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21.779141104294478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40.888888888888893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103</v>
      </c>
      <c r="C9" s="4">
        <v>93</v>
      </c>
      <c r="E9" s="4" t="s">
        <v>82</v>
      </c>
      <c r="F9" s="78">
        <f>B19+B23+C26</f>
        <v>390</v>
      </c>
      <c r="G9" s="27"/>
      <c r="H9" s="65"/>
      <c r="I9" s="4" t="s">
        <v>29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25.617977528089884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31.412639405204462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412</v>
      </c>
      <c r="C10" s="4">
        <v>287</v>
      </c>
      <c r="E10" s="4" t="s">
        <v>83</v>
      </c>
      <c r="F10" s="78">
        <f>C19+C23+B26</f>
        <v>338</v>
      </c>
      <c r="G10" s="27"/>
      <c r="H10" s="65"/>
      <c r="I10" s="4" t="s">
        <v>53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26.098901098901102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31.842105263157894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0.25</v>
      </c>
      <c r="C11" s="6">
        <f>C9/C10</f>
        <v>0.3240418118466899</v>
      </c>
      <c r="E11" s="4" t="s">
        <v>84</v>
      </c>
      <c r="F11" s="78">
        <f>SUM(F9:F10)</f>
        <v>728</v>
      </c>
      <c r="G11" s="27"/>
      <c r="H11" s="65"/>
      <c r="I11" s="4" t="s">
        <v>198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18.996415770609318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37.027027027027025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228</v>
      </c>
      <c r="C12" s="4">
        <v>173</v>
      </c>
      <c r="E12" s="4" t="s">
        <v>85</v>
      </c>
      <c r="F12" s="79">
        <f>F9/(B39/60)</f>
        <v>32.5</v>
      </c>
      <c r="G12" s="28"/>
      <c r="H12" s="65"/>
      <c r="I12" s="4" t="s">
        <v>39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28.693181818181817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26.197183098591548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0.55339805825242716</v>
      </c>
      <c r="C13" s="6">
        <f>C12/C10</f>
        <v>0.60278745644599308</v>
      </c>
      <c r="E13" s="4" t="s">
        <v>86</v>
      </c>
      <c r="F13" s="79">
        <f>F10/(B39/60)</f>
        <v>28.166666666666668</v>
      </c>
      <c r="G13" s="28"/>
      <c r="H13" s="65"/>
      <c r="I13" s="4" t="s">
        <v>24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30.042918454935624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28.915662650602407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0.4517543859649123</v>
      </c>
      <c r="C14" s="6">
        <f>C9/C12</f>
        <v>0.53757225433526012</v>
      </c>
      <c r="E14" s="4" t="s">
        <v>87</v>
      </c>
      <c r="F14" s="79">
        <f>F11/(B39/60)</f>
        <v>60.666666666666664</v>
      </c>
      <c r="G14" s="28"/>
      <c r="H14" s="65"/>
      <c r="I14" s="4" t="s">
        <v>2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29.629629629629626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22.685185185185187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49</v>
      </c>
      <c r="C15" s="4">
        <v>58</v>
      </c>
      <c r="E15" s="7"/>
      <c r="F15" s="7"/>
      <c r="G15" s="7"/>
      <c r="H15" s="65"/>
      <c r="I15" s="4" t="s">
        <v>36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31.921824104234524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20.068027210884352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0.47572815533980584</v>
      </c>
      <c r="C16" s="6">
        <f>C15/C9</f>
        <v>0.62365591397849462</v>
      </c>
      <c r="E16" s="24" t="s">
        <v>88</v>
      </c>
      <c r="F16" s="7"/>
      <c r="G16" s="7"/>
      <c r="H16" s="65"/>
      <c r="I16" s="4" t="s">
        <v>199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25.365853658536587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27.493917274939172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26.410256410256412</v>
      </c>
      <c r="G17" s="29"/>
      <c r="H17" s="65"/>
      <c r="I17" s="4" t="s">
        <v>30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27.748691099476442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27.365728900255753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27.514792899408285</v>
      </c>
      <c r="G18" s="29"/>
      <c r="H18" s="65"/>
      <c r="I18" s="4" t="s">
        <v>41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26.896551724137929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24.269005847953213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147</v>
      </c>
      <c r="C19" s="4">
        <v>94</v>
      </c>
      <c r="E19" s="4" t="s">
        <v>120</v>
      </c>
      <c r="F19" s="10">
        <f>F17-F18</f>
        <v>-1.1045364891518723</v>
      </c>
      <c r="G19" s="29"/>
      <c r="H19" s="65"/>
      <c r="I19" s="4" t="s">
        <v>51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29.025423728813561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22.065727699530516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0.60995850622406644</v>
      </c>
      <c r="C20" s="6">
        <f>C19/(B19+C19)</f>
        <v>0.39004149377593361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209</v>
      </c>
      <c r="C23" s="4">
        <v>195</v>
      </c>
      <c r="E23" s="12" t="s">
        <v>122</v>
      </c>
      <c r="F23" s="10">
        <f>(F17*'Efficiency Adjustment'!B66)/K27</f>
        <v>26.076468590728471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160</v>
      </c>
      <c r="C24" s="4">
        <v>161</v>
      </c>
      <c r="E24" s="12" t="s">
        <v>123</v>
      </c>
      <c r="F24" s="10">
        <f>(F18*'Efficiency Adjustment'!C66)/J27</f>
        <v>28.725055725602711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0.76555023923444976</v>
      </c>
      <c r="C25" s="6">
        <f>C24/C23</f>
        <v>0.82564102564102559</v>
      </c>
      <c r="E25" s="12" t="s">
        <v>124</v>
      </c>
      <c r="F25" s="10">
        <f>F23-F24</f>
        <v>-2.6485871348742407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49</v>
      </c>
      <c r="C26" s="4">
        <f>C23-C24</f>
        <v>34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26.818042476653403</v>
      </c>
      <c r="K27" s="19">
        <f>AVERAGEIF(K8:K24,"&gt;0")</f>
        <v>28.352591537685033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1.0564102564102564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44</v>
      </c>
      <c r="C29" s="4">
        <v>36</v>
      </c>
      <c r="E29" s="12" t="s">
        <v>148</v>
      </c>
      <c r="F29" s="10">
        <f>C10/F10</f>
        <v>0.84911242603550297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14</v>
      </c>
      <c r="C30" s="4">
        <v>10</v>
      </c>
      <c r="E30" s="12" t="s">
        <v>91</v>
      </c>
      <c r="F30" s="10">
        <f>F28-F29</f>
        <v>0.20729783037475347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0.31818181818181818</v>
      </c>
      <c r="C31" s="23">
        <f>C30/C29</f>
        <v>0.27777777777777779</v>
      </c>
      <c r="E31" s="4" t="s">
        <v>149</v>
      </c>
      <c r="F31" s="10">
        <f>B12/F9</f>
        <v>0.58461538461538465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0.51183431952662717</v>
      </c>
      <c r="G32" s="7"/>
      <c r="H32" s="65"/>
      <c r="I32" s="4" t="s">
        <v>203</v>
      </c>
      <c r="J32" s="9">
        <f>F14</f>
        <v>60.666666666666664</v>
      </c>
      <c r="K32" s="4">
        <f>RANK(J32,'Universal Aggregate Worksheet'!I7:I67,0)</f>
        <v>52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7.2781065088757479E-2</v>
      </c>
      <c r="G33" s="29"/>
      <c r="H33" s="65"/>
      <c r="I33" s="12" t="s">
        <v>160</v>
      </c>
      <c r="J33" s="9">
        <f>F12</f>
        <v>32.5</v>
      </c>
      <c r="K33" s="4">
        <f>RANK(J33,'Universal Aggregate Worksheet'!F7:F67,0)</f>
        <v>42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0.25567475728155337</v>
      </c>
      <c r="G34" s="31"/>
      <c r="H34" s="65"/>
      <c r="I34" s="12" t="s">
        <v>161</v>
      </c>
      <c r="J34" s="9">
        <f>F13</f>
        <v>28.166666666666668</v>
      </c>
      <c r="K34" s="4">
        <f>RANK(J34,'Universal Aggregate Worksheet'!G7:G67,1)</f>
        <v>4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37</v>
      </c>
      <c r="C35" s="4">
        <v>47</v>
      </c>
      <c r="E35" s="12" t="s">
        <v>152</v>
      </c>
      <c r="F35" s="6">
        <f>((0.167*C30)+(C9)+(0.83*C32))/C10</f>
        <v>0.32986062717770037</v>
      </c>
      <c r="G35" s="7"/>
      <c r="H35" s="65"/>
      <c r="I35" s="12" t="s">
        <v>210</v>
      </c>
      <c r="J35" s="9">
        <f>J33-J34</f>
        <v>4.3333333333333321</v>
      </c>
      <c r="K35" s="4">
        <f>RANK(J35,'Universal Aggregate Worksheet'!H7:H67,0)</f>
        <v>9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0.46200877192982454</v>
      </c>
      <c r="G36" s="31"/>
      <c r="H36" s="65"/>
      <c r="I36" s="4" t="s">
        <v>133</v>
      </c>
      <c r="J36" s="10">
        <f>F23</f>
        <v>26.076468590728471</v>
      </c>
      <c r="K36" s="4">
        <f>RANK(J36,'Universal Aggregate Worksheet'!X7:X67,0)</f>
        <v>44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0.54722543352601161</v>
      </c>
      <c r="G37" s="31"/>
      <c r="H37" s="65"/>
      <c r="I37" s="4" t="s">
        <v>136</v>
      </c>
      <c r="J37" s="10">
        <f>F24</f>
        <v>28.725055725602711</v>
      </c>
      <c r="K37" s="4">
        <f>RANK(J37,'Universal Aggregate Worksheet'!Z7:Z67,1)</f>
        <v>40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-2.6485871348742407</v>
      </c>
      <c r="K38" s="4">
        <f>RANK(J38,'Universal Aggregate Worksheet'!AB7:AB67,0)</f>
        <v>48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720</v>
      </c>
      <c r="C39" s="4">
        <f>B39</f>
        <v>720</v>
      </c>
      <c r="E39" s="24" t="s">
        <v>155</v>
      </c>
      <c r="F39" s="7"/>
      <c r="G39" s="7"/>
      <c r="H39" s="65"/>
      <c r="I39" s="4" t="s">
        <v>166</v>
      </c>
      <c r="J39" s="10">
        <f>F28</f>
        <v>1.0564102564102564</v>
      </c>
      <c r="K39" s="4">
        <f>RANK(J39,'Universal Aggregate Worksheet'!M7:M67,0)</f>
        <v>21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3.3980582524271843E-2</v>
      </c>
      <c r="G40" s="13">
        <f>C30/C10</f>
        <v>3.484320557491289E-2</v>
      </c>
      <c r="H40" s="65"/>
      <c r="I40" s="4" t="s">
        <v>170</v>
      </c>
      <c r="J40" s="10">
        <f>F29</f>
        <v>0.84911242603550297</v>
      </c>
      <c r="K40" s="4">
        <f>RANK(J40,'Universal Aggregate Worksheet'!Q7:Q67,1)</f>
        <v>3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0.12543554006968641</v>
      </c>
      <c r="G41" s="10">
        <f>B29/B10</f>
        <v>0.10679611650485436</v>
      </c>
      <c r="H41" s="65"/>
      <c r="I41" s="4" t="s">
        <v>168</v>
      </c>
      <c r="J41" s="6">
        <f>F34</f>
        <v>0.25567475728155337</v>
      </c>
      <c r="K41" s="4">
        <f>RANK(J41,'Universal Aggregate Worksheet'!O7:O67,0)</f>
        <v>49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-9.1454957545414564E-2</v>
      </c>
      <c r="G42" s="10">
        <f>G40-G41</f>
        <v>-7.1952910929941466E-2</v>
      </c>
      <c r="H42" s="65"/>
      <c r="I42" s="4" t="s">
        <v>172</v>
      </c>
      <c r="J42" s="6">
        <f>F35</f>
        <v>0.32986062717770037</v>
      </c>
      <c r="K42" s="4">
        <f>RANK(J42,'Universal Aggregate Worksheet'!S7:S67,1)</f>
        <v>55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0.11282051282051282</v>
      </c>
      <c r="G43" s="86">
        <f>C29/F10</f>
        <v>0.10650887573964497</v>
      </c>
      <c r="H43" s="65"/>
      <c r="I43" s="4" t="s">
        <v>182</v>
      </c>
      <c r="J43" s="10">
        <f>F47</f>
        <v>0.12564102564102564</v>
      </c>
      <c r="K43" s="4">
        <f>RANK(J43,'Universal Aggregate Worksheet'!U7:U67,0)</f>
        <v>51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0.13592233009708737</v>
      </c>
      <c r="G44" s="86">
        <f>C30/C9</f>
        <v>0.10752688172043011</v>
      </c>
      <c r="H44" s="65"/>
      <c r="I44" s="4" t="s">
        <v>183</v>
      </c>
      <c r="J44" s="10">
        <f>F48</f>
        <v>0.17159763313609466</v>
      </c>
      <c r="K44" s="4">
        <f>RANK(J44,'Universal Aggregate Worksheet'!V7:V67,1)</f>
        <v>44</v>
      </c>
      <c r="L44" s="10">
        <f>AVERAGE('Universal Aggregate Worksheet'!V7:V67)</f>
        <v>0.15326303670387184</v>
      </c>
      <c r="M44" s="66" t="s">
        <v>34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0.60995850622406644</v>
      </c>
      <c r="K45" s="4">
        <f>RANK(J45,'Universal Aggregate Worksheet'!J7:J67,0)</f>
        <v>8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0.76555023923444976</v>
      </c>
      <c r="K46" s="4">
        <f>RANK(J46,'Universal Aggregate Worksheet'!K7:K67,0)</f>
        <v>52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0.12564102564102564</v>
      </c>
      <c r="G47" s="33"/>
      <c r="H47" s="65"/>
      <c r="I47" s="4" t="s">
        <v>181</v>
      </c>
      <c r="J47" s="13">
        <f>C25</f>
        <v>0.82564102564102559</v>
      </c>
      <c r="K47" s="4">
        <f>RANK(J47,'Universal Aggregate Worksheet'!L7:L67,1)</f>
        <v>33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0.17159763313609466</v>
      </c>
      <c r="G48" s="29"/>
      <c r="H48" s="65"/>
      <c r="I48" s="4" t="s">
        <v>205</v>
      </c>
      <c r="J48" s="6">
        <f>B31</f>
        <v>0.31818181818181818</v>
      </c>
      <c r="K48" s="4">
        <f>RANK(J48,'Universal Aggregate Worksheet'!AC7:AC67,0)</f>
        <v>33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0.27777777777777779</v>
      </c>
      <c r="K49" s="4">
        <f>RANK(J49,'Universal Aggregate Worksheet'!AD7:AD67,1)</f>
        <v>22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3.3980582524271843E-2</v>
      </c>
      <c r="K50" s="4">
        <f>RANK(J50,'Universal Aggregate Worksheet'!AI7:AI67,0)</f>
        <v>35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5.0824175824175824E-2</v>
      </c>
      <c r="G51" s="10">
        <f>C35/F11</f>
        <v>6.4560439560439567E-2</v>
      </c>
      <c r="H51" s="65"/>
      <c r="I51" s="12" t="s">
        <v>221</v>
      </c>
      <c r="J51" s="10">
        <f>F41</f>
        <v>0.12543554006968641</v>
      </c>
      <c r="K51" s="4">
        <f>RANK(J51,'Universal Aggregate Worksheet'!AJ7:AJ67,1)</f>
        <v>45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0.23668639053254437</v>
      </c>
      <c r="G52" s="86">
        <f>(B12-B9)/F9</f>
        <v>0.32051282051282054</v>
      </c>
      <c r="H52" s="65"/>
      <c r="I52" s="12" t="s">
        <v>222</v>
      </c>
      <c r="J52" s="87">
        <f>F43</f>
        <v>0.11282051282051282</v>
      </c>
      <c r="K52" s="4">
        <f>RANK(J52,'Universal Aggregate Worksheet'!AE7:AE67,0)</f>
        <v>27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0.10650887573964497</v>
      </c>
      <c r="K53" s="4">
        <f>RANK(J53,'Universal Aggregate Worksheet'!AF7:AF67,1)</f>
        <v>25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0.13592233009708737</v>
      </c>
      <c r="K54" s="4">
        <f>RANK(J54,'Universal Aggregate Worksheet'!AG7:AG67,0)</f>
        <v>26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26.818042476653403</v>
      </c>
      <c r="G55" s="7"/>
      <c r="H55" s="65"/>
      <c r="I55" s="12" t="s">
        <v>225</v>
      </c>
      <c r="J55" s="87">
        <f>G44</f>
        <v>0.10752688172043011</v>
      </c>
      <c r="K55" s="4">
        <f>RANK(J55,'Universal Aggregate Worksheet'!AH7:AH67,1)</f>
        <v>19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28.352591537685033</v>
      </c>
      <c r="G56" s="7"/>
      <c r="H56" s="65"/>
      <c r="I56" s="12" t="s">
        <v>227</v>
      </c>
      <c r="J56" s="10">
        <f>F51</f>
        <v>5.0824175824175824E-2</v>
      </c>
      <c r="K56" s="4">
        <f>RANK(J56,'Universal Aggregate Worksheet'!AK7:AK67,1)</f>
        <v>18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-1.5345490610316297</v>
      </c>
      <c r="G57" s="7"/>
      <c r="H57" s="65"/>
      <c r="I57" s="12" t="s">
        <v>226</v>
      </c>
      <c r="J57" s="10">
        <f>G51</f>
        <v>6.4560439560439567E-2</v>
      </c>
      <c r="K57" s="4">
        <f>RANK(J57,'Universal Aggregate Worksheet'!AL7:AL67,0)</f>
        <v>21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0.23668639053254437</v>
      </c>
      <c r="K58" s="4">
        <f>RANK(J58,'Universal Aggregate Worksheet'!AM7:AM67,0)</f>
        <v>60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0.32051282051282054</v>
      </c>
      <c r="K59" s="4">
        <f>RANK(J59,'Universal Aggregate Worksheet'!AN7:AN67,1)</f>
        <v>39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26.818042476653403</v>
      </c>
      <c r="K60" s="4">
        <f>RANK(J60,'Universal Aggregate Worksheet'!AO7:AO67,0)</f>
        <v>55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28.352591537685033</v>
      </c>
      <c r="K61" s="4">
        <f>RANK(J61,'Universal Aggregate Worksheet'!AP7:AP67,1)</f>
        <v>41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-1.5345490610316297</v>
      </c>
      <c r="K62" s="4">
        <f>RANK(J62,'Universal Aggregate Worksheet'!AQ7:AQ67,0)</f>
        <v>49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46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Sacred Heart</v>
      </c>
      <c r="C7" s="76" t="s">
        <v>62</v>
      </c>
      <c r="E7" s="7"/>
      <c r="F7" s="76" t="str">
        <f>B1</f>
        <v>Sacred Heart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31.627906976744185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22.443181818181817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118</v>
      </c>
      <c r="C9" s="4">
        <v>124</v>
      </c>
      <c r="E9" s="4" t="s">
        <v>82</v>
      </c>
      <c r="F9" s="78">
        <f>B19+B23+C26</f>
        <v>484</v>
      </c>
      <c r="G9" s="27"/>
      <c r="H9" s="65"/>
      <c r="I9" s="4" t="s">
        <v>30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27.748691099476442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27.365728900255753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421</v>
      </c>
      <c r="C10" s="4">
        <v>481</v>
      </c>
      <c r="E10" s="4" t="s">
        <v>83</v>
      </c>
      <c r="F10" s="78">
        <f>C19+C23+B26</f>
        <v>484</v>
      </c>
      <c r="G10" s="27"/>
      <c r="H10" s="65"/>
      <c r="I10" s="4" t="s">
        <v>11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25.757575757575758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27.810650887573964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0.28028503562945367</v>
      </c>
      <c r="C11" s="6">
        <f>C9/C10</f>
        <v>0.25779625779625781</v>
      </c>
      <c r="E11" s="4" t="s">
        <v>84</v>
      </c>
      <c r="F11" s="78">
        <f>SUM(F9:F10)</f>
        <v>968</v>
      </c>
      <c r="G11" s="27"/>
      <c r="H11" s="65"/>
      <c r="I11" s="4" t="s">
        <v>194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18.046709129511676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36.031746031746032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246</v>
      </c>
      <c r="C12" s="4">
        <v>276</v>
      </c>
      <c r="E12" s="4" t="s">
        <v>85</v>
      </c>
      <c r="F12" s="79">
        <f>F9/(B39/60)</f>
        <v>39.443123938879452</v>
      </c>
      <c r="G12" s="28"/>
      <c r="H12" s="65"/>
      <c r="I12" s="4" t="s">
        <v>29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25.617977528089884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31.412639405204462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0.58432304038004745</v>
      </c>
      <c r="C13" s="6">
        <f>C12/C10</f>
        <v>0.57380457380457384</v>
      </c>
      <c r="E13" s="4" t="s">
        <v>86</v>
      </c>
      <c r="F13" s="79">
        <f>F10/(B39/60)</f>
        <v>39.443123938879452</v>
      </c>
      <c r="G13" s="28"/>
      <c r="H13" s="65"/>
      <c r="I13" s="4" t="s">
        <v>13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34.899328859060404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26.054590570719604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0.47967479674796748</v>
      </c>
      <c r="C14" s="6">
        <f>C9/C12</f>
        <v>0.44927536231884058</v>
      </c>
      <c r="E14" s="4" t="s">
        <v>87</v>
      </c>
      <c r="F14" s="79">
        <f>F11/(B39/60)</f>
        <v>78.886247877758905</v>
      </c>
      <c r="G14" s="28"/>
      <c r="H14" s="65"/>
      <c r="I14" s="4" t="s">
        <v>19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27.203065134099617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27.171492204899778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74</v>
      </c>
      <c r="C15" s="4">
        <v>73</v>
      </c>
      <c r="E15" s="7"/>
      <c r="F15" s="7"/>
      <c r="G15" s="7"/>
      <c r="H15" s="65"/>
      <c r="I15" s="4" t="s">
        <v>199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25.365853658536587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27.493917274939172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0.6271186440677966</v>
      </c>
      <c r="C16" s="6">
        <f>C15/C9</f>
        <v>0.58870967741935487</v>
      </c>
      <c r="E16" s="24" t="s">
        <v>88</v>
      </c>
      <c r="F16" s="7"/>
      <c r="G16" s="7"/>
      <c r="H16" s="65"/>
      <c r="I16" s="4" t="s">
        <v>58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21.779141104294478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40.888888888888893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24.380165289256198</v>
      </c>
      <c r="G17" s="29"/>
      <c r="H17" s="65"/>
      <c r="I17" s="4" t="s">
        <v>197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34.523809523809526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33.333333333333329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25.619834710743799</v>
      </c>
      <c r="G18" s="29"/>
      <c r="H18" s="65"/>
      <c r="I18" s="4" t="s">
        <v>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27.547169811320753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27.292110874200425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146</v>
      </c>
      <c r="C19" s="4">
        <v>137</v>
      </c>
      <c r="E19" s="4" t="s">
        <v>120</v>
      </c>
      <c r="F19" s="10">
        <f>F17-F18</f>
        <v>-1.2396694214876014</v>
      </c>
      <c r="G19" s="29"/>
      <c r="H19" s="65"/>
      <c r="I19" s="4" t="s">
        <v>43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29.599999999999998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28.179551122194514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0.51590106007067138</v>
      </c>
      <c r="C20" s="6">
        <f>C19/(B19+C19)</f>
        <v>0.48409893992932862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273</v>
      </c>
      <c r="C23" s="4">
        <v>293</v>
      </c>
      <c r="E23" s="12" t="s">
        <v>122</v>
      </c>
      <c r="F23" s="10">
        <f>(F17*'Efficiency Adjustment'!B66)/K27</f>
        <v>23.039565788463666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219</v>
      </c>
      <c r="C24" s="4">
        <v>228</v>
      </c>
      <c r="E24" s="12" t="s">
        <v>123</v>
      </c>
      <c r="F24" s="10">
        <f>(F18*'Efficiency Adjustment'!C66)/J27</f>
        <v>26.105837763209397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0.80219780219780223</v>
      </c>
      <c r="C25" s="6">
        <f>C24/C23</f>
        <v>0.77815699658703075</v>
      </c>
      <c r="E25" s="12" t="s">
        <v>124</v>
      </c>
      <c r="F25" s="10">
        <f>F23-F24</f>
        <v>-3.0662719747457317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54</v>
      </c>
      <c r="C26" s="4">
        <f>C23-C24</f>
        <v>65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27.476435715209945</v>
      </c>
      <c r="K27" s="19">
        <f>AVERAGEIF(K8:K24,"&gt;0")</f>
        <v>29.623152609344814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0.8698347107438017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51</v>
      </c>
      <c r="C29" s="4">
        <v>67</v>
      </c>
      <c r="E29" s="12" t="s">
        <v>148</v>
      </c>
      <c r="F29" s="10">
        <f>C10/F10</f>
        <v>0.99380165289256195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15</v>
      </c>
      <c r="C30" s="4">
        <v>21</v>
      </c>
      <c r="E30" s="12" t="s">
        <v>91</v>
      </c>
      <c r="F30" s="10">
        <f>F28-F29</f>
        <v>-0.12396694214876025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0.29411764705882354</v>
      </c>
      <c r="C31" s="23">
        <f>C30/C29</f>
        <v>0.31343283582089554</v>
      </c>
      <c r="E31" s="4" t="s">
        <v>149</v>
      </c>
      <c r="F31" s="10">
        <f>B12/F9</f>
        <v>0.50826446280991733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2</v>
      </c>
      <c r="E32" s="12" t="s">
        <v>150</v>
      </c>
      <c r="F32" s="10">
        <f>C12/F10</f>
        <v>0.57024793388429751</v>
      </c>
      <c r="G32" s="7"/>
      <c r="H32" s="65"/>
      <c r="I32" s="4" t="s">
        <v>203</v>
      </c>
      <c r="J32" s="9">
        <f>F14</f>
        <v>78.886247877758905</v>
      </c>
      <c r="K32" s="4">
        <f>RANK(J32,'Universal Aggregate Worksheet'!I7:I67,0)</f>
        <v>2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1.4925373134328358E-2</v>
      </c>
      <c r="C33" s="23">
        <f>C32/B29</f>
        <v>3.9215686274509803E-2</v>
      </c>
      <c r="E33" s="12" t="s">
        <v>92</v>
      </c>
      <c r="F33" s="13">
        <f>F31-F32</f>
        <v>-6.1983471074380181E-2</v>
      </c>
      <c r="G33" s="29"/>
      <c r="H33" s="65"/>
      <c r="I33" s="12" t="s">
        <v>160</v>
      </c>
      <c r="J33" s="9">
        <f>F12</f>
        <v>39.443123938879452</v>
      </c>
      <c r="K33" s="4">
        <f>RANK(J33,'Universal Aggregate Worksheet'!F7:F67,0)</f>
        <v>2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0.28820665083135388</v>
      </c>
      <c r="G34" s="31"/>
      <c r="H34" s="65"/>
      <c r="I34" s="12" t="s">
        <v>161</v>
      </c>
      <c r="J34" s="9">
        <f>F13</f>
        <v>39.443123938879452</v>
      </c>
      <c r="K34" s="4">
        <f>RANK(J34,'Universal Aggregate Worksheet'!G7:G67,1)</f>
        <v>58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76</v>
      </c>
      <c r="C35" s="4">
        <v>58</v>
      </c>
      <c r="E35" s="12" t="s">
        <v>152</v>
      </c>
      <c r="F35" s="6">
        <f>((0.167*C30)+(C9)+(0.83*C32))/C10</f>
        <v>0.26853846153846156</v>
      </c>
      <c r="G35" s="7"/>
      <c r="H35" s="65"/>
      <c r="I35" s="12" t="s">
        <v>210</v>
      </c>
      <c r="J35" s="9">
        <f>J33-J34</f>
        <v>0</v>
      </c>
      <c r="K35" s="4">
        <f>RANK(J35,'Universal Aggregate Worksheet'!H7:H67,0)</f>
        <v>35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0.49323170731707316</v>
      </c>
      <c r="G36" s="31"/>
      <c r="H36" s="65"/>
      <c r="I36" s="4" t="s">
        <v>133</v>
      </c>
      <c r="J36" s="10">
        <f>F23</f>
        <v>23.039565788463666</v>
      </c>
      <c r="K36" s="4">
        <f>RANK(J36,'Universal Aggregate Worksheet'!X7:X67,0)</f>
        <v>53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0.46799637681159423</v>
      </c>
      <c r="G37" s="31"/>
      <c r="H37" s="65"/>
      <c r="I37" s="4" t="s">
        <v>136</v>
      </c>
      <c r="J37" s="10">
        <f>F24</f>
        <v>26.105837763209397</v>
      </c>
      <c r="K37" s="4">
        <f>RANK(J37,'Universal Aggregate Worksheet'!Z7:Z67,1)</f>
        <v>22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-3.0662719747457317</v>
      </c>
      <c r="K38" s="4">
        <f>RANK(J38,'Universal Aggregate Worksheet'!AB7:AB67,0)</f>
        <v>49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736.25</v>
      </c>
      <c r="C39" s="4">
        <f>B39</f>
        <v>736.25</v>
      </c>
      <c r="E39" s="24" t="s">
        <v>155</v>
      </c>
      <c r="F39" s="7"/>
      <c r="G39" s="7"/>
      <c r="H39" s="65"/>
      <c r="I39" s="4" t="s">
        <v>166</v>
      </c>
      <c r="J39" s="10">
        <f>F28</f>
        <v>0.8698347107438017</v>
      </c>
      <c r="K39" s="4">
        <f>RANK(J39,'Universal Aggregate Worksheet'!M7:M67,0)</f>
        <v>53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3.5629453681710214E-2</v>
      </c>
      <c r="G40" s="13">
        <f>C30/C10</f>
        <v>4.3659043659043661E-2</v>
      </c>
      <c r="H40" s="65"/>
      <c r="I40" s="4" t="s">
        <v>170</v>
      </c>
      <c r="J40" s="10">
        <f>F29</f>
        <v>0.99380165289256195</v>
      </c>
      <c r="K40" s="4">
        <f>RANK(J40,'Universal Aggregate Worksheet'!Q7:Q67,1)</f>
        <v>32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0.1392931392931393</v>
      </c>
      <c r="G41" s="10">
        <f>B29/B10</f>
        <v>0.12114014251781473</v>
      </c>
      <c r="H41" s="65"/>
      <c r="I41" s="4" t="s">
        <v>168</v>
      </c>
      <c r="J41" s="6">
        <f>F34</f>
        <v>0.28820665083135388</v>
      </c>
      <c r="K41" s="4">
        <f>RANK(J41,'Universal Aggregate Worksheet'!O7:O67,0)</f>
        <v>28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-0.10366368561142908</v>
      </c>
      <c r="G42" s="10">
        <f>G40-G41</f>
        <v>-7.7481098858771066E-2</v>
      </c>
      <c r="H42" s="65"/>
      <c r="I42" s="4" t="s">
        <v>172</v>
      </c>
      <c r="J42" s="6">
        <f>F35</f>
        <v>0.26853846153846156</v>
      </c>
      <c r="K42" s="4">
        <f>RANK(J42,'Universal Aggregate Worksheet'!S7:S67,1)</f>
        <v>16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0.10537190082644628</v>
      </c>
      <c r="G43" s="86">
        <f>C29/F10</f>
        <v>0.13842975206611571</v>
      </c>
      <c r="H43" s="65"/>
      <c r="I43" s="4" t="s">
        <v>182</v>
      </c>
      <c r="J43" s="10">
        <f>F47</f>
        <v>0.15289256198347106</v>
      </c>
      <c r="K43" s="4">
        <f>RANK(J43,'Universal Aggregate Worksheet'!U7:U67,0)</f>
        <v>34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0.1271186440677966</v>
      </c>
      <c r="G44" s="86">
        <f>C30/C9</f>
        <v>0.16935483870967741</v>
      </c>
      <c r="H44" s="65"/>
      <c r="I44" s="4" t="s">
        <v>183</v>
      </c>
      <c r="J44" s="10">
        <f>F48</f>
        <v>0.15082644628099173</v>
      </c>
      <c r="K44" s="4">
        <f>RANK(J44,'Universal Aggregate Worksheet'!V7:V67,1)</f>
        <v>30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0.51590106007067138</v>
      </c>
      <c r="K45" s="4">
        <f>RANK(J45,'Universal Aggregate Worksheet'!J7:J67,0)</f>
        <v>26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0.80219780219780223</v>
      </c>
      <c r="K46" s="4">
        <f>RANK(J46,'Universal Aggregate Worksheet'!K7:K67,0)</f>
        <v>44</v>
      </c>
      <c r="L46" s="10">
        <f>AVERAGE('Universal Aggregate Worksheet'!K7:K67)</f>
        <v>0.82593138353425022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A47" s="11"/>
      <c r="B47" s="11"/>
      <c r="C47" s="11"/>
      <c r="E47" s="4" t="s">
        <v>157</v>
      </c>
      <c r="F47" s="10">
        <f>B15/F9</f>
        <v>0.15289256198347106</v>
      </c>
      <c r="G47" s="33"/>
      <c r="H47" s="65"/>
      <c r="I47" s="4" t="s">
        <v>181</v>
      </c>
      <c r="J47" s="13">
        <f>C25</f>
        <v>0.77815699658703075</v>
      </c>
      <c r="K47" s="4">
        <f>RANK(J47,'Universal Aggregate Worksheet'!L7:L67,1)</f>
        <v>7</v>
      </c>
      <c r="L47" s="10">
        <f>AVERAGE('Universal Aggregate Worksheet'!L7:L67)</f>
        <v>0.8260707150266019</v>
      </c>
      <c r="M47" s="66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>
      <c r="E48" s="4" t="s">
        <v>158</v>
      </c>
      <c r="F48" s="10">
        <f>C15/F10</f>
        <v>0.15082644628099173</v>
      </c>
      <c r="G48" s="29"/>
      <c r="H48" s="65"/>
      <c r="I48" s="4" t="s">
        <v>205</v>
      </c>
      <c r="J48" s="6">
        <f>B31</f>
        <v>0.29411764705882354</v>
      </c>
      <c r="K48" s="4">
        <f>RANK(J48,'Universal Aggregate Worksheet'!AC7:AC67,0)</f>
        <v>39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0.31343283582089554</v>
      </c>
      <c r="K49" s="4">
        <f>RANK(J49,'Universal Aggregate Worksheet'!AD7:AD67,1)</f>
        <v>29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3.5629453681710214E-2</v>
      </c>
      <c r="K50" s="4">
        <f>RANK(J50,'Universal Aggregate Worksheet'!AI7:AI67,0)</f>
        <v>31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7.8512396694214878E-2</v>
      </c>
      <c r="G51" s="10">
        <f>C35/F11</f>
        <v>5.9917355371900828E-2</v>
      </c>
      <c r="H51" s="65"/>
      <c r="I51" s="12" t="s">
        <v>221</v>
      </c>
      <c r="J51" s="10">
        <f>F41</f>
        <v>0.1392931392931393</v>
      </c>
      <c r="K51" s="4">
        <f>RANK(J51,'Universal Aggregate Worksheet'!AJ7:AJ67,1)</f>
        <v>54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0.31404958677685951</v>
      </c>
      <c r="G52" s="86">
        <f>(B12-B9)/F9</f>
        <v>0.26446280991735538</v>
      </c>
      <c r="H52" s="65"/>
      <c r="I52" s="12" t="s">
        <v>222</v>
      </c>
      <c r="J52" s="87">
        <f>F43</f>
        <v>0.10537190082644628</v>
      </c>
      <c r="K52" s="4">
        <f>RANK(J52,'Universal Aggregate Worksheet'!AE7:AE67,0)</f>
        <v>38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0.13842975206611571</v>
      </c>
      <c r="K53" s="4">
        <f>RANK(J53,'Universal Aggregate Worksheet'!AF7:AF67,1)</f>
        <v>52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0.1271186440677966</v>
      </c>
      <c r="K54" s="4">
        <f>RANK(J54,'Universal Aggregate Worksheet'!AG7:AG67,0)</f>
        <v>33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27.476435715209945</v>
      </c>
      <c r="G55" s="7"/>
      <c r="H55" s="65"/>
      <c r="I55" s="12" t="s">
        <v>225</v>
      </c>
      <c r="J55" s="87">
        <f>G44</f>
        <v>0.16935483870967741</v>
      </c>
      <c r="K55" s="4">
        <f>RANK(J55,'Universal Aggregate Worksheet'!AH7:AH67,1)</f>
        <v>53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29.623152609344814</v>
      </c>
      <c r="G56" s="7"/>
      <c r="H56" s="65"/>
      <c r="I56" s="12" t="s">
        <v>227</v>
      </c>
      <c r="J56" s="10">
        <f>F51</f>
        <v>7.8512396694214878E-2</v>
      </c>
      <c r="K56" s="4">
        <f>RANK(J56,'Universal Aggregate Worksheet'!AK7:AK67,1)</f>
        <v>58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-2.1467168941348689</v>
      </c>
      <c r="G57" s="7"/>
      <c r="H57" s="65"/>
      <c r="I57" s="12" t="s">
        <v>226</v>
      </c>
      <c r="J57" s="10">
        <f>G51</f>
        <v>5.9917355371900828E-2</v>
      </c>
      <c r="K57" s="4">
        <f>RANK(J57,'Universal Aggregate Worksheet'!AL7:AL67,0)</f>
        <v>32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0.31404958677685951</v>
      </c>
      <c r="K58" s="4">
        <f>RANK(J58,'Universal Aggregate Worksheet'!AM7:AM67,0)</f>
        <v>25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0.26446280991735538</v>
      </c>
      <c r="K59" s="4">
        <f>RANK(J59,'Universal Aggregate Worksheet'!AN7:AN67,1)</f>
        <v>9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27.476435715209945</v>
      </c>
      <c r="K60" s="4">
        <f>RANK(J60,'Universal Aggregate Worksheet'!AO7:AO67,0)</f>
        <v>42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29.623152609344814</v>
      </c>
      <c r="K61" s="4">
        <f>RANK(J61,'Universal Aggregate Worksheet'!AP7:AP67,1)</f>
        <v>54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-2.1467168941348689</v>
      </c>
      <c r="K62" s="4">
        <f>RANK(J62,'Universal Aggregate Worksheet'!AQ7:AQ67,0)</f>
        <v>56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Y69"/>
  <sheetViews>
    <sheetView topLeftCell="A9" zoomScaleNormal="100" workbookViewId="0">
      <selection activeCell="I19" sqref="I19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5">
      <c r="A1" t="s">
        <v>101</v>
      </c>
      <c r="B1" s="3" t="s">
        <v>126</v>
      </c>
    </row>
    <row r="2" spans="1:25">
      <c r="A2" t="s">
        <v>102</v>
      </c>
      <c r="B2" s="64">
        <v>2011</v>
      </c>
    </row>
    <row r="3" spans="1:25">
      <c r="A3" t="s">
        <v>103</v>
      </c>
      <c r="B3" s="3" t="s">
        <v>130</v>
      </c>
    </row>
    <row r="4" spans="1:25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</row>
    <row r="5" spans="1:25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22"/>
      <c r="Y5" s="22"/>
    </row>
    <row r="6" spans="1:25">
      <c r="N6" s="39"/>
      <c r="O6" s="39"/>
      <c r="P6" s="39"/>
      <c r="Q6" s="39"/>
      <c r="R6" s="39"/>
      <c r="S6" s="39"/>
      <c r="T6" s="39"/>
      <c r="U6" s="39"/>
      <c r="V6" s="39"/>
      <c r="W6" s="39"/>
      <c r="X6" s="22"/>
      <c r="Y6" s="22"/>
    </row>
    <row r="7" spans="1:25" ht="30">
      <c r="A7" s="7"/>
      <c r="B7" s="76" t="str">
        <f>B1</f>
        <v>St. Joseph's</v>
      </c>
      <c r="C7" s="76" t="s">
        <v>62</v>
      </c>
      <c r="E7" s="7"/>
      <c r="F7" s="76" t="str">
        <f>B1</f>
        <v>St. Joseph's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22"/>
      <c r="Y7" s="22"/>
    </row>
    <row r="8" spans="1:25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31.395348837209301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30.855855855855857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22"/>
      <c r="Y8" s="22"/>
    </row>
    <row r="9" spans="1:25">
      <c r="A9" s="4" t="s">
        <v>65</v>
      </c>
      <c r="B9" s="4">
        <v>53</v>
      </c>
      <c r="C9" s="4">
        <v>137</v>
      </c>
      <c r="E9" s="4" t="s">
        <v>82</v>
      </c>
      <c r="F9" s="78">
        <f>B19+B23+C26</f>
        <v>279</v>
      </c>
      <c r="G9" s="27"/>
      <c r="H9" s="65"/>
      <c r="I9" s="4" t="s">
        <v>6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27.547169811320753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27.292110874200425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22"/>
      <c r="Y9" s="22"/>
    </row>
    <row r="10" spans="1:25">
      <c r="A10" s="4" t="s">
        <v>66</v>
      </c>
      <c r="B10" s="4">
        <v>247</v>
      </c>
      <c r="C10" s="4">
        <v>403</v>
      </c>
      <c r="E10" s="4" t="s">
        <v>83</v>
      </c>
      <c r="F10" s="78">
        <f>C19+C23+B26</f>
        <v>370</v>
      </c>
      <c r="G10" s="27"/>
      <c r="H10" s="65"/>
      <c r="I10" s="4" t="s">
        <v>45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26.410256410256412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27.514792899408285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22"/>
      <c r="Y10" s="22"/>
    </row>
    <row r="11" spans="1:25">
      <c r="A11" s="4" t="s">
        <v>67</v>
      </c>
      <c r="B11" s="6">
        <f>B9/B10</f>
        <v>0.2145748987854251</v>
      </c>
      <c r="C11" s="6">
        <f>C9/C10</f>
        <v>0.33995037220843671</v>
      </c>
      <c r="E11" s="4" t="s">
        <v>84</v>
      </c>
      <c r="F11" s="78">
        <f>SUM(F9:F10)</f>
        <v>649</v>
      </c>
      <c r="G11" s="27"/>
      <c r="H11" s="65"/>
      <c r="I11" s="4" t="s">
        <v>15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36.272040302267001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31.45780051150895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22"/>
      <c r="Y11" s="22"/>
    </row>
    <row r="12" spans="1:25">
      <c r="A12" s="4" t="s">
        <v>68</v>
      </c>
      <c r="B12" s="4">
        <v>129</v>
      </c>
      <c r="C12" s="4">
        <v>253</v>
      </c>
      <c r="E12" s="4" t="s">
        <v>85</v>
      </c>
      <c r="F12" s="79">
        <f>F9/(B39/60)</f>
        <v>25.363636363636363</v>
      </c>
      <c r="G12" s="28"/>
      <c r="H12" s="65"/>
      <c r="I12" s="4" t="s">
        <v>5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21.638655462184875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24.838012958963283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22"/>
      <c r="Y12" s="22"/>
    </row>
    <row r="13" spans="1:25">
      <c r="A13" s="4" t="s">
        <v>69</v>
      </c>
      <c r="B13" s="6">
        <f>B12/B10</f>
        <v>0.52226720647773284</v>
      </c>
      <c r="C13" s="6">
        <f>C12/C10</f>
        <v>0.62779156327543428</v>
      </c>
      <c r="E13" s="4" t="s">
        <v>86</v>
      </c>
      <c r="F13" s="79">
        <f>F10/(B39/60)</f>
        <v>33.636363636363633</v>
      </c>
      <c r="G13" s="28"/>
      <c r="H13" s="65"/>
      <c r="I13" s="4" t="s">
        <v>31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33.485193621867879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25.69832402234637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22"/>
      <c r="Y13" s="22"/>
    </row>
    <row r="14" spans="1:25">
      <c r="A14" s="4" t="s">
        <v>78</v>
      </c>
      <c r="B14" s="6">
        <f>B9/B12</f>
        <v>0.41085271317829458</v>
      </c>
      <c r="C14" s="6">
        <f>C9/C12</f>
        <v>0.54150197628458496</v>
      </c>
      <c r="E14" s="4" t="s">
        <v>87</v>
      </c>
      <c r="F14" s="79">
        <f>F11/(B39/60)</f>
        <v>59</v>
      </c>
      <c r="G14" s="28"/>
      <c r="H14" s="65"/>
      <c r="I14" s="4" t="s">
        <v>39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28.693181818181817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26.197183098591548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22"/>
      <c r="Y14" s="22"/>
    </row>
    <row r="15" spans="1:25">
      <c r="A15" s="4" t="s">
        <v>70</v>
      </c>
      <c r="B15" s="4">
        <v>26</v>
      </c>
      <c r="C15" s="4">
        <v>74</v>
      </c>
      <c r="E15" s="7"/>
      <c r="F15" s="7"/>
      <c r="G15" s="7"/>
      <c r="H15" s="65"/>
      <c r="I15" s="4" t="s">
        <v>32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28.672985781990523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26.054590570719604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22"/>
      <c r="Y15" s="22"/>
    </row>
    <row r="16" spans="1:25">
      <c r="A16" s="4" t="s">
        <v>79</v>
      </c>
      <c r="B16" s="6">
        <f>B15/B9</f>
        <v>0.49056603773584906</v>
      </c>
      <c r="C16" s="6">
        <f>C15/C9</f>
        <v>0.54014598540145986</v>
      </c>
      <c r="E16" s="24" t="s">
        <v>88</v>
      </c>
      <c r="F16" s="7"/>
      <c r="G16" s="7"/>
      <c r="H16" s="65"/>
      <c r="I16" s="4" t="s">
        <v>22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31.627906976744185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22.443181818181817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22"/>
      <c r="Y16" s="22"/>
    </row>
    <row r="17" spans="1:25">
      <c r="A17" s="7"/>
      <c r="B17" s="7"/>
      <c r="C17" s="7"/>
      <c r="E17" s="4" t="s">
        <v>118</v>
      </c>
      <c r="F17" s="10">
        <f>(B9/F9)*100</f>
        <v>18.996415770609318</v>
      </c>
      <c r="G17" s="29"/>
      <c r="H17" s="65"/>
      <c r="I17" s="4" t="s">
        <v>12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26.156941649899395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26.530612244897959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22"/>
      <c r="Y17" s="22"/>
    </row>
    <row r="18" spans="1:25">
      <c r="A18" s="24" t="s">
        <v>71</v>
      </c>
      <c r="B18" s="7"/>
      <c r="C18" s="7"/>
      <c r="E18" s="4" t="s">
        <v>119</v>
      </c>
      <c r="F18" s="10">
        <f>(C9/F10)*100</f>
        <v>37.027027027027025</v>
      </c>
      <c r="G18" s="29"/>
      <c r="H18" s="65"/>
      <c r="I18" s="4" t="s">
        <v>38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29.722222222222221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23.298429319371728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22"/>
      <c r="Y18" s="22"/>
    </row>
    <row r="19" spans="1:25">
      <c r="A19" s="4" t="s">
        <v>72</v>
      </c>
      <c r="B19" s="4">
        <v>76</v>
      </c>
      <c r="C19" s="4">
        <v>154</v>
      </c>
      <c r="E19" s="4" t="s">
        <v>120</v>
      </c>
      <c r="F19" s="10">
        <f>F17-F18</f>
        <v>-18.030611256417707</v>
      </c>
      <c r="G19" s="29"/>
      <c r="H19" s="65"/>
      <c r="I19" s="4" t="s">
        <v>200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0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0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22"/>
      <c r="Y19" s="22"/>
    </row>
    <row r="20" spans="1:25">
      <c r="A20" s="30" t="s">
        <v>145</v>
      </c>
      <c r="B20" s="6">
        <f>B19/(B19+C19)</f>
        <v>0.33043478260869563</v>
      </c>
      <c r="C20" s="6">
        <f>C19/(B19+C19)</f>
        <v>0.66956521739130437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22"/>
      <c r="Y20" s="22"/>
    </row>
    <row r="21" spans="1:25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22"/>
      <c r="Y21" s="22"/>
    </row>
    <row r="22" spans="1:25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22"/>
      <c r="Y22" s="22"/>
    </row>
    <row r="23" spans="1:25">
      <c r="A23" s="4" t="s">
        <v>74</v>
      </c>
      <c r="B23" s="4">
        <v>184</v>
      </c>
      <c r="C23" s="4">
        <v>179</v>
      </c>
      <c r="E23" s="12" t="s">
        <v>122</v>
      </c>
      <c r="F23" s="10">
        <f>(F17*'Efficiency Adjustment'!B66)/K27</f>
        <v>20.020801413354821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22"/>
      <c r="Y23" s="22"/>
    </row>
    <row r="24" spans="1:25">
      <c r="A24" s="4" t="s">
        <v>75</v>
      </c>
      <c r="B24" s="4">
        <v>147</v>
      </c>
      <c r="C24" s="4">
        <v>160</v>
      </c>
      <c r="E24" s="12" t="s">
        <v>123</v>
      </c>
      <c r="F24" s="10">
        <f>(F18*'Efficiency Adjustment'!C66)/J27</f>
        <v>35.455826784999068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22"/>
      <c r="Y24" s="22"/>
    </row>
    <row r="25" spans="1:25">
      <c r="A25" s="4" t="s">
        <v>80</v>
      </c>
      <c r="B25" s="6">
        <f>B24/B23</f>
        <v>0.79891304347826086</v>
      </c>
      <c r="C25" s="6">
        <f>C24/C23</f>
        <v>0.8938547486033519</v>
      </c>
      <c r="E25" s="12" t="s">
        <v>124</v>
      </c>
      <c r="F25" s="10">
        <f>F23-F24</f>
        <v>-15.435025371644247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22"/>
      <c r="Y25" s="22"/>
    </row>
    <row r="26" spans="1:25">
      <c r="A26" s="4" t="s">
        <v>76</v>
      </c>
      <c r="B26" s="4">
        <f>B23-B24</f>
        <v>37</v>
      </c>
      <c r="C26" s="4">
        <f>C23-C24</f>
        <v>19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22"/>
      <c r="Y26" s="22"/>
    </row>
    <row r="27" spans="1:25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29.238354808558583</v>
      </c>
      <c r="K27" s="19">
        <f>AVERAGEIF(K8:K24,"&gt;0")</f>
        <v>26.561899470367802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22"/>
      <c r="Y27" s="22"/>
    </row>
    <row r="28" spans="1:25" ht="15.75" thickBot="1">
      <c r="A28" s="24" t="s">
        <v>94</v>
      </c>
      <c r="B28" s="7"/>
      <c r="C28" s="7"/>
      <c r="E28" s="4" t="s">
        <v>147</v>
      </c>
      <c r="F28" s="10">
        <f>B10/F9</f>
        <v>0.88530465949820791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22"/>
      <c r="Y28" s="22"/>
    </row>
    <row r="29" spans="1:25" ht="15.75" thickBot="1">
      <c r="A29" s="4" t="s">
        <v>95</v>
      </c>
      <c r="B29" s="4">
        <v>45</v>
      </c>
      <c r="C29" s="4">
        <v>36</v>
      </c>
      <c r="E29" s="12" t="s">
        <v>148</v>
      </c>
      <c r="F29" s="10">
        <f>C10/F10</f>
        <v>1.0891891891891892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22"/>
      <c r="Y29" s="22"/>
    </row>
    <row r="30" spans="1:25">
      <c r="A30" s="4" t="s">
        <v>96</v>
      </c>
      <c r="B30" s="4">
        <v>7</v>
      </c>
      <c r="C30" s="4">
        <v>13</v>
      </c>
      <c r="E30" s="12" t="s">
        <v>91</v>
      </c>
      <c r="F30" s="10">
        <f>F28-F29</f>
        <v>-0.20388452969098125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22"/>
      <c r="Y30" s="22"/>
    </row>
    <row r="31" spans="1:25">
      <c r="A31" s="12" t="s">
        <v>143</v>
      </c>
      <c r="B31" s="23">
        <f>B30/B29</f>
        <v>0.15555555555555556</v>
      </c>
      <c r="C31" s="23">
        <f>C30/C29</f>
        <v>0.3611111111111111</v>
      </c>
      <c r="E31" s="4" t="s">
        <v>149</v>
      </c>
      <c r="F31" s="10">
        <f>B12/F9</f>
        <v>0.46236559139784944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22"/>
      <c r="Y31" s="22"/>
    </row>
    <row r="32" spans="1:25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0.68378378378378379</v>
      </c>
      <c r="G32" s="7"/>
      <c r="H32" s="65"/>
      <c r="I32" s="4" t="s">
        <v>203</v>
      </c>
      <c r="J32" s="9">
        <f>F14</f>
        <v>59</v>
      </c>
      <c r="K32" s="4">
        <f>RANK(J32,'Universal Aggregate Worksheet'!I7:I67,0)</f>
        <v>56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22"/>
      <c r="Y32" s="22"/>
    </row>
    <row r="33" spans="1:25">
      <c r="A33" s="12" t="s">
        <v>98</v>
      </c>
      <c r="B33" s="23">
        <f>B32/C29</f>
        <v>0</v>
      </c>
      <c r="C33" s="23">
        <f>C32/B29</f>
        <v>2.2222222222222223E-2</v>
      </c>
      <c r="E33" s="12" t="s">
        <v>92</v>
      </c>
      <c r="F33" s="13">
        <f>F31-F32</f>
        <v>-0.22141819238593435</v>
      </c>
      <c r="G33" s="29"/>
      <c r="H33" s="65"/>
      <c r="I33" s="12" t="s">
        <v>160</v>
      </c>
      <c r="J33" s="9">
        <f>F12</f>
        <v>25.363636363636363</v>
      </c>
      <c r="K33" s="4">
        <f>RANK(J33,'Universal Aggregate Worksheet'!F7:F67,0)</f>
        <v>61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22"/>
      <c r="Y33" s="22"/>
    </row>
    <row r="34" spans="1:25">
      <c r="A34" s="7"/>
      <c r="B34" s="7"/>
      <c r="C34" s="7"/>
      <c r="E34" s="12" t="s">
        <v>151</v>
      </c>
      <c r="F34" s="6">
        <f>((0.167*B30)+(B9)+(0.83*B32))/B10</f>
        <v>0.21930769230769229</v>
      </c>
      <c r="G34" s="31"/>
      <c r="H34" s="65"/>
      <c r="I34" s="12" t="s">
        <v>161</v>
      </c>
      <c r="J34" s="9">
        <f>F13</f>
        <v>33.636363636363633</v>
      </c>
      <c r="K34" s="4">
        <f>RANK(J34,'Universal Aggregate Worksheet'!G7:G67,1)</f>
        <v>34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22"/>
      <c r="Y34" s="22"/>
    </row>
    <row r="35" spans="1:25">
      <c r="A35" s="24" t="s">
        <v>60</v>
      </c>
      <c r="B35" s="4">
        <v>41</v>
      </c>
      <c r="C35" s="4">
        <v>47</v>
      </c>
      <c r="E35" s="12" t="s">
        <v>152</v>
      </c>
      <c r="F35" s="6">
        <f>((0.167*C30)+(C9)+(0.83*C32))/C10</f>
        <v>0.34739702233250619</v>
      </c>
      <c r="G35" s="7"/>
      <c r="H35" s="65"/>
      <c r="I35" s="12" t="s">
        <v>210</v>
      </c>
      <c r="J35" s="9">
        <f>J33-J34</f>
        <v>-8.2727272727272698</v>
      </c>
      <c r="K35" s="4">
        <f>RANK(J35,'Universal Aggregate Worksheet'!H7:H67,0)</f>
        <v>58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22"/>
      <c r="Y35" s="22"/>
    </row>
    <row r="36" spans="1:25">
      <c r="A36" s="7"/>
      <c r="B36" s="7"/>
      <c r="C36" s="7"/>
      <c r="E36" s="12" t="s">
        <v>153</v>
      </c>
      <c r="F36" s="6">
        <f>((0.167*B30)+(B9)+(0.83*B32))/B12</f>
        <v>0.4199147286821705</v>
      </c>
      <c r="G36" s="31"/>
      <c r="H36" s="65"/>
      <c r="I36" s="4" t="s">
        <v>133</v>
      </c>
      <c r="J36" s="10">
        <f>F23</f>
        <v>20.020801413354821</v>
      </c>
      <c r="K36" s="4">
        <f>RANK(J36,'Universal Aggregate Worksheet'!X7:X67,0)</f>
        <v>57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22"/>
      <c r="Y36" s="22"/>
    </row>
    <row r="37" spans="1:25">
      <c r="A37" s="24" t="s">
        <v>77</v>
      </c>
      <c r="B37" s="4">
        <v>11</v>
      </c>
      <c r="C37" s="4">
        <v>11</v>
      </c>
      <c r="E37" s="12" t="s">
        <v>154</v>
      </c>
      <c r="F37" s="6">
        <f>((0.167*C30)+(C9)+(0.83*C32))/C12</f>
        <v>0.55336363636363639</v>
      </c>
      <c r="G37" s="31"/>
      <c r="H37" s="65"/>
      <c r="I37" s="4" t="s">
        <v>136</v>
      </c>
      <c r="J37" s="10">
        <f>F24</f>
        <v>35.455826784999068</v>
      </c>
      <c r="K37" s="4">
        <f>RANK(J37,'Universal Aggregate Worksheet'!Z7:Z67,1)</f>
        <v>58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22"/>
      <c r="Y37" s="22"/>
    </row>
    <row r="38" spans="1:25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-15.435025371644247</v>
      </c>
      <c r="K38" s="4">
        <f>RANK(J38,'Universal Aggregate Worksheet'!AB7:AB67,0)</f>
        <v>58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22"/>
      <c r="Y38" s="22"/>
    </row>
    <row r="39" spans="1:25">
      <c r="A39" s="24" t="s">
        <v>239</v>
      </c>
      <c r="B39" s="4">
        <v>660</v>
      </c>
      <c r="C39" s="4">
        <f>B39</f>
        <v>660</v>
      </c>
      <c r="E39" s="24" t="s">
        <v>155</v>
      </c>
      <c r="F39" s="7"/>
      <c r="G39" s="7"/>
      <c r="H39" s="65"/>
      <c r="I39" s="4" t="s">
        <v>166</v>
      </c>
      <c r="J39" s="10">
        <f>F28</f>
        <v>0.88530465949820791</v>
      </c>
      <c r="K39" s="4">
        <f>RANK(J39,'Universal Aggregate Worksheet'!M7:M67,0)</f>
        <v>50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22"/>
      <c r="Y39" s="22"/>
    </row>
    <row r="40" spans="1:25">
      <c r="E40" s="12" t="s">
        <v>99</v>
      </c>
      <c r="F40" s="13">
        <f>B30/B10</f>
        <v>2.8340080971659919E-2</v>
      </c>
      <c r="G40" s="13">
        <f>C30/C10</f>
        <v>3.2258064516129031E-2</v>
      </c>
      <c r="H40" s="65"/>
      <c r="I40" s="4" t="s">
        <v>170</v>
      </c>
      <c r="J40" s="10">
        <f>F29</f>
        <v>1.0891891891891892</v>
      </c>
      <c r="K40" s="4">
        <f>RANK(J40,'Universal Aggregate Worksheet'!Q7:Q67,1)</f>
        <v>52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22"/>
      <c r="Y40" s="22"/>
    </row>
    <row r="41" spans="1:25">
      <c r="E41" s="12" t="s">
        <v>100</v>
      </c>
      <c r="F41" s="10">
        <f>C29/C10</f>
        <v>8.9330024813895778E-2</v>
      </c>
      <c r="G41" s="10">
        <f>B29/B10</f>
        <v>0.18218623481781376</v>
      </c>
      <c r="H41" s="65"/>
      <c r="I41" s="4" t="s">
        <v>168</v>
      </c>
      <c r="J41" s="6">
        <f>F34</f>
        <v>0.21930769230769229</v>
      </c>
      <c r="K41" s="4">
        <f>RANK(J41,'Universal Aggregate Worksheet'!O7:O67,0)</f>
        <v>61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22"/>
      <c r="Y41" s="22"/>
    </row>
    <row r="42" spans="1:25">
      <c r="E42" s="12" t="s">
        <v>216</v>
      </c>
      <c r="F42" s="10">
        <f>F40-F41</f>
        <v>-6.0989943842235855E-2</v>
      </c>
      <c r="G42" s="10">
        <f>G40-G41</f>
        <v>-0.14992817030168473</v>
      </c>
      <c r="H42" s="65"/>
      <c r="I42" s="4" t="s">
        <v>172</v>
      </c>
      <c r="J42" s="6">
        <f>F35</f>
        <v>0.34739702233250619</v>
      </c>
      <c r="K42" s="4">
        <f>RANK(J42,'Universal Aggregate Worksheet'!S7:S67,1)</f>
        <v>59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22"/>
      <c r="Y42" s="22"/>
    </row>
    <row r="43" spans="1:25">
      <c r="A43" s="32"/>
      <c r="B43" s="32"/>
      <c r="C43" s="32"/>
      <c r="E43" s="12" t="s">
        <v>217</v>
      </c>
      <c r="F43" s="86">
        <f>B29/F9</f>
        <v>0.16129032258064516</v>
      </c>
      <c r="G43" s="86">
        <f>C29/F10</f>
        <v>9.7297297297297303E-2</v>
      </c>
      <c r="H43" s="65"/>
      <c r="I43" s="4" t="s">
        <v>182</v>
      </c>
      <c r="J43" s="10">
        <f>F47</f>
        <v>9.3189964157706098E-2</v>
      </c>
      <c r="K43" s="4">
        <f>RANK(J43,'Universal Aggregate Worksheet'!U7:U67,0)</f>
        <v>60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22"/>
      <c r="Y43" s="22"/>
    </row>
    <row r="44" spans="1:25">
      <c r="A44" s="11"/>
      <c r="B44" s="11"/>
      <c r="C44" s="11"/>
      <c r="E44" s="4" t="s">
        <v>218</v>
      </c>
      <c r="F44" s="86">
        <f>B30/B9</f>
        <v>0.13207547169811321</v>
      </c>
      <c r="G44" s="86">
        <f>C30/C9</f>
        <v>9.4890510948905105E-2</v>
      </c>
      <c r="H44" s="65"/>
      <c r="I44" s="4" t="s">
        <v>183</v>
      </c>
      <c r="J44" s="10">
        <f>F48</f>
        <v>0.2</v>
      </c>
      <c r="K44" s="4">
        <f>RANK(J44,'Universal Aggregate Worksheet'!V7:V67,1)</f>
        <v>59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</row>
    <row r="45" spans="1:25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0.33043478260869563</v>
      </c>
      <c r="K45" s="4">
        <f>RANK(J45,'Universal Aggregate Worksheet'!J7:J67,0)</f>
        <v>58</v>
      </c>
      <c r="L45" s="10">
        <f>AVERAGE('Universal Aggregate Worksheet'!J7:J67)</f>
        <v>0.49945904985462097</v>
      </c>
      <c r="M45" s="66" t="s">
        <v>35</v>
      </c>
    </row>
    <row r="46" spans="1:25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0.79891304347826086</v>
      </c>
      <c r="K46" s="4">
        <f>RANK(J46,'Universal Aggregate Worksheet'!K7:K67,0)</f>
        <v>46</v>
      </c>
      <c r="L46" s="10">
        <f>AVERAGE('Universal Aggregate Worksheet'!K7:K67)</f>
        <v>0.82593138353425022</v>
      </c>
      <c r="M46" s="66" t="s">
        <v>36</v>
      </c>
    </row>
    <row r="47" spans="1:25">
      <c r="A47" s="11"/>
      <c r="B47" s="11"/>
      <c r="C47" s="11"/>
      <c r="E47" s="4" t="s">
        <v>157</v>
      </c>
      <c r="F47" s="10">
        <f>B15/F9</f>
        <v>9.3189964157706098E-2</v>
      </c>
      <c r="G47" s="33"/>
      <c r="H47" s="65"/>
      <c r="I47" s="4" t="s">
        <v>181</v>
      </c>
      <c r="J47" s="13">
        <f>C25</f>
        <v>0.8938547486033519</v>
      </c>
      <c r="K47" s="4">
        <f>RANK(J47,'Universal Aggregate Worksheet'!L7:L67,1)</f>
        <v>60</v>
      </c>
      <c r="L47" s="10">
        <f>AVERAGE('Universal Aggregate Worksheet'!L7:L67)</f>
        <v>0.8260707150266019</v>
      </c>
      <c r="M47" s="66" t="s">
        <v>37</v>
      </c>
    </row>
    <row r="48" spans="1:25">
      <c r="E48" s="4" t="s">
        <v>158</v>
      </c>
      <c r="F48" s="10">
        <f>C15/F10</f>
        <v>0.2</v>
      </c>
      <c r="G48" s="29"/>
      <c r="H48" s="65"/>
      <c r="I48" s="4" t="s">
        <v>205</v>
      </c>
      <c r="J48" s="6">
        <f>B31</f>
        <v>0.15555555555555556</v>
      </c>
      <c r="K48" s="4">
        <f>RANK(J48,'Universal Aggregate Worksheet'!AC7:AC67,0)</f>
        <v>60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0.3611111111111111</v>
      </c>
      <c r="K49" s="4">
        <f>RANK(J49,'Universal Aggregate Worksheet'!AD7:AD67,1)</f>
        <v>45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2.8340080971659919E-2</v>
      </c>
      <c r="K50" s="4">
        <f>RANK(J50,'Universal Aggregate Worksheet'!AI7:AI67,0)</f>
        <v>46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6.3174114021571651E-2</v>
      </c>
      <c r="G51" s="10">
        <f>C35/F11</f>
        <v>7.24191063174114E-2</v>
      </c>
      <c r="H51" s="65"/>
      <c r="I51" s="12" t="s">
        <v>221</v>
      </c>
      <c r="J51" s="10">
        <f>F41</f>
        <v>8.9330024813895778E-2</v>
      </c>
      <c r="K51" s="4">
        <f>RANK(J51,'Universal Aggregate Worksheet'!AJ7:AJ67,1)</f>
        <v>6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0.31351351351351353</v>
      </c>
      <c r="G52" s="86">
        <f>(B12-B9)/F9</f>
        <v>0.27240143369175629</v>
      </c>
      <c r="H52" s="65"/>
      <c r="I52" s="12" t="s">
        <v>222</v>
      </c>
      <c r="J52" s="87">
        <f>F43</f>
        <v>0.16129032258064516</v>
      </c>
      <c r="K52" s="4">
        <f>RANK(J52,'Universal Aggregate Worksheet'!AE7:AE67,0)</f>
        <v>3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9.7297297297297303E-2</v>
      </c>
      <c r="K53" s="4">
        <f>RANK(J53,'Universal Aggregate Worksheet'!AF7:AF67,1)</f>
        <v>14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0.13207547169811321</v>
      </c>
      <c r="K54" s="4">
        <f>RANK(J54,'Universal Aggregate Worksheet'!AG7:AG67,0)</f>
        <v>31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29.238354808558583</v>
      </c>
      <c r="G55" s="7"/>
      <c r="H55" s="65"/>
      <c r="I55" s="12" t="s">
        <v>225</v>
      </c>
      <c r="J55" s="87">
        <f>G44</f>
        <v>9.4890510948905105E-2</v>
      </c>
      <c r="K55" s="4">
        <f>RANK(J55,'Universal Aggregate Worksheet'!AH7:AH67,1)</f>
        <v>14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26.561899470367802</v>
      </c>
      <c r="G56" s="7"/>
      <c r="H56" s="65"/>
      <c r="I56" s="12" t="s">
        <v>227</v>
      </c>
      <c r="J56" s="10">
        <f>F51</f>
        <v>6.3174114021571651E-2</v>
      </c>
      <c r="K56" s="4">
        <f>RANK(J56,'Universal Aggregate Worksheet'!AK7:AK67,1)</f>
        <v>35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2.676455338190781</v>
      </c>
      <c r="G57" s="7"/>
      <c r="H57" s="65"/>
      <c r="I57" s="12" t="s">
        <v>226</v>
      </c>
      <c r="J57" s="10">
        <f>G51</f>
        <v>7.24191063174114E-2</v>
      </c>
      <c r="K57" s="4">
        <f>RANK(J57,'Universal Aggregate Worksheet'!AL7:AL67,0)</f>
        <v>10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0.31351351351351353</v>
      </c>
      <c r="K58" s="4">
        <f>RANK(J58,'Universal Aggregate Worksheet'!AM7:AM67,0)</f>
        <v>26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0.27240143369175629</v>
      </c>
      <c r="K59" s="4">
        <f>RANK(J59,'Universal Aggregate Worksheet'!AN7:AN67,1)</f>
        <v>13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29.238354808558583</v>
      </c>
      <c r="K60" s="4">
        <f>RANK(J60,'Universal Aggregate Worksheet'!AO7:AO67,0)</f>
        <v>11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26.561899470367802</v>
      </c>
      <c r="K61" s="4">
        <f>RANK(J61,'Universal Aggregate Worksheet'!AP7:AP67,1)</f>
        <v>7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2.676455338190781</v>
      </c>
      <c r="K62" s="4">
        <f>RANK(J62,'Universal Aggregate Worksheet'!AQ7:AQ67,0)</f>
        <v>10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48</v>
      </c>
      <c r="N1" s="22"/>
      <c r="O1" s="22"/>
      <c r="P1" s="22"/>
      <c r="Q1" s="22"/>
      <c r="R1" s="22"/>
      <c r="S1" s="22"/>
      <c r="T1" s="22"/>
      <c r="U1" s="22"/>
      <c r="V1" s="22"/>
      <c r="W1" s="22"/>
    </row>
    <row r="2" spans="1:23">
      <c r="A2" t="s">
        <v>102</v>
      </c>
      <c r="B2" s="64">
        <v>2011</v>
      </c>
      <c r="N2" s="22"/>
      <c r="O2" s="22"/>
      <c r="P2" s="22"/>
      <c r="Q2" s="22"/>
      <c r="R2" s="22"/>
      <c r="S2" s="22"/>
      <c r="T2" s="22"/>
      <c r="U2" s="22"/>
      <c r="V2" s="22"/>
      <c r="W2" s="22"/>
    </row>
    <row r="3" spans="1:23">
      <c r="A3" t="s">
        <v>103</v>
      </c>
      <c r="B3" s="3" t="s">
        <v>129</v>
      </c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Siena</v>
      </c>
      <c r="C7" s="76" t="s">
        <v>62</v>
      </c>
      <c r="E7" s="7"/>
      <c r="F7" s="76" t="str">
        <f>B1</f>
        <v>Siena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35.800344234079176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26.714801444043324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144</v>
      </c>
      <c r="C9" s="4">
        <v>123</v>
      </c>
      <c r="E9" s="4" t="s">
        <v>82</v>
      </c>
      <c r="F9" s="78">
        <f>B19+B23+C26</f>
        <v>492</v>
      </c>
      <c r="G9" s="27"/>
      <c r="H9" s="65"/>
      <c r="I9" s="4" t="s">
        <v>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26.086956521739129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25.916870415647921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404</v>
      </c>
      <c r="C10" s="4">
        <v>499</v>
      </c>
      <c r="E10" s="4" t="s">
        <v>83</v>
      </c>
      <c r="F10" s="78">
        <f>C19+C23+B26</f>
        <v>451</v>
      </c>
      <c r="G10" s="27"/>
      <c r="H10" s="65"/>
      <c r="I10" s="4" t="s">
        <v>25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31.850117096018739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22.03856749311295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0.35643564356435642</v>
      </c>
      <c r="C11" s="6">
        <f>C9/C10</f>
        <v>0.24649298597194388</v>
      </c>
      <c r="E11" s="4" t="s">
        <v>84</v>
      </c>
      <c r="F11" s="78">
        <f>SUM(F9:F10)</f>
        <v>943</v>
      </c>
      <c r="G11" s="27"/>
      <c r="H11" s="65"/>
      <c r="I11" s="4" t="s">
        <v>19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27.203065134099617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27.171492204899778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263</v>
      </c>
      <c r="C12" s="4">
        <v>287</v>
      </c>
      <c r="E12" s="4" t="s">
        <v>85</v>
      </c>
      <c r="F12" s="79">
        <f>F9/(B39/60)</f>
        <v>37.846153846153847</v>
      </c>
      <c r="G12" s="28"/>
      <c r="H12" s="65"/>
      <c r="I12" s="4" t="s">
        <v>58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21.779141104294478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40.888888888888893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0.65099009900990101</v>
      </c>
      <c r="C13" s="6">
        <f>C12/C10</f>
        <v>0.57515030060120242</v>
      </c>
      <c r="E13" s="4" t="s">
        <v>86</v>
      </c>
      <c r="F13" s="79">
        <f>F10/(B39/60)</f>
        <v>34.692307692307693</v>
      </c>
      <c r="G13" s="28"/>
      <c r="H13" s="65"/>
      <c r="I13" s="4" t="s">
        <v>199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25.365853658536587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27.493917274939172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0.54752851711026618</v>
      </c>
      <c r="C14" s="6">
        <f>C9/C12</f>
        <v>0.42857142857142855</v>
      </c>
      <c r="E14" s="4" t="s">
        <v>87</v>
      </c>
      <c r="F14" s="79">
        <f>F11/(B39/60)</f>
        <v>72.538461538461533</v>
      </c>
      <c r="G14" s="28"/>
      <c r="H14" s="65"/>
      <c r="I14" s="4" t="s">
        <v>30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27.748691099476442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27.365728900255753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81</v>
      </c>
      <c r="C15" s="4">
        <v>57</v>
      </c>
      <c r="E15" s="7"/>
      <c r="F15" s="7"/>
      <c r="G15" s="7"/>
      <c r="H15" s="65"/>
      <c r="I15" s="4" t="s">
        <v>4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25.469168900804291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26.914153132250579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0.5625</v>
      </c>
      <c r="C16" s="6">
        <f>C15/C9</f>
        <v>0.46341463414634149</v>
      </c>
      <c r="E16" s="24" t="s">
        <v>88</v>
      </c>
      <c r="F16" s="7"/>
      <c r="G16" s="7"/>
      <c r="H16" s="65"/>
      <c r="I16" s="4" t="s">
        <v>42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19.660194174757279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28.913043478260867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29.268292682926827</v>
      </c>
      <c r="G17" s="29"/>
      <c r="H17" s="65"/>
      <c r="I17" s="4" t="s">
        <v>14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27.616926503340757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25.590551181102363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27.27272727272727</v>
      </c>
      <c r="G18" s="29"/>
      <c r="H18" s="65"/>
      <c r="I18" s="4" t="s">
        <v>24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30.042918454935624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28.915662650602407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161</v>
      </c>
      <c r="C19" s="4">
        <v>144</v>
      </c>
      <c r="E19" s="4" t="s">
        <v>120</v>
      </c>
      <c r="F19" s="10">
        <f>F17-F18</f>
        <v>1.995565410199557</v>
      </c>
      <c r="G19" s="29"/>
      <c r="H19" s="65"/>
      <c r="I19" s="4" t="s">
        <v>29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25.617977528089884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31.412639405204462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0.52786885245901638</v>
      </c>
      <c r="C20" s="6">
        <f>C19/(B19+C19)</f>
        <v>0.47213114754098362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8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23.428571428571431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32.539682539682538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295</v>
      </c>
      <c r="C23" s="4">
        <v>239</v>
      </c>
      <c r="E23" s="12" t="s">
        <v>122</v>
      </c>
      <c r="F23" s="10">
        <f>(F17*'Efficiency Adjustment'!B66)/K27</f>
        <v>28.642538933769046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227</v>
      </c>
      <c r="C24" s="4">
        <v>203</v>
      </c>
      <c r="E24" s="12" t="s">
        <v>123</v>
      </c>
      <c r="F24" s="10">
        <f>(F18*'Efficiency Adjustment'!C66)/J27</f>
        <v>28.551340462469899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0.76949152542372878</v>
      </c>
      <c r="C25" s="6">
        <f>C24/C23</f>
        <v>0.84937238493723854</v>
      </c>
      <c r="E25" s="12" t="s">
        <v>124</v>
      </c>
      <c r="F25" s="10">
        <f>F23-F24</f>
        <v>9.1198471299147599E-2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68</v>
      </c>
      <c r="C26" s="4">
        <f>C23-C24</f>
        <v>36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26.743840449134115</v>
      </c>
      <c r="K27" s="19">
        <f>AVERAGEIF(K8:K24,"&gt;0")</f>
        <v>28.605846077607001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0.82113821138211385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56</v>
      </c>
      <c r="C29" s="4">
        <v>61</v>
      </c>
      <c r="E29" s="12" t="s">
        <v>148</v>
      </c>
      <c r="F29" s="10">
        <f>C10/F10</f>
        <v>1.106430155210643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20</v>
      </c>
      <c r="C30" s="4">
        <v>10</v>
      </c>
      <c r="E30" s="12" t="s">
        <v>91</v>
      </c>
      <c r="F30" s="10">
        <f>F28-F29</f>
        <v>-0.28529194382852918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0.35714285714285715</v>
      </c>
      <c r="C31" s="23">
        <f>C30/C29</f>
        <v>0.16393442622950818</v>
      </c>
      <c r="E31" s="4" t="s">
        <v>149</v>
      </c>
      <c r="F31" s="10">
        <f>B12/F9</f>
        <v>0.53455284552845528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0.63636363636363635</v>
      </c>
      <c r="G32" s="7"/>
      <c r="H32" s="65"/>
      <c r="I32" s="4" t="s">
        <v>203</v>
      </c>
      <c r="J32" s="9">
        <f>F14</f>
        <v>72.538461538461533</v>
      </c>
      <c r="K32" s="4">
        <f>RANK(J32,'Universal Aggregate Worksheet'!I7:I67,0)</f>
        <v>12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1.6393442622950821E-2</v>
      </c>
      <c r="C33" s="23">
        <f>C32/B29</f>
        <v>0</v>
      </c>
      <c r="E33" s="12" t="s">
        <v>92</v>
      </c>
      <c r="F33" s="13">
        <f>F31-F32</f>
        <v>-0.10181079083518108</v>
      </c>
      <c r="G33" s="29"/>
      <c r="H33" s="65"/>
      <c r="I33" s="12" t="s">
        <v>160</v>
      </c>
      <c r="J33" s="9">
        <f>F12</f>
        <v>37.846153846153847</v>
      </c>
      <c r="K33" s="4">
        <f>RANK(J33,'Universal Aggregate Worksheet'!F7:F67,0)</f>
        <v>5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0.36675742574257431</v>
      </c>
      <c r="G34" s="31"/>
      <c r="H34" s="65"/>
      <c r="I34" s="12" t="s">
        <v>161</v>
      </c>
      <c r="J34" s="9">
        <f>F13</f>
        <v>34.692307692307693</v>
      </c>
      <c r="K34" s="4">
        <f>RANK(J34,'Universal Aggregate Worksheet'!G7:G67,1)</f>
        <v>40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69</v>
      </c>
      <c r="C35" s="4">
        <v>64</v>
      </c>
      <c r="E35" s="12" t="s">
        <v>152</v>
      </c>
      <c r="F35" s="6">
        <f>((0.167*C30)+(C9)+(0.83*C32))/C10</f>
        <v>0.24983967935871743</v>
      </c>
      <c r="G35" s="7"/>
      <c r="H35" s="65"/>
      <c r="I35" s="12" t="s">
        <v>210</v>
      </c>
      <c r="J35" s="9">
        <f>J33-J34</f>
        <v>3.1538461538461533</v>
      </c>
      <c r="K35" s="4">
        <f>RANK(J35,'Universal Aggregate Worksheet'!H7:H67,0)</f>
        <v>16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0.56338403041825103</v>
      </c>
      <c r="G36" s="31"/>
      <c r="H36" s="65"/>
      <c r="I36" s="4" t="s">
        <v>133</v>
      </c>
      <c r="J36" s="10">
        <f>F23</f>
        <v>28.642538933769046</v>
      </c>
      <c r="K36" s="4">
        <f>RANK(J36,'Universal Aggregate Worksheet'!X7:X67,0)</f>
        <v>28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0.43439024390243902</v>
      </c>
      <c r="G37" s="31"/>
      <c r="H37" s="65"/>
      <c r="I37" s="4" t="s">
        <v>136</v>
      </c>
      <c r="J37" s="10">
        <f>F24</f>
        <v>28.551340462469899</v>
      </c>
      <c r="K37" s="4">
        <f>RANK(J37,'Universal Aggregate Worksheet'!Z7:Z67,1)</f>
        <v>38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9.1198471299147599E-2</v>
      </c>
      <c r="K38" s="4">
        <f>RANK(J38,'Universal Aggregate Worksheet'!AB7:AB67,0)</f>
        <v>30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0.82113821138211385</v>
      </c>
      <c r="K39" s="4">
        <f>RANK(J39,'Universal Aggregate Worksheet'!M7:M67,0)</f>
        <v>58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4.9504950495049507E-2</v>
      </c>
      <c r="G40" s="13">
        <f>C30/C10</f>
        <v>2.004008016032064E-2</v>
      </c>
      <c r="H40" s="65"/>
      <c r="I40" s="4" t="s">
        <v>170</v>
      </c>
      <c r="J40" s="10">
        <f>F29</f>
        <v>1.106430155210643</v>
      </c>
      <c r="K40" s="4">
        <f>RANK(J40,'Universal Aggregate Worksheet'!Q7:Q67,1)</f>
        <v>54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0.12224448897795591</v>
      </c>
      <c r="G41" s="10">
        <f>B29/B10</f>
        <v>0.13861386138613863</v>
      </c>
      <c r="H41" s="65"/>
      <c r="I41" s="4" t="s">
        <v>168</v>
      </c>
      <c r="J41" s="6">
        <f>F34</f>
        <v>0.36675742574257431</v>
      </c>
      <c r="K41" s="4">
        <f>RANK(J41,'Universal Aggregate Worksheet'!O7:O67,0)</f>
        <v>1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-7.2739538482906402E-2</v>
      </c>
      <c r="G42" s="10">
        <f>G40-G41</f>
        <v>-0.11857378122581799</v>
      </c>
      <c r="H42" s="65"/>
      <c r="I42" s="4" t="s">
        <v>172</v>
      </c>
      <c r="J42" s="6">
        <f>F35</f>
        <v>0.24983967935871743</v>
      </c>
      <c r="K42" s="4">
        <f>RANK(J42,'Universal Aggregate Worksheet'!S7:S67,1)</f>
        <v>9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0.11382113821138211</v>
      </c>
      <c r="G43" s="86">
        <f>C29/F10</f>
        <v>0.1352549889135255</v>
      </c>
      <c r="H43" s="65"/>
      <c r="I43" s="4" t="s">
        <v>182</v>
      </c>
      <c r="J43" s="10">
        <f>F47</f>
        <v>0.16463414634146342</v>
      </c>
      <c r="K43" s="4">
        <f>RANK(J43,'Universal Aggregate Worksheet'!U7:U67,0)</f>
        <v>25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0.1388888888888889</v>
      </c>
      <c r="G44" s="86">
        <f>C30/C9</f>
        <v>8.1300813008130079E-2</v>
      </c>
      <c r="H44" s="65"/>
      <c r="I44" s="4" t="s">
        <v>183</v>
      </c>
      <c r="J44" s="10">
        <f>F48</f>
        <v>0.12638580931263857</v>
      </c>
      <c r="K44" s="4">
        <f>RANK(J44,'Universal Aggregate Worksheet'!V7:V67,1)</f>
        <v>10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0.52786885245901638</v>
      </c>
      <c r="K45" s="4">
        <f>RANK(J45,'Universal Aggregate Worksheet'!J7:J67,0)</f>
        <v>22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0.76949152542372878</v>
      </c>
      <c r="K46" s="4">
        <f>RANK(J46,'Universal Aggregate Worksheet'!K7:K67,0)</f>
        <v>51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0.16463414634146342</v>
      </c>
      <c r="G47" s="33"/>
      <c r="H47" s="65"/>
      <c r="I47" s="4" t="s">
        <v>181</v>
      </c>
      <c r="J47" s="13">
        <f>C25</f>
        <v>0.84937238493723854</v>
      </c>
      <c r="K47" s="4">
        <f>RANK(J47,'Universal Aggregate Worksheet'!L7:L67,1)</f>
        <v>44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0.12638580931263857</v>
      </c>
      <c r="G48" s="29"/>
      <c r="H48" s="65"/>
      <c r="I48" s="4" t="s">
        <v>205</v>
      </c>
      <c r="J48" s="6">
        <f>B31</f>
        <v>0.35714285714285715</v>
      </c>
      <c r="K48" s="4">
        <f>RANK(J48,'Universal Aggregate Worksheet'!AC7:AC67,0)</f>
        <v>18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0.16393442622950818</v>
      </c>
      <c r="K49" s="4">
        <f>RANK(J49,'Universal Aggregate Worksheet'!AD7:AD67,1)</f>
        <v>2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4.9504950495049507E-2</v>
      </c>
      <c r="K50" s="4">
        <f>RANK(J50,'Universal Aggregate Worksheet'!AI7:AI67,0)</f>
        <v>8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7.3170731707317069E-2</v>
      </c>
      <c r="G51" s="10">
        <f>C35/F11</f>
        <v>6.7868504772004248E-2</v>
      </c>
      <c r="H51" s="65"/>
      <c r="I51" s="12" t="s">
        <v>221</v>
      </c>
      <c r="J51" s="10">
        <f>F41</f>
        <v>0.12224448897795591</v>
      </c>
      <c r="K51" s="4">
        <f>RANK(J51,'Universal Aggregate Worksheet'!AJ7:AJ67,1)</f>
        <v>43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0.36363636363636365</v>
      </c>
      <c r="G52" s="86">
        <f>(B12-B9)/F9</f>
        <v>0.241869918699187</v>
      </c>
      <c r="H52" s="65"/>
      <c r="I52" s="12" t="s">
        <v>222</v>
      </c>
      <c r="J52" s="87">
        <f>F43</f>
        <v>0.11382113821138211</v>
      </c>
      <c r="K52" s="4">
        <f>RANK(J52,'Universal Aggregate Worksheet'!AE7:AE67,0)</f>
        <v>26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0.1352549889135255</v>
      </c>
      <c r="K53" s="4">
        <f>RANK(J53,'Universal Aggregate Worksheet'!AF7:AF67,1)</f>
        <v>49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0.1388888888888889</v>
      </c>
      <c r="K54" s="4">
        <f>RANK(J54,'Universal Aggregate Worksheet'!AG7:AG67,0)</f>
        <v>23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26.743840449134115</v>
      </c>
      <c r="G55" s="7"/>
      <c r="H55" s="65"/>
      <c r="I55" s="12" t="s">
        <v>225</v>
      </c>
      <c r="J55" s="87">
        <f>G44</f>
        <v>8.1300813008130079E-2</v>
      </c>
      <c r="K55" s="4">
        <f>RANK(J55,'Universal Aggregate Worksheet'!AH7:AH67,1)</f>
        <v>5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28.605846077607001</v>
      </c>
      <c r="G56" s="7"/>
      <c r="H56" s="65"/>
      <c r="I56" s="12" t="s">
        <v>227</v>
      </c>
      <c r="J56" s="10">
        <f>F51</f>
        <v>7.3170731707317069E-2</v>
      </c>
      <c r="K56" s="4">
        <f>RANK(J56,'Universal Aggregate Worksheet'!AK7:AK67,1)</f>
        <v>53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-1.8620056284728861</v>
      </c>
      <c r="G57" s="7"/>
      <c r="H57" s="65"/>
      <c r="I57" s="12" t="s">
        <v>226</v>
      </c>
      <c r="J57" s="10">
        <f>G51</f>
        <v>6.7868504772004248E-2</v>
      </c>
      <c r="K57" s="4">
        <f>RANK(J57,'Universal Aggregate Worksheet'!AL7:AL67,0)</f>
        <v>16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0.36363636363636365</v>
      </c>
      <c r="K58" s="4">
        <f>RANK(J58,'Universal Aggregate Worksheet'!AM7:AM67,0)</f>
        <v>5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0.241869918699187</v>
      </c>
      <c r="K59" s="4">
        <f>RANK(J59,'Universal Aggregate Worksheet'!AN7:AN67,1)</f>
        <v>2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26.743840449134115</v>
      </c>
      <c r="K60" s="4">
        <f>RANK(J60,'Universal Aggregate Worksheet'!AO7:AO67,0)</f>
        <v>58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28.605846077607001</v>
      </c>
      <c r="K61" s="4">
        <f>RANK(J61,'Universal Aggregate Worksheet'!AP7:AP67,1)</f>
        <v>45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-1.8620056284728861</v>
      </c>
      <c r="K62" s="4">
        <f>RANK(J62,'Universal Aggregate Worksheet'!AQ7:AQ67,0)</f>
        <v>52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49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115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Stony Brook</v>
      </c>
      <c r="C7" s="76" t="s">
        <v>62</v>
      </c>
      <c r="E7" s="7"/>
      <c r="F7" s="76" t="str">
        <f>B1</f>
        <v>Stony Brook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56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32.871287128712872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28.421052631578945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138</v>
      </c>
      <c r="C9" s="4">
        <v>93</v>
      </c>
      <c r="E9" s="4" t="s">
        <v>82</v>
      </c>
      <c r="F9" s="78">
        <f>B19+B23+C26</f>
        <v>384</v>
      </c>
      <c r="G9" s="27"/>
      <c r="H9" s="65"/>
      <c r="I9" s="4" t="s">
        <v>30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27.748691099476442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27.365728900255753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396</v>
      </c>
      <c r="C10" s="4">
        <v>316</v>
      </c>
      <c r="E10" s="4" t="s">
        <v>83</v>
      </c>
      <c r="F10" s="78">
        <f>C19+C23+B26</f>
        <v>326</v>
      </c>
      <c r="G10" s="27"/>
      <c r="H10" s="65"/>
      <c r="I10" s="4" t="s">
        <v>12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26.156941649899395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26.530612244897959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0.34848484848484851</v>
      </c>
      <c r="C11" s="6">
        <f>C9/C10</f>
        <v>0.29430379746835444</v>
      </c>
      <c r="E11" s="4" t="s">
        <v>84</v>
      </c>
      <c r="F11" s="78">
        <f>SUM(F9:F10)</f>
        <v>710</v>
      </c>
      <c r="G11" s="27"/>
      <c r="H11" s="65"/>
      <c r="I11" s="4" t="s">
        <v>199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25.365853658536587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27.493917274939172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249</v>
      </c>
      <c r="C12" s="4">
        <v>202</v>
      </c>
      <c r="E12" s="4" t="s">
        <v>85</v>
      </c>
      <c r="F12" s="79">
        <f>F9/(B39/60)</f>
        <v>34.738032416132675</v>
      </c>
      <c r="G12" s="28"/>
      <c r="H12" s="65"/>
      <c r="I12" s="4" t="s">
        <v>52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26.126126126126124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28.846153846153843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0.62878787878787878</v>
      </c>
      <c r="C13" s="6">
        <f>C12/C10</f>
        <v>0.63924050632911389</v>
      </c>
      <c r="E13" s="4" t="s">
        <v>86</v>
      </c>
      <c r="F13" s="79">
        <f>F10/(B39/60)</f>
        <v>29.491142103279305</v>
      </c>
      <c r="G13" s="28"/>
      <c r="H13" s="65"/>
      <c r="I13" s="4" t="s">
        <v>10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37.037037037037038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24.228028503562946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0.55421686746987953</v>
      </c>
      <c r="C14" s="6">
        <f>C9/C12</f>
        <v>0.46039603960396042</v>
      </c>
      <c r="E14" s="4" t="s">
        <v>87</v>
      </c>
      <c r="F14" s="79">
        <f>F11/(B39/60)</f>
        <v>64.229174519411984</v>
      </c>
      <c r="G14" s="28"/>
      <c r="H14" s="65"/>
      <c r="I14" s="4" t="s">
        <v>6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27.547169811320753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27.292110874200425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77</v>
      </c>
      <c r="C15" s="4">
        <v>64</v>
      </c>
      <c r="E15" s="7"/>
      <c r="F15" s="7"/>
      <c r="G15" s="7"/>
      <c r="H15" s="65"/>
      <c r="I15" s="4" t="s">
        <v>53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26.098901098901102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31.842105263157894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0.55797101449275366</v>
      </c>
      <c r="C16" s="6">
        <f>C15/C9</f>
        <v>0.68817204301075274</v>
      </c>
      <c r="E16" s="24" t="s">
        <v>88</v>
      </c>
      <c r="F16" s="7"/>
      <c r="G16" s="7"/>
      <c r="H16" s="65"/>
      <c r="I16" s="4" t="s">
        <v>19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27.203065134099617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27.171492204899778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35.9375</v>
      </c>
      <c r="G17" s="29"/>
      <c r="H17" s="65"/>
      <c r="I17" s="4" t="s">
        <v>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25.469168900804291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26.914153132250579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28.527607361963192</v>
      </c>
      <c r="G18" s="29"/>
      <c r="H18" s="65"/>
      <c r="I18" s="4" t="s">
        <v>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26.923076923076923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32.648870636550306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165</v>
      </c>
      <c r="C19" s="4">
        <v>103</v>
      </c>
      <c r="E19" s="4" t="s">
        <v>120</v>
      </c>
      <c r="F19" s="10">
        <f>F17-F18</f>
        <v>7.4098926380368084</v>
      </c>
      <c r="G19" s="29"/>
      <c r="H19" s="65"/>
      <c r="I19" s="4" t="s">
        <v>200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0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0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0.61567164179104472</v>
      </c>
      <c r="C20" s="6">
        <f>C19/(B19+C19)</f>
        <v>0.38432835820895522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189</v>
      </c>
      <c r="C23" s="4">
        <v>205</v>
      </c>
      <c r="E23" s="12" t="s">
        <v>122</v>
      </c>
      <c r="F23" s="10">
        <f>(F17*'Efficiency Adjustment'!B66)/K27</f>
        <v>35.842356693284941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171</v>
      </c>
      <c r="C24" s="4">
        <v>175</v>
      </c>
      <c r="E24" s="12" t="s">
        <v>123</v>
      </c>
      <c r="F24" s="10">
        <f>(F18*'Efficiency Adjustment'!C66)/J27</f>
        <v>28.474621704319361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0.90476190476190477</v>
      </c>
      <c r="C25" s="6">
        <f>C24/C23</f>
        <v>0.85365853658536583</v>
      </c>
      <c r="E25" s="12" t="s">
        <v>124</v>
      </c>
      <c r="F25" s="10">
        <f>F23-F24</f>
        <v>7.3677349889655801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18</v>
      </c>
      <c r="C26" s="4">
        <f>C23-C24</f>
        <v>30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28.049756233453738</v>
      </c>
      <c r="K27" s="19">
        <f>AVERAGEIF(K8:K24,"&gt;0")</f>
        <v>28.068565955677055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1.03125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30</v>
      </c>
      <c r="C29" s="4">
        <v>34</v>
      </c>
      <c r="E29" s="12" t="s">
        <v>148</v>
      </c>
      <c r="F29" s="10">
        <f>C10/F10</f>
        <v>0.96932515337423308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8</v>
      </c>
      <c r="C30" s="4">
        <v>14</v>
      </c>
      <c r="E30" s="12" t="s">
        <v>91</v>
      </c>
      <c r="F30" s="10">
        <f>F28-F29</f>
        <v>6.1924846625766916E-2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0.26666666666666666</v>
      </c>
      <c r="C31" s="23">
        <f>C30/C29</f>
        <v>0.41176470588235292</v>
      </c>
      <c r="E31" s="4" t="s">
        <v>149</v>
      </c>
      <c r="F31" s="10">
        <f>B12/F9</f>
        <v>0.6484375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0.61963190184049077</v>
      </c>
      <c r="G32" s="7"/>
      <c r="H32" s="65"/>
      <c r="I32" s="4" t="s">
        <v>203</v>
      </c>
      <c r="J32" s="9">
        <f>F14</f>
        <v>64.229174519411984</v>
      </c>
      <c r="K32" s="4">
        <f>RANK(J32,'Universal Aggregate Worksheet'!I7:I67,0)</f>
        <v>41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2.8805598159509227E-2</v>
      </c>
      <c r="G33" s="29"/>
      <c r="H33" s="65"/>
      <c r="I33" s="12" t="s">
        <v>160</v>
      </c>
      <c r="J33" s="9">
        <f>F12</f>
        <v>34.738032416132675</v>
      </c>
      <c r="K33" s="4">
        <f>RANK(J33,'Universal Aggregate Worksheet'!F7:F67,0)</f>
        <v>25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0.35185858585858587</v>
      </c>
      <c r="G34" s="31"/>
      <c r="H34" s="65"/>
      <c r="I34" s="12" t="s">
        <v>161</v>
      </c>
      <c r="J34" s="9">
        <f>F13</f>
        <v>29.491142103279305</v>
      </c>
      <c r="K34" s="4">
        <f>RANK(J34,'Universal Aggregate Worksheet'!G7:G67,1)</f>
        <v>9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36</v>
      </c>
      <c r="C35" s="4">
        <v>31</v>
      </c>
      <c r="E35" s="12" t="s">
        <v>152</v>
      </c>
      <c r="F35" s="6">
        <f>((0.167*C30)+(C9)+(0.83*C32))/C10</f>
        <v>0.30170253164556959</v>
      </c>
      <c r="G35" s="7"/>
      <c r="H35" s="65"/>
      <c r="I35" s="12" t="s">
        <v>210</v>
      </c>
      <c r="J35" s="9">
        <f>J33-J34</f>
        <v>5.2468903128533704</v>
      </c>
      <c r="K35" s="4">
        <f>RANK(J35,'Universal Aggregate Worksheet'!H7:H67,0)</f>
        <v>5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0.55958232931726914</v>
      </c>
      <c r="G36" s="31"/>
      <c r="H36" s="65"/>
      <c r="I36" s="4" t="s">
        <v>133</v>
      </c>
      <c r="J36" s="10">
        <f>F23</f>
        <v>35.842356693284941</v>
      </c>
      <c r="K36" s="4">
        <f>RANK(J36,'Universal Aggregate Worksheet'!X7:X67,0)</f>
        <v>4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11</v>
      </c>
      <c r="C37" s="4">
        <v>11</v>
      </c>
      <c r="E37" s="12" t="s">
        <v>154</v>
      </c>
      <c r="F37" s="6">
        <f>((0.167*C30)+(C9)+(0.83*C32))/C12</f>
        <v>0.47197029702970295</v>
      </c>
      <c r="G37" s="31"/>
      <c r="H37" s="65"/>
      <c r="I37" s="4" t="s">
        <v>136</v>
      </c>
      <c r="J37" s="10">
        <f>F24</f>
        <v>28.474621704319361</v>
      </c>
      <c r="K37" s="4">
        <f>RANK(J37,'Universal Aggregate Worksheet'!Z7:Z67,1)</f>
        <v>37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7.3677349889655801</v>
      </c>
      <c r="K38" s="4">
        <f>RANK(J38,'Universal Aggregate Worksheet'!AB7:AB67,0)</f>
        <v>12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663.25</v>
      </c>
      <c r="C39" s="4">
        <f>B39</f>
        <v>663.25</v>
      </c>
      <c r="E39" s="24" t="s">
        <v>155</v>
      </c>
      <c r="F39" s="7"/>
      <c r="G39" s="7"/>
      <c r="H39" s="65"/>
      <c r="I39" s="4" t="s">
        <v>166</v>
      </c>
      <c r="J39" s="10">
        <f>F28</f>
        <v>1.03125</v>
      </c>
      <c r="K39" s="4">
        <f>RANK(J39,'Universal Aggregate Worksheet'!M7:M67,0)</f>
        <v>29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2.0202020202020204E-2</v>
      </c>
      <c r="G40" s="13">
        <f>C30/C10</f>
        <v>4.4303797468354431E-2</v>
      </c>
      <c r="H40" s="65"/>
      <c r="I40" s="4" t="s">
        <v>170</v>
      </c>
      <c r="J40" s="10">
        <f>F29</f>
        <v>0.96932515337423308</v>
      </c>
      <c r="K40" s="4">
        <f>RANK(J40,'Universal Aggregate Worksheet'!Q7:Q67,1)</f>
        <v>20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0.10759493670886076</v>
      </c>
      <c r="G41" s="10">
        <f>B29/B10</f>
        <v>7.575757575757576E-2</v>
      </c>
      <c r="H41" s="65"/>
      <c r="I41" s="4" t="s">
        <v>168</v>
      </c>
      <c r="J41" s="6">
        <f>F34</f>
        <v>0.35185858585858587</v>
      </c>
      <c r="K41" s="4">
        <f>RANK(J41,'Universal Aggregate Worksheet'!O7:O67,0)</f>
        <v>4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-8.7392916506840557E-2</v>
      </c>
      <c r="G42" s="10">
        <f>G40-G41</f>
        <v>-3.1453778289221329E-2</v>
      </c>
      <c r="H42" s="65"/>
      <c r="I42" s="4" t="s">
        <v>172</v>
      </c>
      <c r="J42" s="6">
        <f>F35</f>
        <v>0.30170253164556959</v>
      </c>
      <c r="K42" s="4">
        <f>RANK(J42,'Universal Aggregate Worksheet'!S7:S67,1)</f>
        <v>44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7.8125E-2</v>
      </c>
      <c r="G43" s="86">
        <f>C29/F10</f>
        <v>0.10429447852760736</v>
      </c>
      <c r="H43" s="65"/>
      <c r="I43" s="4" t="s">
        <v>182</v>
      </c>
      <c r="J43" s="10">
        <f>F47</f>
        <v>0.20052083333333334</v>
      </c>
      <c r="K43" s="4">
        <f>RANK(J43,'Universal Aggregate Worksheet'!U7:U67,0)</f>
        <v>6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5.7971014492753624E-2</v>
      </c>
      <c r="G44" s="86">
        <f>C30/C9</f>
        <v>0.15053763440860216</v>
      </c>
      <c r="H44" s="65"/>
      <c r="I44" s="4" t="s">
        <v>183</v>
      </c>
      <c r="J44" s="10">
        <f>F48</f>
        <v>0.19631901840490798</v>
      </c>
      <c r="K44" s="4">
        <f>RANK(J44,'Universal Aggregate Worksheet'!V7:V67,1)</f>
        <v>57</v>
      </c>
      <c r="L44" s="10">
        <f>AVERAGE('Universal Aggregate Worksheet'!V7:V67)</f>
        <v>0.15326303670387184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0.61567164179104472</v>
      </c>
      <c r="K45" s="4">
        <f>RANK(J45,'Universal Aggregate Worksheet'!J7:J67,0)</f>
        <v>7</v>
      </c>
      <c r="L45" s="10">
        <f>AVERAGE('Universal Aggregate Worksheet'!J7:J67)</f>
        <v>0.49945904985462097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0.90476190476190477</v>
      </c>
      <c r="K46" s="4">
        <f>RANK(J46,'Universal Aggregate Worksheet'!K7:K67,0)</f>
        <v>1</v>
      </c>
      <c r="L46" s="10">
        <f>AVERAGE('Universal Aggregate Worksheet'!K7:K67)</f>
        <v>0.82593138353425022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41"/>
      <c r="X46" s="41"/>
      <c r="Y46" s="40"/>
      <c r="Z46" s="41"/>
    </row>
    <row r="47" spans="1:26">
      <c r="A47" s="11"/>
      <c r="B47" s="11"/>
      <c r="C47" s="11"/>
      <c r="E47" s="4" t="s">
        <v>157</v>
      </c>
      <c r="F47" s="10">
        <f>B15/F9</f>
        <v>0.20052083333333334</v>
      </c>
      <c r="G47" s="33"/>
      <c r="H47" s="65"/>
      <c r="I47" s="4" t="s">
        <v>181</v>
      </c>
      <c r="J47" s="13">
        <f>C25</f>
        <v>0.85365853658536583</v>
      </c>
      <c r="K47" s="4">
        <f>RANK(J47,'Universal Aggregate Worksheet'!L7:L67,1)</f>
        <v>48</v>
      </c>
      <c r="L47" s="10">
        <f>AVERAGE('Universal Aggregate Worksheet'!L7:L67)</f>
        <v>0.8260707150266019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0.19631901840490798</v>
      </c>
      <c r="G48" s="29"/>
      <c r="H48" s="65"/>
      <c r="I48" s="4" t="s">
        <v>205</v>
      </c>
      <c r="J48" s="6">
        <f>B31</f>
        <v>0.26666666666666666</v>
      </c>
      <c r="K48" s="4">
        <f>RANK(J48,'Universal Aggregate Worksheet'!AC7:AC67,0)</f>
        <v>46</v>
      </c>
      <c r="L48" s="6">
        <f>AVERAGE('Universal Aggregate Worksheet'!AC7:AC67)</f>
        <v>0.32040878420134578</v>
      </c>
      <c r="M48" s="66" t="s">
        <v>39</v>
      </c>
      <c r="N48" s="11"/>
      <c r="O48" s="39"/>
      <c r="P48" s="39"/>
      <c r="Q48" s="39"/>
      <c r="R48" s="39"/>
      <c r="S48" s="39"/>
      <c r="T48" s="41"/>
      <c r="U48" s="41"/>
      <c r="V48" s="40"/>
      <c r="W48" s="41"/>
      <c r="X48" s="41"/>
      <c r="Y48" s="40"/>
      <c r="Z48" s="41"/>
    </row>
    <row r="49" spans="5:26">
      <c r="E49" s="7"/>
      <c r="F49" s="7"/>
      <c r="G49" s="7"/>
      <c r="H49" s="65"/>
      <c r="I49" s="12" t="s">
        <v>206</v>
      </c>
      <c r="J49" s="6">
        <f>C31</f>
        <v>0.41176470588235292</v>
      </c>
      <c r="K49" s="4">
        <f>RANK(J49,'Universal Aggregate Worksheet'!AD7:AD67,1)</f>
        <v>52</v>
      </c>
      <c r="L49" s="6">
        <f>AVERAGE('Universal Aggregate Worksheet'!AD7:AD67)</f>
        <v>0.31644820293192144</v>
      </c>
      <c r="M49" s="66" t="s">
        <v>38</v>
      </c>
      <c r="N49" s="11"/>
      <c r="O49" s="39"/>
      <c r="P49" s="39"/>
      <c r="Q49" s="39"/>
      <c r="R49" s="39"/>
      <c r="S49" s="39"/>
      <c r="T49" s="41"/>
      <c r="U49" s="41"/>
      <c r="V49" s="40"/>
      <c r="W49" s="22"/>
      <c r="X49" s="22"/>
      <c r="Y49" s="22"/>
      <c r="Z49" s="41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2.0202020202020204E-2</v>
      </c>
      <c r="K50" s="4">
        <f>RANK(J50,'Universal Aggregate Worksheet'!AI7:AI67,0)</f>
        <v>59</v>
      </c>
      <c r="L50" s="10">
        <f>AVERAGE('Universal Aggregate Worksheet'!AI7:AI67)</f>
        <v>3.6266627762602838E-2</v>
      </c>
      <c r="M50" s="66" t="s">
        <v>40</v>
      </c>
      <c r="N50" s="11"/>
      <c r="O50" s="39"/>
      <c r="P50" s="39"/>
      <c r="Q50" s="39"/>
      <c r="R50" s="39"/>
      <c r="S50" s="39"/>
      <c r="T50" s="41"/>
      <c r="U50" s="41"/>
      <c r="V50" s="40"/>
      <c r="Z50" s="41"/>
    </row>
    <row r="51" spans="5:26">
      <c r="E51" s="4" t="s">
        <v>90</v>
      </c>
      <c r="F51" s="10">
        <f>B35/F11</f>
        <v>5.0704225352112678E-2</v>
      </c>
      <c r="G51" s="10">
        <f>C35/F11</f>
        <v>4.3661971830985913E-2</v>
      </c>
      <c r="H51" s="65"/>
      <c r="I51" s="12" t="s">
        <v>221</v>
      </c>
      <c r="J51" s="10">
        <f>F41</f>
        <v>0.10759493670886076</v>
      </c>
      <c r="K51" s="4">
        <f>RANK(J51,'Universal Aggregate Worksheet'!AJ7:AJ67,1)</f>
        <v>26</v>
      </c>
      <c r="L51" s="10">
        <f>AVERAGE('Universal Aggregate Worksheet'!AJ7:AJ67)</f>
        <v>0.11484201785268069</v>
      </c>
      <c r="M51" s="66" t="s">
        <v>41</v>
      </c>
    </row>
    <row r="52" spans="5:26">
      <c r="E52" s="12" t="s">
        <v>219</v>
      </c>
      <c r="F52" s="86">
        <f>(C12-C9)/F10</f>
        <v>0.33435582822085891</v>
      </c>
      <c r="G52" s="86">
        <f>(B12-B9)/F9</f>
        <v>0.2890625</v>
      </c>
      <c r="H52" s="65"/>
      <c r="I52" s="12" t="s">
        <v>222</v>
      </c>
      <c r="J52" s="87">
        <f>F43</f>
        <v>7.8125E-2</v>
      </c>
      <c r="K52" s="4">
        <f>RANK(J52,'Universal Aggregate Worksheet'!AE7:AE67,0)</f>
        <v>60</v>
      </c>
      <c r="L52" s="10">
        <f>AVERAGE('Universal Aggregate Worksheet'!AE7:AE67)</f>
        <v>0.11494067584306167</v>
      </c>
      <c r="M52" s="66" t="s">
        <v>42</v>
      </c>
    </row>
    <row r="53" spans="5:26">
      <c r="E53" s="7"/>
      <c r="F53" s="7"/>
      <c r="G53" s="7"/>
      <c r="H53" s="65"/>
      <c r="I53" s="12" t="s">
        <v>223</v>
      </c>
      <c r="J53" s="87">
        <f>G43</f>
        <v>0.10429447852760736</v>
      </c>
      <c r="K53" s="4">
        <f>RANK(J53,'Universal Aggregate Worksheet'!AF7:AF67,1)</f>
        <v>22</v>
      </c>
      <c r="L53" s="10">
        <f>AVERAGE('Universal Aggregate Worksheet'!AF7:AF67)</f>
        <v>0.11410462628576082</v>
      </c>
      <c r="M53" s="66" t="s">
        <v>43</v>
      </c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5.7971014492753624E-2</v>
      </c>
      <c r="K54" s="4">
        <f>RANK(J54,'Universal Aggregate Worksheet'!AG7:AG67,0)</f>
        <v>60</v>
      </c>
      <c r="L54" s="10">
        <f>AVERAGE('Universal Aggregate Worksheet'!AG7:AG67)</f>
        <v>0.12982029663452835</v>
      </c>
      <c r="M54" s="66" t="s">
        <v>44</v>
      </c>
    </row>
    <row r="55" spans="5:26">
      <c r="E55" s="12" t="s">
        <v>105</v>
      </c>
      <c r="F55" s="10">
        <f>J27</f>
        <v>28.049756233453738</v>
      </c>
      <c r="G55" s="7"/>
      <c r="H55" s="65"/>
      <c r="I55" s="12" t="s">
        <v>225</v>
      </c>
      <c r="J55" s="87">
        <f>G44</f>
        <v>0.15053763440860216</v>
      </c>
      <c r="K55" s="4">
        <f>RANK(J55,'Universal Aggregate Worksheet'!AH7:AH67,1)</f>
        <v>43</v>
      </c>
      <c r="L55" s="10">
        <f>AVERAGE('Universal Aggregate Worksheet'!AH7:AH67)</f>
        <v>0.12881023565416272</v>
      </c>
      <c r="M55" s="66" t="s">
        <v>45</v>
      </c>
    </row>
    <row r="56" spans="5:26">
      <c r="E56" s="12" t="s">
        <v>106</v>
      </c>
      <c r="F56" s="10">
        <f>K27</f>
        <v>28.068565955677055</v>
      </c>
      <c r="G56" s="7"/>
      <c r="H56" s="65"/>
      <c r="I56" s="12" t="s">
        <v>227</v>
      </c>
      <c r="J56" s="10">
        <f>F51</f>
        <v>5.0704225352112678E-2</v>
      </c>
      <c r="K56" s="4">
        <f>RANK(J56,'Universal Aggregate Worksheet'!AK7:AK67,1)</f>
        <v>17</v>
      </c>
      <c r="L56" s="10">
        <f>AVERAGE('Universal Aggregate Worksheet'!AK7:AK67)</f>
        <v>6.0354802798620363E-2</v>
      </c>
      <c r="M56" s="66" t="s">
        <v>46</v>
      </c>
    </row>
    <row r="57" spans="5:26">
      <c r="E57" s="4" t="s">
        <v>159</v>
      </c>
      <c r="F57" s="10">
        <f>F55-F56</f>
        <v>-1.8809722223316783E-2</v>
      </c>
      <c r="G57" s="7"/>
      <c r="H57" s="65"/>
      <c r="I57" s="12" t="s">
        <v>226</v>
      </c>
      <c r="J57" s="10">
        <f>G51</f>
        <v>4.3661971830985913E-2</v>
      </c>
      <c r="K57" s="4">
        <f>RANK(J57,'Universal Aggregate Worksheet'!AL7:AL67,0)</f>
        <v>60</v>
      </c>
      <c r="L57" s="10">
        <f>AVERAGE('Universal Aggregate Worksheet'!AL7:AL67)</f>
        <v>6.0671892031332338E-2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0.33435582822085891</v>
      </c>
      <c r="K58" s="4">
        <f>RANK(J58,'Universal Aggregate Worksheet'!AM7:AM67,0)</f>
        <v>13</v>
      </c>
      <c r="L58" s="10">
        <f>AVERAGE('Universal Aggregate Worksheet'!AM7:AM67)</f>
        <v>0.30728905836350334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0.2890625</v>
      </c>
      <c r="K59" s="4">
        <f>RANK(J59,'Universal Aggregate Worksheet'!AN7:AN67,1)</f>
        <v>23</v>
      </c>
      <c r="L59" s="10">
        <f>AVERAGE('Universal Aggregate Worksheet'!AN7:AN67)</f>
        <v>0.30751949535267659</v>
      </c>
      <c r="M59" s="66" t="s">
        <v>198</v>
      </c>
    </row>
    <row r="60" spans="5:26">
      <c r="H60" s="65"/>
      <c r="I60" s="12" t="s">
        <v>207</v>
      </c>
      <c r="J60" s="10">
        <f>J27</f>
        <v>28.049756233453738</v>
      </c>
      <c r="K60" s="4">
        <f>RANK(J60,'Universal Aggregate Worksheet'!AO7:AO67,0)</f>
        <v>31</v>
      </c>
      <c r="L60" s="10">
        <f>AVERAGE('Universal Aggregate Worksheet'!AO7:AO67)</f>
        <v>28.146799135875497</v>
      </c>
      <c r="M60" s="66" t="s">
        <v>49</v>
      </c>
    </row>
    <row r="61" spans="5:26">
      <c r="H61" s="65"/>
      <c r="I61" s="12" t="s">
        <v>208</v>
      </c>
      <c r="J61" s="10">
        <f>K27</f>
        <v>28.068565955677055</v>
      </c>
      <c r="K61" s="4">
        <f>RANK(J61,'Universal Aggregate Worksheet'!AP7:AP67,1)</f>
        <v>35</v>
      </c>
      <c r="L61" s="10">
        <f>AVERAGE('Universal Aggregate Worksheet'!AP7:AP67)</f>
        <v>27.963138121850669</v>
      </c>
      <c r="M61" s="66" t="s">
        <v>51</v>
      </c>
    </row>
    <row r="62" spans="5:26">
      <c r="H62" s="65"/>
      <c r="I62" s="12" t="s">
        <v>209</v>
      </c>
      <c r="J62" s="10">
        <f>J60-J61</f>
        <v>-1.8809722223316783E-2</v>
      </c>
      <c r="K62" s="4">
        <f>RANK(J62,'Universal Aggregate Worksheet'!AQ7:AQ67,0)</f>
        <v>31</v>
      </c>
      <c r="L62" s="10">
        <f>AVERAGE('Universal Aggregate Worksheet'!AQ7:AQ67)</f>
        <v>0.18366101402482529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35">
    <sortCondition ref="N8:N35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50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132</v>
      </c>
    </row>
    <row r="4" spans="1:23" ht="15.75" thickBot="1">
      <c r="N4" s="69"/>
      <c r="O4" s="69"/>
      <c r="P4" s="69"/>
      <c r="Q4" s="69"/>
      <c r="R4" s="69"/>
      <c r="S4" s="69"/>
      <c r="T4" s="69"/>
      <c r="U4" s="69"/>
      <c r="V4" s="69"/>
      <c r="W4" s="69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70"/>
      <c r="O5" s="70"/>
      <c r="P5" s="70"/>
      <c r="Q5" s="70"/>
      <c r="R5" s="70"/>
      <c r="S5" s="70"/>
      <c r="T5" s="70"/>
      <c r="U5" s="70"/>
      <c r="V5" s="70"/>
      <c r="W5" s="70"/>
    </row>
    <row r="6" spans="1:23">
      <c r="N6" s="68"/>
      <c r="O6" s="68"/>
      <c r="P6" s="68"/>
      <c r="Q6" s="68"/>
      <c r="R6" s="68"/>
      <c r="S6" s="68"/>
      <c r="T6" s="68"/>
      <c r="U6" s="68"/>
      <c r="V6" s="68"/>
      <c r="W6" s="68"/>
    </row>
    <row r="7" spans="1:23" ht="30">
      <c r="A7" s="7"/>
      <c r="B7" s="76" t="str">
        <f>B1</f>
        <v>St. John's</v>
      </c>
      <c r="C7" s="76" t="s">
        <v>62</v>
      </c>
      <c r="E7" s="7"/>
      <c r="F7" s="76" t="str">
        <f>B1</f>
        <v>St. John's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70"/>
      <c r="O7" s="70"/>
      <c r="P7" s="70"/>
      <c r="Q7" s="70"/>
      <c r="R7" s="70"/>
      <c r="S7" s="70"/>
      <c r="T7" s="70"/>
      <c r="U7" s="70"/>
      <c r="V7" s="70"/>
      <c r="W7" s="70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23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19.638826185101578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30.632411067193676</v>
      </c>
      <c r="L8" s="94"/>
      <c r="M8" s="66" t="s">
        <v>0</v>
      </c>
      <c r="N8" s="71"/>
      <c r="O8" s="68"/>
      <c r="P8" s="68"/>
      <c r="Q8" s="68"/>
      <c r="R8" s="68"/>
      <c r="S8" s="68"/>
      <c r="T8" s="72"/>
      <c r="U8" s="72"/>
      <c r="V8" s="73"/>
      <c r="W8" s="72"/>
    </row>
    <row r="9" spans="1:23">
      <c r="A9" s="4" t="s">
        <v>65</v>
      </c>
      <c r="B9" s="4">
        <v>104</v>
      </c>
      <c r="C9" s="4">
        <v>113</v>
      </c>
      <c r="E9" s="4" t="s">
        <v>82</v>
      </c>
      <c r="F9" s="78">
        <f>B19+B23+C26</f>
        <v>410</v>
      </c>
      <c r="G9" s="27"/>
      <c r="H9" s="65"/>
      <c r="I9" s="4" t="s">
        <v>59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31.125827814569533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23.56164383561644</v>
      </c>
      <c r="L9" s="94"/>
      <c r="M9" s="66" t="s">
        <v>1</v>
      </c>
      <c r="N9" s="71"/>
      <c r="O9" s="68"/>
      <c r="P9" s="68"/>
      <c r="Q9" s="68"/>
      <c r="R9" s="68"/>
      <c r="S9" s="68"/>
      <c r="T9" s="72"/>
      <c r="U9" s="72"/>
      <c r="V9" s="73"/>
      <c r="W9" s="72"/>
    </row>
    <row r="10" spans="1:23">
      <c r="A10" s="4" t="s">
        <v>66</v>
      </c>
      <c r="B10" s="4">
        <v>383</v>
      </c>
      <c r="C10" s="4">
        <v>430</v>
      </c>
      <c r="E10" s="4" t="s">
        <v>83</v>
      </c>
      <c r="F10" s="78">
        <f>C19+C23+B26</f>
        <v>411</v>
      </c>
      <c r="G10" s="27"/>
      <c r="H10" s="65"/>
      <c r="I10" s="4" t="s">
        <v>18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28.50678733031674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27.391304347826086</v>
      </c>
      <c r="L10" s="94"/>
      <c r="M10" s="66" t="s">
        <v>2</v>
      </c>
      <c r="N10" s="71"/>
      <c r="O10" s="68"/>
      <c r="P10" s="68"/>
      <c r="Q10" s="68"/>
      <c r="R10" s="68"/>
      <c r="S10" s="68"/>
      <c r="T10" s="72"/>
      <c r="U10" s="72"/>
      <c r="V10" s="73"/>
      <c r="W10" s="72"/>
    </row>
    <row r="11" spans="1:23">
      <c r="A11" s="4" t="s">
        <v>67</v>
      </c>
      <c r="B11" s="6">
        <f>B9/B10</f>
        <v>0.27154046997389036</v>
      </c>
      <c r="C11" s="6">
        <f>C9/C10</f>
        <v>0.26279069767441859</v>
      </c>
      <c r="E11" s="4" t="s">
        <v>84</v>
      </c>
      <c r="F11" s="78">
        <f>SUM(F9:F10)</f>
        <v>821</v>
      </c>
      <c r="G11" s="27"/>
      <c r="H11" s="65"/>
      <c r="I11" s="4" t="s">
        <v>48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29.268292682926827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27.27272727272727</v>
      </c>
      <c r="L11" s="94"/>
      <c r="M11" s="66" t="s">
        <v>3</v>
      </c>
      <c r="N11" s="71"/>
      <c r="O11" s="68"/>
      <c r="P11" s="68"/>
      <c r="Q11" s="68"/>
      <c r="R11" s="68"/>
      <c r="S11" s="68"/>
      <c r="T11" s="72"/>
      <c r="U11" s="72"/>
      <c r="V11" s="73"/>
      <c r="W11" s="72"/>
    </row>
    <row r="12" spans="1:23">
      <c r="A12" s="4" t="s">
        <v>68</v>
      </c>
      <c r="B12" s="4">
        <v>224</v>
      </c>
      <c r="C12" s="4">
        <v>267</v>
      </c>
      <c r="E12" s="4" t="s">
        <v>85</v>
      </c>
      <c r="F12" s="79">
        <f>F9/(B39/60)</f>
        <v>34.166666666666664</v>
      </c>
      <c r="G12" s="28"/>
      <c r="H12" s="65"/>
      <c r="I12" s="4" t="s">
        <v>49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35.9375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28.527607361963192</v>
      </c>
      <c r="L12" s="94"/>
      <c r="M12" s="66" t="s">
        <v>4</v>
      </c>
      <c r="N12" s="71"/>
      <c r="O12" s="68"/>
      <c r="P12" s="68"/>
      <c r="Q12" s="68"/>
      <c r="R12" s="68"/>
      <c r="S12" s="68"/>
      <c r="T12" s="72"/>
      <c r="U12" s="72"/>
      <c r="V12" s="73"/>
      <c r="W12" s="72"/>
    </row>
    <row r="13" spans="1:23">
      <c r="A13" s="4" t="s">
        <v>69</v>
      </c>
      <c r="B13" s="6">
        <f>B12/B10</f>
        <v>0.58485639686684077</v>
      </c>
      <c r="C13" s="6">
        <f>C12/C10</f>
        <v>0.62093023255813951</v>
      </c>
      <c r="E13" s="4" t="s">
        <v>86</v>
      </c>
      <c r="F13" s="79">
        <f>F10/(B39/60)</f>
        <v>34.25</v>
      </c>
      <c r="G13" s="28"/>
      <c r="H13" s="65"/>
      <c r="I13" s="4" t="s">
        <v>54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25.102040816326532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26.385809312638582</v>
      </c>
      <c r="L13" s="94"/>
      <c r="M13" s="66" t="s">
        <v>5</v>
      </c>
      <c r="N13" s="71"/>
      <c r="O13" s="68"/>
      <c r="P13" s="68"/>
      <c r="Q13" s="68"/>
      <c r="R13" s="68"/>
      <c r="S13" s="68"/>
      <c r="T13" s="72"/>
      <c r="U13" s="72"/>
      <c r="V13" s="73"/>
      <c r="W13" s="72"/>
    </row>
    <row r="14" spans="1:23">
      <c r="A14" s="4" t="s">
        <v>78</v>
      </c>
      <c r="B14" s="6">
        <f>B9/B12</f>
        <v>0.4642857142857143</v>
      </c>
      <c r="C14" s="6">
        <f>C9/C12</f>
        <v>0.42322097378277151</v>
      </c>
      <c r="E14" s="4" t="s">
        <v>87</v>
      </c>
      <c r="F14" s="79">
        <f>F11/(B39/60)</f>
        <v>68.416666666666671</v>
      </c>
      <c r="G14" s="28"/>
      <c r="H14" s="65"/>
      <c r="I14" s="4" t="s">
        <v>22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31.627906976744185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22.443181818181817</v>
      </c>
      <c r="L14" s="94"/>
      <c r="M14" s="66" t="s">
        <v>6</v>
      </c>
      <c r="N14" s="71"/>
      <c r="O14" s="68"/>
      <c r="P14" s="68"/>
      <c r="Q14" s="68"/>
      <c r="R14" s="68"/>
      <c r="S14" s="68"/>
      <c r="T14" s="72"/>
      <c r="U14" s="72"/>
      <c r="V14" s="73"/>
      <c r="W14" s="72"/>
    </row>
    <row r="15" spans="1:23">
      <c r="A15" s="4" t="s">
        <v>70</v>
      </c>
      <c r="B15" s="4">
        <v>58</v>
      </c>
      <c r="C15" s="4">
        <v>52</v>
      </c>
      <c r="E15" s="7"/>
      <c r="F15" s="7"/>
      <c r="G15" s="7"/>
      <c r="H15" s="65"/>
      <c r="I15" s="4" t="s">
        <v>46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24.380165289256198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25.619834710743799</v>
      </c>
      <c r="L15" s="94"/>
      <c r="M15" s="66" t="s">
        <v>7</v>
      </c>
      <c r="N15" s="71"/>
      <c r="O15" s="68"/>
      <c r="P15" s="68"/>
      <c r="Q15" s="68"/>
      <c r="R15" s="68"/>
      <c r="S15" s="68"/>
      <c r="T15" s="72"/>
      <c r="U15" s="72"/>
      <c r="V15" s="73"/>
      <c r="W15" s="72"/>
    </row>
    <row r="16" spans="1:23">
      <c r="A16" s="4" t="s">
        <v>79</v>
      </c>
      <c r="B16" s="6">
        <f>B15/B9</f>
        <v>0.55769230769230771</v>
      </c>
      <c r="C16" s="6">
        <f>C15/C9</f>
        <v>0.46017699115044247</v>
      </c>
      <c r="E16" s="24" t="s">
        <v>88</v>
      </c>
      <c r="F16" s="7"/>
      <c r="G16" s="7"/>
      <c r="H16" s="65"/>
      <c r="I16" s="4" t="s">
        <v>45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26.410256410256412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27.514792899408285</v>
      </c>
      <c r="L16" s="94"/>
      <c r="M16" s="66" t="s">
        <v>8</v>
      </c>
      <c r="N16" s="71"/>
      <c r="O16" s="68"/>
      <c r="P16" s="68"/>
      <c r="Q16" s="68"/>
      <c r="R16" s="68"/>
      <c r="S16" s="68"/>
      <c r="T16" s="72"/>
      <c r="U16" s="72"/>
      <c r="V16" s="73"/>
      <c r="W16" s="72"/>
    </row>
    <row r="17" spans="1:23">
      <c r="A17" s="7"/>
      <c r="B17" s="7"/>
      <c r="C17" s="7"/>
      <c r="E17" s="4" t="s">
        <v>118</v>
      </c>
      <c r="F17" s="10">
        <f>(B9/F9)*100</f>
        <v>25.365853658536587</v>
      </c>
      <c r="G17" s="29"/>
      <c r="H17" s="65"/>
      <c r="I17" s="4" t="s">
        <v>42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19.660194174757279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28.913043478260867</v>
      </c>
      <c r="L17" s="94"/>
      <c r="M17" s="66" t="s">
        <v>196</v>
      </c>
      <c r="N17" s="71"/>
      <c r="O17" s="68"/>
      <c r="P17" s="68"/>
      <c r="Q17" s="68"/>
      <c r="R17" s="68"/>
      <c r="S17" s="68"/>
      <c r="T17" s="72"/>
      <c r="U17" s="72"/>
      <c r="V17" s="73"/>
      <c r="W17" s="72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27.493917274939172</v>
      </c>
      <c r="G18" s="29"/>
      <c r="H18" s="65"/>
      <c r="I18" s="4" t="s">
        <v>36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31.921824104234524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20.068027210884352</v>
      </c>
      <c r="L18" s="94"/>
      <c r="M18" s="66" t="s">
        <v>9</v>
      </c>
      <c r="N18" s="71"/>
      <c r="O18" s="68"/>
      <c r="P18" s="68"/>
      <c r="Q18" s="68"/>
      <c r="R18" s="68"/>
      <c r="S18" s="68"/>
      <c r="T18" s="72"/>
      <c r="U18" s="72"/>
      <c r="V18" s="73"/>
      <c r="W18" s="72"/>
    </row>
    <row r="19" spans="1:23">
      <c r="A19" s="4" t="s">
        <v>72</v>
      </c>
      <c r="B19" s="4">
        <v>128</v>
      </c>
      <c r="C19" s="4">
        <v>132</v>
      </c>
      <c r="E19" s="4" t="s">
        <v>120</v>
      </c>
      <c r="F19" s="10">
        <f>F17-F18</f>
        <v>-2.128063616402585</v>
      </c>
      <c r="G19" s="29"/>
      <c r="H19" s="65"/>
      <c r="I19" s="4" t="s">
        <v>55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32.608695652173914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28.106508875739642</v>
      </c>
      <c r="L19" s="94"/>
      <c r="M19" s="66" t="s">
        <v>10</v>
      </c>
      <c r="N19" s="71"/>
      <c r="O19" s="68"/>
      <c r="P19" s="68"/>
      <c r="Q19" s="68"/>
      <c r="R19" s="68"/>
      <c r="S19" s="68"/>
      <c r="T19" s="72"/>
      <c r="U19" s="72"/>
      <c r="V19" s="73"/>
      <c r="W19" s="72"/>
    </row>
    <row r="20" spans="1:23">
      <c r="A20" s="30" t="s">
        <v>145</v>
      </c>
      <c r="B20" s="6">
        <f>B19/(B19+C19)</f>
        <v>0.49230769230769234</v>
      </c>
      <c r="C20" s="6">
        <f>C19/(B19+C19)</f>
        <v>0.50769230769230766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71"/>
      <c r="O20" s="68"/>
      <c r="P20" s="68"/>
      <c r="Q20" s="68"/>
      <c r="R20" s="68"/>
      <c r="S20" s="68"/>
      <c r="T20" s="72"/>
      <c r="U20" s="72"/>
      <c r="V20" s="73"/>
      <c r="W20" s="72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71"/>
      <c r="O21" s="68"/>
      <c r="P21" s="68"/>
      <c r="Q21" s="68"/>
      <c r="R21" s="68"/>
      <c r="S21" s="68"/>
      <c r="T21" s="72"/>
      <c r="U21" s="72"/>
      <c r="V21" s="73"/>
      <c r="W21" s="72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71"/>
      <c r="O22" s="68"/>
      <c r="P22" s="68"/>
      <c r="Q22" s="68"/>
      <c r="R22" s="68"/>
      <c r="S22" s="68"/>
      <c r="T22" s="72"/>
      <c r="U22" s="72"/>
      <c r="V22" s="73"/>
      <c r="W22" s="72"/>
    </row>
    <row r="23" spans="1:23">
      <c r="A23" s="4" t="s">
        <v>74</v>
      </c>
      <c r="B23" s="4">
        <v>236</v>
      </c>
      <c r="C23" s="4">
        <v>247</v>
      </c>
      <c r="E23" s="12" t="s">
        <v>122</v>
      </c>
      <c r="F23" s="10">
        <f>(F17*'Efficiency Adjustment'!B66)/K27</f>
        <v>26.928523299264477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71"/>
      <c r="O23" s="68"/>
      <c r="P23" s="68"/>
      <c r="Q23" s="68"/>
      <c r="R23" s="68"/>
      <c r="S23" s="68"/>
      <c r="T23" s="72"/>
      <c r="U23" s="72"/>
      <c r="V23" s="73"/>
      <c r="W23" s="72"/>
    </row>
    <row r="24" spans="1:23">
      <c r="A24" s="4" t="s">
        <v>75</v>
      </c>
      <c r="B24" s="4">
        <v>204</v>
      </c>
      <c r="C24" s="4">
        <v>201</v>
      </c>
      <c r="E24" s="12" t="s">
        <v>123</v>
      </c>
      <c r="F24" s="10">
        <f>(F18*'Efficiency Adjustment'!C66)/J27</f>
        <v>27.476218157701894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71"/>
      <c r="O24" s="68"/>
      <c r="P24" s="68"/>
      <c r="Q24" s="68"/>
      <c r="R24" s="68"/>
      <c r="S24" s="68"/>
      <c r="T24" s="72"/>
      <c r="U24" s="72"/>
      <c r="V24" s="73"/>
      <c r="W24" s="72"/>
    </row>
    <row r="25" spans="1:23">
      <c r="A25" s="4" t="s">
        <v>80</v>
      </c>
      <c r="B25" s="6">
        <f>B24/B23</f>
        <v>0.86440677966101698</v>
      </c>
      <c r="C25" s="6">
        <f>C24/C23</f>
        <v>0.81376518218623484</v>
      </c>
      <c r="E25" s="12" t="s">
        <v>124</v>
      </c>
      <c r="F25" s="10">
        <f>F23-F24</f>
        <v>-0.54769485843741705</v>
      </c>
      <c r="G25" s="7"/>
      <c r="H25" s="65"/>
      <c r="M25" s="66" t="s">
        <v>16</v>
      </c>
      <c r="N25" s="71"/>
      <c r="O25" s="68"/>
      <c r="P25" s="68"/>
      <c r="Q25" s="68"/>
      <c r="R25" s="68"/>
      <c r="S25" s="68"/>
      <c r="T25" s="72"/>
      <c r="U25" s="72"/>
      <c r="V25" s="73"/>
      <c r="W25" s="72"/>
    </row>
    <row r="26" spans="1:23">
      <c r="A26" s="4" t="s">
        <v>76</v>
      </c>
      <c r="B26" s="4">
        <f>B23-B24</f>
        <v>32</v>
      </c>
      <c r="C26" s="4">
        <f>C23-C24</f>
        <v>46</v>
      </c>
      <c r="E26" s="7"/>
      <c r="F26" s="7"/>
      <c r="G26" s="7"/>
      <c r="H26" s="65"/>
      <c r="M26" s="66" t="s">
        <v>17</v>
      </c>
      <c r="N26" s="71"/>
      <c r="O26" s="68"/>
      <c r="P26" s="68"/>
      <c r="Q26" s="68"/>
      <c r="R26" s="68"/>
      <c r="S26" s="68"/>
      <c r="T26" s="72"/>
      <c r="U26" s="72"/>
      <c r="V26" s="73"/>
      <c r="W26" s="72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28.015693119721977</v>
      </c>
      <c r="K27" s="19">
        <f>AVERAGEIF(K8:K24,"&gt;0")</f>
        <v>26.369741015931993</v>
      </c>
      <c r="L27" s="19"/>
      <c r="M27" s="66" t="s">
        <v>18</v>
      </c>
      <c r="N27" s="71"/>
      <c r="O27" s="68"/>
      <c r="P27" s="68"/>
      <c r="Q27" s="68"/>
      <c r="R27" s="68"/>
      <c r="S27" s="68"/>
      <c r="T27" s="72"/>
      <c r="U27" s="72"/>
      <c r="V27" s="73"/>
      <c r="W27" s="72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0.93414634146341469</v>
      </c>
      <c r="G28" s="29"/>
      <c r="H28" s="65"/>
      <c r="I28" s="21"/>
      <c r="M28" s="66" t="s">
        <v>19</v>
      </c>
      <c r="N28" s="71"/>
      <c r="O28" s="68"/>
      <c r="P28" s="68"/>
      <c r="Q28" s="68"/>
      <c r="R28" s="68"/>
      <c r="S28" s="68"/>
      <c r="T28" s="72"/>
      <c r="U28" s="72"/>
      <c r="V28" s="73"/>
      <c r="W28" s="72"/>
    </row>
    <row r="29" spans="1:23" ht="15.75" thickBot="1">
      <c r="A29" s="4" t="s">
        <v>95</v>
      </c>
      <c r="B29" s="4">
        <v>57</v>
      </c>
      <c r="C29" s="4">
        <v>58</v>
      </c>
      <c r="E29" s="12" t="s">
        <v>148</v>
      </c>
      <c r="F29" s="10">
        <f>C10/F10</f>
        <v>1.0462287104622872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71"/>
      <c r="O29" s="68"/>
      <c r="P29" s="68"/>
      <c r="Q29" s="68"/>
      <c r="R29" s="68"/>
      <c r="S29" s="68"/>
      <c r="T29" s="72"/>
      <c r="U29" s="72"/>
      <c r="V29" s="73"/>
      <c r="W29" s="72"/>
    </row>
    <row r="30" spans="1:23">
      <c r="A30" s="4" t="s">
        <v>96</v>
      </c>
      <c r="B30" s="4">
        <v>21</v>
      </c>
      <c r="C30" s="4">
        <v>16</v>
      </c>
      <c r="E30" s="12" t="s">
        <v>91</v>
      </c>
      <c r="F30" s="10">
        <f>F28-F29</f>
        <v>-0.11208236899887247</v>
      </c>
      <c r="G30" s="29"/>
      <c r="H30" s="65"/>
      <c r="M30" s="66" t="s">
        <v>21</v>
      </c>
      <c r="N30" s="71"/>
      <c r="O30" s="68"/>
      <c r="P30" s="68"/>
      <c r="Q30" s="68"/>
      <c r="R30" s="68"/>
      <c r="S30" s="68"/>
      <c r="T30" s="72"/>
      <c r="U30" s="72"/>
      <c r="V30" s="73"/>
      <c r="W30" s="72"/>
    </row>
    <row r="31" spans="1:23">
      <c r="A31" s="12" t="s">
        <v>143</v>
      </c>
      <c r="B31" s="23">
        <f>B30/B29</f>
        <v>0.36842105263157893</v>
      </c>
      <c r="C31" s="23">
        <f>C30/C29</f>
        <v>0.27586206896551724</v>
      </c>
      <c r="E31" s="4" t="s">
        <v>149</v>
      </c>
      <c r="F31" s="10">
        <f>B12/F9</f>
        <v>0.54634146341463419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71"/>
      <c r="O31" s="68"/>
      <c r="P31" s="68"/>
      <c r="Q31" s="68"/>
      <c r="R31" s="68"/>
      <c r="S31" s="68"/>
      <c r="T31" s="72"/>
      <c r="U31" s="72"/>
      <c r="V31" s="73"/>
      <c r="W31" s="72"/>
    </row>
    <row r="32" spans="1:23">
      <c r="A32" s="12" t="s">
        <v>97</v>
      </c>
      <c r="B32" s="12">
        <v>1</v>
      </c>
      <c r="C32" s="12">
        <v>0</v>
      </c>
      <c r="E32" s="12" t="s">
        <v>150</v>
      </c>
      <c r="F32" s="10">
        <f>C12/F10</f>
        <v>0.64963503649635035</v>
      </c>
      <c r="G32" s="7"/>
      <c r="H32" s="65"/>
      <c r="I32" s="4" t="s">
        <v>203</v>
      </c>
      <c r="J32" s="9">
        <f>F14</f>
        <v>68.416666666666671</v>
      </c>
      <c r="K32" s="4">
        <f>RANK(J32,'Universal Aggregate Worksheet'!I7:I67,0)</f>
        <v>27</v>
      </c>
      <c r="L32" s="10">
        <f>AVERAGE('Universal Aggregate Worksheet'!$I$7:$I$67)</f>
        <v>67.217416749468924</v>
      </c>
      <c r="M32" s="66" t="s">
        <v>23</v>
      </c>
      <c r="N32" s="71"/>
      <c r="O32" s="68"/>
      <c r="P32" s="68"/>
      <c r="Q32" s="68"/>
      <c r="R32" s="68"/>
      <c r="S32" s="68"/>
      <c r="T32" s="72"/>
      <c r="U32" s="72"/>
      <c r="V32" s="73"/>
      <c r="W32" s="72"/>
    </row>
    <row r="33" spans="1:23">
      <c r="A33" s="12" t="s">
        <v>98</v>
      </c>
      <c r="B33" s="23">
        <f>B32/C29</f>
        <v>1.7241379310344827E-2</v>
      </c>
      <c r="C33" s="23">
        <f>C32/B29</f>
        <v>0</v>
      </c>
      <c r="E33" s="12" t="s">
        <v>92</v>
      </c>
      <c r="F33" s="13">
        <f>F31-F32</f>
        <v>-0.10329357308171616</v>
      </c>
      <c r="G33" s="29"/>
      <c r="H33" s="65"/>
      <c r="I33" s="12" t="s">
        <v>160</v>
      </c>
      <c r="J33" s="9">
        <f>F12</f>
        <v>34.166666666666664</v>
      </c>
      <c r="K33" s="4">
        <f>RANK(J33,'Universal Aggregate Worksheet'!F7:F67,0)</f>
        <v>32</v>
      </c>
      <c r="L33" s="10">
        <f>AVERAGE('Universal Aggregate Worksheet'!F7:F67)</f>
        <v>33.570526294001084</v>
      </c>
      <c r="M33" s="66" t="s">
        <v>24</v>
      </c>
      <c r="N33" s="71"/>
      <c r="O33" s="68"/>
      <c r="P33" s="68"/>
      <c r="Q33" s="68"/>
      <c r="R33" s="68"/>
      <c r="S33" s="68"/>
      <c r="T33" s="72"/>
      <c r="U33" s="72"/>
      <c r="V33" s="73"/>
      <c r="W33" s="72"/>
    </row>
    <row r="34" spans="1:23">
      <c r="A34" s="7"/>
      <c r="B34" s="7"/>
      <c r="C34" s="7"/>
      <c r="E34" s="12" t="s">
        <v>151</v>
      </c>
      <c r="F34" s="6">
        <f>((0.167*B30)+(B9)+(0.83*B32))/B10</f>
        <v>0.28286422976501308</v>
      </c>
      <c r="G34" s="31"/>
      <c r="H34" s="65"/>
      <c r="I34" s="12" t="s">
        <v>161</v>
      </c>
      <c r="J34" s="9">
        <f>F13</f>
        <v>34.25</v>
      </c>
      <c r="K34" s="4">
        <f>RANK(J34,'Universal Aggregate Worksheet'!G7:G67,1)</f>
        <v>37</v>
      </c>
      <c r="L34" s="10">
        <f>AVERAGE('Universal Aggregate Worksheet'!G7:G67)</f>
        <v>33.646890455467869</v>
      </c>
      <c r="M34" s="66" t="s">
        <v>25</v>
      </c>
      <c r="N34" s="71"/>
      <c r="O34" s="68"/>
      <c r="P34" s="68"/>
      <c r="Q34" s="68"/>
      <c r="R34" s="68"/>
      <c r="S34" s="68"/>
      <c r="T34" s="72"/>
      <c r="U34" s="72"/>
      <c r="V34" s="73"/>
      <c r="W34" s="72"/>
    </row>
    <row r="35" spans="1:23">
      <c r="A35" s="24" t="s">
        <v>60</v>
      </c>
      <c r="B35" s="4">
        <v>61</v>
      </c>
      <c r="C35" s="4">
        <v>61</v>
      </c>
      <c r="E35" s="12" t="s">
        <v>152</v>
      </c>
      <c r="F35" s="6">
        <f>((0.167*C30)+(C9)+(0.83*C32))/C10</f>
        <v>0.26900465116279071</v>
      </c>
      <c r="G35" s="7"/>
      <c r="H35" s="65"/>
      <c r="I35" s="12" t="s">
        <v>210</v>
      </c>
      <c r="J35" s="9">
        <f>J33-J34</f>
        <v>-8.3333333333335702E-2</v>
      </c>
      <c r="K35" s="4">
        <f>RANK(J35,'Universal Aggregate Worksheet'!H7:H67,0)</f>
        <v>36</v>
      </c>
      <c r="L35" s="10">
        <f>AVERAGE('Universal Aggregate Worksheet'!H7:H67)</f>
        <v>-7.6364161466792924E-2</v>
      </c>
      <c r="M35" s="66" t="s">
        <v>26</v>
      </c>
      <c r="N35" s="71"/>
      <c r="O35" s="68"/>
      <c r="P35" s="68"/>
      <c r="Q35" s="68"/>
      <c r="R35" s="68"/>
      <c r="S35" s="68"/>
      <c r="T35" s="72"/>
      <c r="U35" s="72"/>
      <c r="V35" s="73"/>
      <c r="W35" s="72"/>
    </row>
    <row r="36" spans="1:23">
      <c r="A36" s="7"/>
      <c r="B36" s="7"/>
      <c r="C36" s="7"/>
      <c r="E36" s="12" t="s">
        <v>153</v>
      </c>
      <c r="F36" s="6">
        <f>((0.167*B30)+(B9)+(0.83*B32))/B12</f>
        <v>0.48364732142857142</v>
      </c>
      <c r="G36" s="31"/>
      <c r="H36" s="65"/>
      <c r="I36" s="4" t="s">
        <v>133</v>
      </c>
      <c r="J36" s="10">
        <f>F23</f>
        <v>26.928523299264477</v>
      </c>
      <c r="K36" s="4">
        <f>RANK(J36,'Universal Aggregate Worksheet'!X7:X67,0)</f>
        <v>37</v>
      </c>
      <c r="L36" s="10">
        <f>AVERAGE('Universal Aggregate Worksheet'!X7:X67)</f>
        <v>28.179477936049697</v>
      </c>
      <c r="M36" s="66" t="s">
        <v>27</v>
      </c>
      <c r="N36" s="71"/>
      <c r="O36" s="68"/>
      <c r="P36" s="68"/>
      <c r="Q36" s="68"/>
      <c r="R36" s="68"/>
      <c r="S36" s="68"/>
      <c r="T36" s="72"/>
      <c r="U36" s="72"/>
      <c r="V36" s="73"/>
      <c r="W36" s="72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0.43322846441947566</v>
      </c>
      <c r="G37" s="31"/>
      <c r="H37" s="65"/>
      <c r="I37" s="4" t="s">
        <v>136</v>
      </c>
      <c r="J37" s="10">
        <f>F24</f>
        <v>27.476218157701894</v>
      </c>
      <c r="K37" s="4">
        <f>RANK(J37,'Universal Aggregate Worksheet'!Z7:Z67,1)</f>
        <v>32</v>
      </c>
      <c r="L37" s="10">
        <f>AVERAGE('Universal Aggregate Worksheet'!Z7:Z67)</f>
        <v>27.900078396918762</v>
      </c>
      <c r="M37" s="66" t="s">
        <v>28</v>
      </c>
      <c r="N37" s="71"/>
      <c r="O37" s="68"/>
      <c r="P37" s="68"/>
      <c r="Q37" s="68"/>
      <c r="R37" s="68"/>
      <c r="S37" s="68"/>
      <c r="T37" s="72"/>
      <c r="U37" s="72"/>
      <c r="V37" s="73"/>
      <c r="W37" s="72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-0.54769485843741705</v>
      </c>
      <c r="K38" s="4">
        <f>RANK(J38,'Universal Aggregate Worksheet'!AB7:AB67,0)</f>
        <v>36</v>
      </c>
      <c r="L38" s="10">
        <f>AVERAGE('Universal Aggregate Worksheet'!AB7:AB67)</f>
        <v>0.27939953913093413</v>
      </c>
      <c r="M38" s="66" t="s">
        <v>29</v>
      </c>
      <c r="N38" s="71"/>
      <c r="O38" s="68"/>
      <c r="P38" s="68"/>
      <c r="Q38" s="68"/>
      <c r="R38" s="68"/>
      <c r="S38" s="68"/>
      <c r="T38" s="72"/>
      <c r="U38" s="72"/>
      <c r="V38" s="73"/>
      <c r="W38" s="72"/>
    </row>
    <row r="39" spans="1:23">
      <c r="A39" s="24" t="s">
        <v>239</v>
      </c>
      <c r="B39" s="4">
        <v>720</v>
      </c>
      <c r="C39" s="4">
        <f>B39</f>
        <v>720</v>
      </c>
      <c r="E39" s="24" t="s">
        <v>155</v>
      </c>
      <c r="F39" s="7"/>
      <c r="G39" s="7"/>
      <c r="H39" s="65"/>
      <c r="I39" s="4" t="s">
        <v>166</v>
      </c>
      <c r="J39" s="10">
        <f>F28</f>
        <v>0.93414634146341469</v>
      </c>
      <c r="K39" s="4">
        <f>RANK(J39,'Universal Aggregate Worksheet'!M7:M67,0)</f>
        <v>46</v>
      </c>
      <c r="L39" s="10">
        <f>AVERAGE('Universal Aggregate Worksheet'!M7:M67)</f>
        <v>1.0013227946616239</v>
      </c>
      <c r="M39" s="66" t="s">
        <v>30</v>
      </c>
      <c r="N39" s="71"/>
      <c r="O39" s="68"/>
      <c r="P39" s="68"/>
      <c r="Q39" s="68"/>
      <c r="R39" s="68"/>
      <c r="S39" s="68"/>
      <c r="T39" s="72"/>
      <c r="U39" s="72"/>
      <c r="V39" s="73"/>
      <c r="W39" s="72"/>
    </row>
    <row r="40" spans="1:23">
      <c r="E40" s="12" t="s">
        <v>99</v>
      </c>
      <c r="F40" s="13">
        <f>B30/B10</f>
        <v>5.4830287206266322E-2</v>
      </c>
      <c r="G40" s="13">
        <f>C30/C10</f>
        <v>3.7209302325581395E-2</v>
      </c>
      <c r="H40" s="65"/>
      <c r="I40" s="4" t="s">
        <v>170</v>
      </c>
      <c r="J40" s="10">
        <f>F29</f>
        <v>1.0462287104622872</v>
      </c>
      <c r="K40" s="4">
        <f>RANK(J40,'Universal Aggregate Worksheet'!Q7:Q67,1)</f>
        <v>42</v>
      </c>
      <c r="L40" s="10">
        <f>AVERAGE('Universal Aggregate Worksheet'!Q7:Q67)</f>
        <v>0.99791056387059895</v>
      </c>
      <c r="M40" s="66" t="s">
        <v>31</v>
      </c>
      <c r="N40" s="71"/>
      <c r="O40" s="68"/>
      <c r="P40" s="68"/>
      <c r="Q40" s="68"/>
      <c r="R40" s="68"/>
      <c r="S40" s="68"/>
      <c r="T40" s="72"/>
      <c r="U40" s="72"/>
      <c r="V40" s="73"/>
      <c r="W40" s="72"/>
    </row>
    <row r="41" spans="1:23">
      <c r="E41" s="12" t="s">
        <v>100</v>
      </c>
      <c r="F41" s="10">
        <f>C29/C10</f>
        <v>0.13488372093023257</v>
      </c>
      <c r="G41" s="10">
        <f>B29/B10</f>
        <v>0.14882506527415143</v>
      </c>
      <c r="H41" s="65"/>
      <c r="I41" s="4" t="s">
        <v>168</v>
      </c>
      <c r="J41" s="6">
        <f>F34</f>
        <v>0.28286422976501308</v>
      </c>
      <c r="K41" s="4">
        <f>RANK(J41,'Universal Aggregate Worksheet'!O7:O67,0)</f>
        <v>32</v>
      </c>
      <c r="L41" s="6">
        <f>AVERAGE('Universal Aggregate Worksheet'!O7:O67)</f>
        <v>0.28850646587075851</v>
      </c>
      <c r="M41" s="66" t="s">
        <v>32</v>
      </c>
      <c r="N41" s="71"/>
      <c r="O41" s="68"/>
      <c r="P41" s="68"/>
      <c r="Q41" s="68"/>
      <c r="R41" s="68"/>
      <c r="S41" s="68"/>
      <c r="T41" s="72"/>
      <c r="U41" s="72"/>
      <c r="V41" s="73"/>
      <c r="W41" s="72"/>
    </row>
    <row r="42" spans="1:23">
      <c r="E42" s="12" t="s">
        <v>216</v>
      </c>
      <c r="F42" s="10">
        <f>F40-F41</f>
        <v>-8.0053433723966255E-2</v>
      </c>
      <c r="G42" s="10">
        <f>G40-G41</f>
        <v>-0.11161576294857004</v>
      </c>
      <c r="H42" s="65"/>
      <c r="I42" s="4" t="s">
        <v>172</v>
      </c>
      <c r="J42" s="6">
        <f>F35</f>
        <v>0.26900465116279071</v>
      </c>
      <c r="K42" s="4">
        <f>RANK(J42,'Universal Aggregate Worksheet'!S7:S67,1)</f>
        <v>17</v>
      </c>
      <c r="L42" s="6">
        <f>AVERAGE('Universal Aggregate Worksheet'!S7:S67)</f>
        <v>0.28847700887225619</v>
      </c>
      <c r="M42" s="66" t="s">
        <v>194</v>
      </c>
      <c r="N42" s="71"/>
      <c r="O42" s="68"/>
      <c r="P42" s="68"/>
      <c r="Q42" s="68"/>
      <c r="R42" s="68"/>
      <c r="S42" s="68"/>
      <c r="T42" s="72"/>
      <c r="U42" s="72"/>
      <c r="V42" s="73"/>
      <c r="W42" s="72"/>
    </row>
    <row r="43" spans="1:23">
      <c r="A43" s="32"/>
      <c r="B43" s="32"/>
      <c r="C43" s="32"/>
      <c r="E43" s="12" t="s">
        <v>217</v>
      </c>
      <c r="F43" s="86">
        <f>B29/F9</f>
        <v>0.13902439024390245</v>
      </c>
      <c r="G43" s="86">
        <f>C29/F10</f>
        <v>0.14111922141119221</v>
      </c>
      <c r="H43" s="65"/>
      <c r="I43" s="4" t="s">
        <v>182</v>
      </c>
      <c r="J43" s="10">
        <f>F47</f>
        <v>0.14146341463414633</v>
      </c>
      <c r="K43" s="4">
        <f>RANK(J43,'Universal Aggregate Worksheet'!U7:U67,0)</f>
        <v>41</v>
      </c>
      <c r="L43" s="10">
        <f>AVERAGE('Universal Aggregate Worksheet'!U7:U67)</f>
        <v>0.15420438650518384</v>
      </c>
      <c r="M43" s="66" t="s">
        <v>197</v>
      </c>
      <c r="N43" s="71"/>
      <c r="O43" s="68"/>
      <c r="P43" s="68"/>
      <c r="Q43" s="68"/>
      <c r="R43" s="68"/>
      <c r="S43" s="68"/>
      <c r="T43" s="72"/>
      <c r="U43" s="72"/>
      <c r="V43" s="73"/>
      <c r="W43" s="72"/>
    </row>
    <row r="44" spans="1:23">
      <c r="A44" s="11"/>
      <c r="B44" s="11"/>
      <c r="C44" s="11"/>
      <c r="E44" s="4" t="s">
        <v>218</v>
      </c>
      <c r="F44" s="86">
        <f>B30/B9</f>
        <v>0.20192307692307693</v>
      </c>
      <c r="G44" s="86">
        <f>C30/C9</f>
        <v>0.1415929203539823</v>
      </c>
      <c r="H44" s="65"/>
      <c r="I44" s="4" t="s">
        <v>183</v>
      </c>
      <c r="J44" s="10">
        <f>F48</f>
        <v>0.12652068126520682</v>
      </c>
      <c r="K44" s="4">
        <f>RANK(J44,'Universal Aggregate Worksheet'!V7:V67,1)</f>
        <v>11</v>
      </c>
      <c r="L44" s="10">
        <f>AVERAGE('Universal Aggregate Worksheet'!V7:V67)</f>
        <v>0.15326303670387184</v>
      </c>
      <c r="M44" s="66" t="s">
        <v>34</v>
      </c>
      <c r="N44" s="69"/>
      <c r="O44" s="69"/>
      <c r="P44" s="69"/>
      <c r="Q44" s="69"/>
      <c r="R44" s="69"/>
      <c r="S44" s="69"/>
      <c r="T44" s="69"/>
      <c r="U44" s="69"/>
      <c r="V44" s="69"/>
      <c r="W44" s="69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0.49230769230769234</v>
      </c>
      <c r="K45" s="4">
        <f>RANK(J45,'Universal Aggregate Worksheet'!J7:J67,0)</f>
        <v>34</v>
      </c>
      <c r="L45" s="10">
        <f>AVERAGE('Universal Aggregate Worksheet'!J7:J67)</f>
        <v>0.49945904985462097</v>
      </c>
      <c r="M45" s="66" t="s">
        <v>35</v>
      </c>
      <c r="N45" s="69"/>
      <c r="O45" s="69"/>
      <c r="P45" s="69"/>
      <c r="Q45" s="69"/>
      <c r="R45" s="69"/>
      <c r="S45" s="69"/>
      <c r="T45" s="69"/>
      <c r="U45" s="69"/>
      <c r="V45" s="69"/>
      <c r="W45" s="69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0.86440677966101698</v>
      </c>
      <c r="K46" s="4">
        <f>RANK(J46,'Universal Aggregate Worksheet'!K7:K67,0)</f>
        <v>14</v>
      </c>
      <c r="L46" s="10">
        <f>AVERAGE('Universal Aggregate Worksheet'!K7:K67)</f>
        <v>0.82593138353425022</v>
      </c>
      <c r="M46" s="66" t="s">
        <v>36</v>
      </c>
      <c r="N46" s="69"/>
      <c r="O46" s="69"/>
      <c r="P46" s="69"/>
      <c r="Q46" s="69"/>
      <c r="R46" s="69"/>
      <c r="S46" s="69"/>
      <c r="T46" s="69"/>
      <c r="U46" s="69"/>
      <c r="V46" s="69"/>
      <c r="W46" s="69"/>
    </row>
    <row r="47" spans="1:23">
      <c r="A47" s="11"/>
      <c r="B47" s="11"/>
      <c r="C47" s="11"/>
      <c r="E47" s="4" t="s">
        <v>157</v>
      </c>
      <c r="F47" s="10">
        <f>B15/F9</f>
        <v>0.14146341463414633</v>
      </c>
      <c r="G47" s="33"/>
      <c r="H47" s="65"/>
      <c r="I47" s="4" t="s">
        <v>181</v>
      </c>
      <c r="J47" s="13">
        <f>C25</f>
        <v>0.81376518218623484</v>
      </c>
      <c r="K47" s="4">
        <f>RANK(J47,'Universal Aggregate Worksheet'!L7:L67,1)</f>
        <v>24</v>
      </c>
      <c r="L47" s="10">
        <f>AVERAGE('Universal Aggregate Worksheet'!L7:L67)</f>
        <v>0.8260707150266019</v>
      </c>
      <c r="M47" s="66" t="s">
        <v>37</v>
      </c>
      <c r="N47" s="69"/>
      <c r="O47" s="69"/>
      <c r="P47" s="69"/>
      <c r="Q47" s="69"/>
      <c r="R47" s="69"/>
      <c r="S47" s="69"/>
      <c r="T47" s="69"/>
      <c r="U47" s="69"/>
      <c r="V47" s="69"/>
      <c r="W47" s="69"/>
    </row>
    <row r="48" spans="1:23">
      <c r="E48" s="4" t="s">
        <v>158</v>
      </c>
      <c r="F48" s="10">
        <f>C15/F10</f>
        <v>0.12652068126520682</v>
      </c>
      <c r="G48" s="29"/>
      <c r="H48" s="65"/>
      <c r="I48" s="4" t="s">
        <v>205</v>
      </c>
      <c r="J48" s="6">
        <f>B31</f>
        <v>0.36842105263157893</v>
      </c>
      <c r="K48" s="4">
        <f>RANK(J48,'Universal Aggregate Worksheet'!AC7:AC67,0)</f>
        <v>15</v>
      </c>
      <c r="L48" s="6">
        <f>AVERAGE('Universal Aggregate Worksheet'!AC7:AC67)</f>
        <v>0.32040878420134578</v>
      </c>
      <c r="M48" s="66" t="s">
        <v>39</v>
      </c>
      <c r="N48" s="69"/>
      <c r="O48" s="69"/>
      <c r="P48" s="69"/>
      <c r="Q48" s="69"/>
      <c r="R48" s="69"/>
      <c r="S48" s="69"/>
      <c r="T48" s="69"/>
      <c r="U48" s="69"/>
      <c r="V48" s="69"/>
      <c r="W48" s="69"/>
    </row>
    <row r="49" spans="5:23">
      <c r="E49" s="7"/>
      <c r="F49" s="7"/>
      <c r="G49" s="7"/>
      <c r="H49" s="65"/>
      <c r="I49" s="12" t="s">
        <v>206</v>
      </c>
      <c r="J49" s="6">
        <f>C31</f>
        <v>0.27586206896551724</v>
      </c>
      <c r="K49" s="4">
        <f>RANK(J49,'Universal Aggregate Worksheet'!AD7:AD67,1)</f>
        <v>21</v>
      </c>
      <c r="L49" s="6">
        <f>AVERAGE('Universal Aggregate Worksheet'!AD7:AD67)</f>
        <v>0.31644820293192144</v>
      </c>
      <c r="M49" s="66" t="s">
        <v>38</v>
      </c>
      <c r="N49" s="69"/>
      <c r="O49" s="69"/>
      <c r="P49" s="69"/>
      <c r="Q49" s="69"/>
      <c r="R49" s="69"/>
      <c r="S49" s="69"/>
      <c r="T49" s="69"/>
      <c r="U49" s="69"/>
      <c r="V49" s="69"/>
      <c r="W49" s="69"/>
    </row>
    <row r="50" spans="5:23">
      <c r="E50" s="24" t="s">
        <v>89</v>
      </c>
      <c r="F50" s="7"/>
      <c r="G50" s="7"/>
      <c r="H50" s="65"/>
      <c r="I50" s="12" t="s">
        <v>220</v>
      </c>
      <c r="J50" s="10">
        <f>F40</f>
        <v>5.4830287206266322E-2</v>
      </c>
      <c r="K50" s="4">
        <f>RANK(J50,'Universal Aggregate Worksheet'!AI7:AI67,0)</f>
        <v>2</v>
      </c>
      <c r="L50" s="10">
        <f>AVERAGE('Universal Aggregate Worksheet'!AI7:AI67)</f>
        <v>3.6266627762602838E-2</v>
      </c>
      <c r="M50" s="66" t="s">
        <v>40</v>
      </c>
    </row>
    <row r="51" spans="5:23">
      <c r="E51" s="4" t="s">
        <v>90</v>
      </c>
      <c r="F51" s="10">
        <f>B35/F11</f>
        <v>7.4299634591961025E-2</v>
      </c>
      <c r="G51" s="10">
        <f>C35/F11</f>
        <v>7.4299634591961025E-2</v>
      </c>
      <c r="H51" s="65"/>
      <c r="I51" s="12" t="s">
        <v>221</v>
      </c>
      <c r="J51" s="10">
        <f>F41</f>
        <v>0.13488372093023257</v>
      </c>
      <c r="K51" s="4">
        <f>RANK(J51,'Universal Aggregate Worksheet'!AJ7:AJ67,1)</f>
        <v>49</v>
      </c>
      <c r="L51" s="10">
        <f>AVERAGE('Universal Aggregate Worksheet'!AJ7:AJ67)</f>
        <v>0.11484201785268069</v>
      </c>
      <c r="M51" s="66" t="s">
        <v>41</v>
      </c>
    </row>
    <row r="52" spans="5:23">
      <c r="E52" s="12" t="s">
        <v>219</v>
      </c>
      <c r="F52" s="86">
        <f>(C12-C9)/F10</f>
        <v>0.37469586374695862</v>
      </c>
      <c r="G52" s="86">
        <f>(B12-B9)/F9</f>
        <v>0.29268292682926828</v>
      </c>
      <c r="H52" s="65"/>
      <c r="I52" s="12" t="s">
        <v>222</v>
      </c>
      <c r="J52" s="87">
        <f>F43</f>
        <v>0.13902439024390245</v>
      </c>
      <c r="K52" s="4">
        <f>RANK(J52,'Universal Aggregate Worksheet'!AE7:AE67,0)</f>
        <v>9</v>
      </c>
      <c r="L52" s="10">
        <f>AVERAGE('Universal Aggregate Worksheet'!AE7:AE67)</f>
        <v>0.11494067584306167</v>
      </c>
      <c r="M52" s="66" t="s">
        <v>42</v>
      </c>
    </row>
    <row r="53" spans="5:23">
      <c r="E53" s="7"/>
      <c r="F53" s="7"/>
      <c r="G53" s="7"/>
      <c r="H53" s="65"/>
      <c r="I53" s="12" t="s">
        <v>223</v>
      </c>
      <c r="J53" s="87">
        <f>G43</f>
        <v>0.14111922141119221</v>
      </c>
      <c r="K53" s="4">
        <f>RANK(J53,'Universal Aggregate Worksheet'!AF7:AF67,1)</f>
        <v>54</v>
      </c>
      <c r="L53" s="10">
        <f>AVERAGE('Universal Aggregate Worksheet'!AF7:AF67)</f>
        <v>0.11410462628576082</v>
      </c>
      <c r="M53" s="66" t="s">
        <v>43</v>
      </c>
    </row>
    <row r="54" spans="5:23">
      <c r="E54" s="25" t="s">
        <v>104</v>
      </c>
      <c r="F54" s="7"/>
      <c r="G54" s="7"/>
      <c r="H54" s="65"/>
      <c r="I54" s="12" t="s">
        <v>224</v>
      </c>
      <c r="J54" s="87">
        <f>F44</f>
        <v>0.20192307692307693</v>
      </c>
      <c r="K54" s="4">
        <f>RANK(J54,'Universal Aggregate Worksheet'!AG7:AG67,0)</f>
        <v>3</v>
      </c>
      <c r="L54" s="10">
        <f>AVERAGE('Universal Aggregate Worksheet'!AG7:AG67)</f>
        <v>0.12982029663452835</v>
      </c>
      <c r="M54" s="66" t="s">
        <v>44</v>
      </c>
    </row>
    <row r="55" spans="5:23">
      <c r="E55" s="12" t="s">
        <v>105</v>
      </c>
      <c r="F55" s="10">
        <f>J27</f>
        <v>28.015693119721977</v>
      </c>
      <c r="G55" s="7"/>
      <c r="H55" s="65"/>
      <c r="I55" s="12" t="s">
        <v>225</v>
      </c>
      <c r="J55" s="87">
        <f>G44</f>
        <v>0.1415929203539823</v>
      </c>
      <c r="K55" s="4">
        <f>RANK(J55,'Universal Aggregate Worksheet'!AH7:AH67,1)</f>
        <v>36</v>
      </c>
      <c r="L55" s="10">
        <f>AVERAGE('Universal Aggregate Worksheet'!AH7:AH67)</f>
        <v>0.12881023565416272</v>
      </c>
      <c r="M55" s="66" t="s">
        <v>45</v>
      </c>
    </row>
    <row r="56" spans="5:23">
      <c r="E56" s="12" t="s">
        <v>106</v>
      </c>
      <c r="F56" s="10">
        <f>K27</f>
        <v>26.369741015931993</v>
      </c>
      <c r="G56" s="7"/>
      <c r="H56" s="65"/>
      <c r="I56" s="12" t="s">
        <v>227</v>
      </c>
      <c r="J56" s="10">
        <f>F51</f>
        <v>7.4299634591961025E-2</v>
      </c>
      <c r="K56" s="4">
        <f>RANK(J56,'Universal Aggregate Worksheet'!AK7:AK67,1)</f>
        <v>56</v>
      </c>
      <c r="L56" s="10">
        <f>AVERAGE('Universal Aggregate Worksheet'!AK7:AK67)</f>
        <v>6.0354802798620363E-2</v>
      </c>
      <c r="M56" s="66" t="s">
        <v>46</v>
      </c>
    </row>
    <row r="57" spans="5:23">
      <c r="E57" s="4" t="s">
        <v>159</v>
      </c>
      <c r="F57" s="10">
        <f>F55-F56</f>
        <v>1.645952103789984</v>
      </c>
      <c r="G57" s="7"/>
      <c r="H57" s="65"/>
      <c r="I57" s="12" t="s">
        <v>226</v>
      </c>
      <c r="J57" s="10">
        <f>G51</f>
        <v>7.4299634591961025E-2</v>
      </c>
      <c r="K57" s="4">
        <f>RANK(J57,'Universal Aggregate Worksheet'!AL7:AL67,0)</f>
        <v>5</v>
      </c>
      <c r="L57" s="10">
        <f>AVERAGE('Universal Aggregate Worksheet'!AL7:AL67)</f>
        <v>6.0671892031332338E-2</v>
      </c>
      <c r="M57" s="66" t="s">
        <v>48</v>
      </c>
    </row>
    <row r="58" spans="5:23">
      <c r="E58" s="7"/>
      <c r="F58" s="7"/>
      <c r="G58" s="7"/>
      <c r="H58" s="65"/>
      <c r="I58" s="12" t="s">
        <v>228</v>
      </c>
      <c r="J58" s="87">
        <f>F52</f>
        <v>0.37469586374695862</v>
      </c>
      <c r="K58" s="4">
        <f>RANK(J58,'Universal Aggregate Worksheet'!AM7:AM67,0)</f>
        <v>3</v>
      </c>
      <c r="L58" s="10">
        <f>AVERAGE('Universal Aggregate Worksheet'!AM7:AM67)</f>
        <v>0.30728905836350334</v>
      </c>
      <c r="M58" s="66" t="s">
        <v>199</v>
      </c>
    </row>
    <row r="59" spans="5:23">
      <c r="E59" s="11"/>
      <c r="F59" s="11"/>
      <c r="G59" s="11"/>
      <c r="H59" s="65"/>
      <c r="I59" s="12" t="s">
        <v>229</v>
      </c>
      <c r="J59" s="87">
        <f>G52</f>
        <v>0.29268292682926828</v>
      </c>
      <c r="K59" s="4">
        <f>RANK(J59,'Universal Aggregate Worksheet'!AN7:AN67,1)</f>
        <v>25</v>
      </c>
      <c r="L59" s="10">
        <f>AVERAGE('Universal Aggregate Worksheet'!AN7:AN67)</f>
        <v>0.30751949535267659</v>
      </c>
      <c r="M59" s="66" t="s">
        <v>198</v>
      </c>
    </row>
    <row r="60" spans="5:23">
      <c r="H60" s="65"/>
      <c r="I60" s="12" t="s">
        <v>207</v>
      </c>
      <c r="J60" s="10">
        <f>J27</f>
        <v>28.015693119721977</v>
      </c>
      <c r="K60" s="4">
        <f>RANK(J60,'Universal Aggregate Worksheet'!AO7:AO67,0)</f>
        <v>34</v>
      </c>
      <c r="L60" s="10">
        <f>AVERAGE('Universal Aggregate Worksheet'!AO7:AO67)</f>
        <v>28.146799135875497</v>
      </c>
      <c r="M60" s="66" t="s">
        <v>49</v>
      </c>
    </row>
    <row r="61" spans="5:23">
      <c r="H61" s="65"/>
      <c r="I61" s="12" t="s">
        <v>208</v>
      </c>
      <c r="J61" s="10">
        <f>K27</f>
        <v>26.369741015931993</v>
      </c>
      <c r="K61" s="4">
        <f>RANK(J61,'Universal Aggregate Worksheet'!AP7:AP67,1)</f>
        <v>5</v>
      </c>
      <c r="L61" s="10">
        <f>AVERAGE('Universal Aggregate Worksheet'!AP7:AP67)</f>
        <v>27.963138121850669</v>
      </c>
      <c r="M61" s="66" t="s">
        <v>51</v>
      </c>
    </row>
    <row r="62" spans="5:23">
      <c r="H62" s="65"/>
      <c r="I62" s="12" t="s">
        <v>209</v>
      </c>
      <c r="J62" s="10">
        <f>J60-J61</f>
        <v>1.645952103789984</v>
      </c>
      <c r="K62" s="4">
        <f>RANK(J62,'Universal Aggregate Worksheet'!AQ7:AQ67,0)</f>
        <v>14</v>
      </c>
      <c r="L62" s="10">
        <f>AVERAGE('Universal Aggregate Worksheet'!AQ7:AQ67)</f>
        <v>0.18366101402482529</v>
      </c>
      <c r="M62" s="66" t="s">
        <v>52</v>
      </c>
    </row>
    <row r="63" spans="5:23">
      <c r="H63" s="65"/>
      <c r="M63" s="66" t="s">
        <v>53</v>
      </c>
    </row>
    <row r="64" spans="5:2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BI71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4" max="4" width="9.140625" customWidth="1"/>
    <col min="5" max="5" width="50.7109375" customWidth="1"/>
    <col min="6" max="7" width="15.7109375" customWidth="1"/>
    <col min="8" max="8" width="9.140625" customWidth="1"/>
    <col min="9" max="9" width="39.7109375" customWidth="1"/>
    <col min="10" max="12" width="12.7109375" customWidth="1"/>
    <col min="13" max="13" width="9.140625" customWidth="1"/>
    <col min="14" max="14" width="40.7109375" customWidth="1"/>
    <col min="15" max="15" width="4.7109375" customWidth="1"/>
    <col min="16" max="17" width="15.7109375" customWidth="1"/>
    <col min="18" max="18" width="4.7109375" customWidth="1"/>
    <col min="19" max="20" width="15.7109375" customWidth="1"/>
    <col min="21" max="21" width="4.7109375" customWidth="1"/>
    <col min="22" max="23" width="15.7109375" customWidth="1"/>
    <col min="24" max="24" width="4.7109375" customWidth="1"/>
    <col min="25" max="26" width="15.7109375" customWidth="1"/>
    <col min="27" max="27" width="4.7109375" customWidth="1"/>
    <col min="28" max="29" width="15.7109375" customWidth="1"/>
    <col min="30" max="30" width="4.7109375" customWidth="1"/>
    <col min="31" max="32" width="15.7109375" customWidth="1"/>
    <col min="33" max="33" width="4.7109375" customWidth="1"/>
    <col min="34" max="35" width="15.7109375" customWidth="1"/>
    <col min="36" max="36" width="4.7109375" customWidth="1"/>
    <col min="37" max="38" width="15.7109375" customWidth="1"/>
    <col min="39" max="39" width="4.7109375" customWidth="1"/>
    <col min="40" max="41" width="15.7109375" customWidth="1"/>
    <col min="42" max="42" width="4.7109375" customWidth="1"/>
    <col min="43" max="44" width="15.7109375" customWidth="1"/>
    <col min="45" max="45" width="4.7109375" customWidth="1"/>
    <col min="46" max="47" width="15.7109375" customWidth="1"/>
    <col min="48" max="48" width="4.7109375" customWidth="1"/>
    <col min="49" max="50" width="15.7109375" customWidth="1"/>
    <col min="51" max="51" width="4.7109375" customWidth="1"/>
    <col min="52" max="53" width="15.7109375" customWidth="1"/>
    <col min="54" max="54" width="9.140625" customWidth="1"/>
    <col min="55" max="56" width="15.7109375" customWidth="1"/>
    <col min="57" max="58" width="9.140625" customWidth="1"/>
    <col min="59" max="60" width="15.7109375" customWidth="1"/>
    <col min="61" max="61" width="9.140625" customWidth="1"/>
  </cols>
  <sheetData>
    <row r="1" spans="1:61">
      <c r="A1" t="s">
        <v>101</v>
      </c>
      <c r="B1" s="3" t="s">
        <v>51</v>
      </c>
    </row>
    <row r="2" spans="1:61">
      <c r="A2" t="s">
        <v>102</v>
      </c>
      <c r="B2" s="64">
        <v>2011</v>
      </c>
    </row>
    <row r="3" spans="1:61">
      <c r="A3" t="s">
        <v>103</v>
      </c>
      <c r="B3" s="3" t="s">
        <v>132</v>
      </c>
    </row>
    <row r="4" spans="1:61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</row>
    <row r="5" spans="1:61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1"/>
      <c r="BG5" s="11"/>
      <c r="BH5" s="11"/>
      <c r="BI5" s="11"/>
    </row>
    <row r="6" spans="1:61"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</row>
    <row r="7" spans="1:61" ht="30">
      <c r="A7" s="7"/>
      <c r="B7" s="76" t="str">
        <f>B1</f>
        <v>Syracuse</v>
      </c>
      <c r="C7" s="76" t="s">
        <v>62</v>
      </c>
      <c r="E7" s="7"/>
      <c r="F7" s="76" t="str">
        <f>B1</f>
        <v>Syracuse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1"/>
      <c r="O7" s="11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</row>
    <row r="8" spans="1:61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13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34.899328859060404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26.054590570719604</v>
      </c>
      <c r="L8" s="94"/>
      <c r="M8" s="66" t="s">
        <v>0</v>
      </c>
      <c r="N8" s="34"/>
      <c r="O8" s="34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</row>
    <row r="9" spans="1:61">
      <c r="A9" s="4" t="s">
        <v>65</v>
      </c>
      <c r="B9" s="4">
        <v>137</v>
      </c>
      <c r="C9" s="4">
        <v>94</v>
      </c>
      <c r="E9" s="4" t="s">
        <v>82</v>
      </c>
      <c r="F9" s="78">
        <f>B19+B23+C26</f>
        <v>472</v>
      </c>
      <c r="G9" s="27"/>
      <c r="H9" s="65"/>
      <c r="I9" s="4" t="s">
        <v>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29.629629629629626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22.685185185185187</v>
      </c>
      <c r="L9" s="94"/>
      <c r="M9" s="66" t="s">
        <v>1</v>
      </c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</row>
    <row r="10" spans="1:61">
      <c r="A10" s="4" t="s">
        <v>66</v>
      </c>
      <c r="B10" s="4">
        <v>462</v>
      </c>
      <c r="C10" s="4">
        <v>365</v>
      </c>
      <c r="E10" s="4" t="s">
        <v>83</v>
      </c>
      <c r="F10" s="78">
        <f>C19+C23+B26</f>
        <v>426</v>
      </c>
      <c r="G10" s="27"/>
      <c r="H10" s="65"/>
      <c r="I10" s="4" t="s">
        <v>56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32.871287128712872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28.421052631578945</v>
      </c>
      <c r="L10" s="94"/>
      <c r="M10" s="66" t="s">
        <v>2</v>
      </c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</row>
    <row r="11" spans="1:61">
      <c r="A11" s="4" t="s">
        <v>67</v>
      </c>
      <c r="B11" s="6">
        <f>B9/B10</f>
        <v>0.29653679653679654</v>
      </c>
      <c r="C11" s="6">
        <f>C9/C10</f>
        <v>0.25753424657534246</v>
      </c>
      <c r="E11" s="4" t="s">
        <v>84</v>
      </c>
      <c r="F11" s="78">
        <f>SUM(F9:F10)</f>
        <v>898</v>
      </c>
      <c r="G11" s="27"/>
      <c r="H11" s="65"/>
      <c r="I11" s="4" t="s">
        <v>18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28.50678733031674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27.391304347826086</v>
      </c>
      <c r="L11" s="94"/>
      <c r="M11" s="66" t="s">
        <v>3</v>
      </c>
      <c r="N11" s="11"/>
      <c r="O11" s="11"/>
      <c r="P11" s="74"/>
      <c r="Q11" s="74"/>
      <c r="R11" s="11"/>
      <c r="S11" s="74"/>
      <c r="T11" s="74"/>
      <c r="U11" s="11"/>
      <c r="V11" s="74"/>
      <c r="W11" s="74"/>
      <c r="X11" s="11"/>
      <c r="Y11" s="74"/>
      <c r="Z11" s="74"/>
      <c r="AA11" s="11"/>
      <c r="AB11" s="74"/>
      <c r="AC11" s="74"/>
      <c r="AD11" s="11"/>
      <c r="AE11" s="74"/>
      <c r="AF11" s="74"/>
      <c r="AG11" s="11"/>
      <c r="AH11" s="74"/>
      <c r="AI11" s="74"/>
      <c r="AJ11" s="11"/>
      <c r="AK11" s="74"/>
      <c r="AL11" s="74"/>
      <c r="AM11" s="11"/>
      <c r="AN11" s="74"/>
      <c r="AO11" s="74"/>
      <c r="AP11" s="11"/>
      <c r="AQ11" s="74"/>
      <c r="AR11" s="74"/>
      <c r="AS11" s="11"/>
      <c r="AT11" s="74"/>
      <c r="AU11" s="74"/>
      <c r="AV11" s="11"/>
      <c r="AW11" s="74"/>
      <c r="AX11" s="74"/>
      <c r="AY11" s="11"/>
      <c r="AZ11" s="74"/>
      <c r="BA11" s="74"/>
      <c r="BB11" s="11"/>
      <c r="BC11" s="74"/>
      <c r="BD11" s="74"/>
      <c r="BE11" s="11"/>
      <c r="BF11" s="11"/>
      <c r="BG11" s="74"/>
      <c r="BH11" s="74"/>
      <c r="BI11" s="11"/>
    </row>
    <row r="12" spans="1:61">
      <c r="A12" s="4" t="s">
        <v>68</v>
      </c>
      <c r="B12" s="4">
        <v>271</v>
      </c>
      <c r="C12" s="4">
        <v>208</v>
      </c>
      <c r="E12" s="4" t="s">
        <v>85</v>
      </c>
      <c r="F12" s="79">
        <f>F9/(B39/60)</f>
        <v>36.030534351145036</v>
      </c>
      <c r="G12" s="28"/>
      <c r="H12" s="65"/>
      <c r="I12" s="4" t="s">
        <v>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26.923076923076923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32.648870636550306</v>
      </c>
      <c r="L12" s="94"/>
      <c r="M12" s="66" t="s">
        <v>4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</row>
    <row r="13" spans="1:61">
      <c r="A13" s="4" t="s">
        <v>69</v>
      </c>
      <c r="B13" s="6">
        <f>B12/B10</f>
        <v>0.58658008658008653</v>
      </c>
      <c r="C13" s="6">
        <f>C12/C10</f>
        <v>0.56986301369863013</v>
      </c>
      <c r="E13" s="4" t="s">
        <v>86</v>
      </c>
      <c r="F13" s="79">
        <f>F10/(B39/60)</f>
        <v>32.519083969465647</v>
      </c>
      <c r="G13" s="28"/>
      <c r="H13" s="65"/>
      <c r="I13" s="4" t="s">
        <v>25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31.850117096018739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22.03856749311295</v>
      </c>
      <c r="L13" s="94"/>
      <c r="M13" s="66" t="s">
        <v>5</v>
      </c>
      <c r="N13" s="11"/>
      <c r="O13" s="11"/>
      <c r="P13" s="74"/>
      <c r="Q13" s="74"/>
      <c r="R13" s="11"/>
      <c r="S13" s="74"/>
      <c r="T13" s="74"/>
      <c r="U13" s="11"/>
      <c r="V13" s="74"/>
      <c r="W13" s="74"/>
      <c r="X13" s="11"/>
      <c r="Y13" s="74"/>
      <c r="Z13" s="74"/>
      <c r="AA13" s="11"/>
      <c r="AB13" s="74"/>
      <c r="AC13" s="74"/>
      <c r="AD13" s="11"/>
      <c r="AE13" s="74"/>
      <c r="AF13" s="74"/>
      <c r="AG13" s="11"/>
      <c r="AH13" s="74"/>
      <c r="AI13" s="74"/>
      <c r="AJ13" s="11"/>
      <c r="AK13" s="74"/>
      <c r="AL13" s="74"/>
      <c r="AM13" s="11"/>
      <c r="AN13" s="74"/>
      <c r="AO13" s="74"/>
      <c r="AP13" s="11"/>
      <c r="AQ13" s="74"/>
      <c r="AR13" s="74"/>
      <c r="AS13" s="11"/>
      <c r="AT13" s="74"/>
      <c r="AU13" s="74"/>
      <c r="AV13" s="11"/>
      <c r="AW13" s="74"/>
      <c r="AX13" s="74"/>
      <c r="AY13" s="11"/>
      <c r="AZ13" s="74"/>
      <c r="BA13" s="74"/>
      <c r="BB13" s="11"/>
      <c r="BC13" s="74"/>
      <c r="BD13" s="74"/>
      <c r="BE13" s="11"/>
      <c r="BF13" s="11"/>
      <c r="BG13" s="74"/>
      <c r="BH13" s="74"/>
      <c r="BI13" s="11"/>
    </row>
    <row r="14" spans="1:61">
      <c r="A14" s="4" t="s">
        <v>78</v>
      </c>
      <c r="B14" s="6">
        <f>B9/B12</f>
        <v>0.50553505535055354</v>
      </c>
      <c r="C14" s="6">
        <f>C9/C12</f>
        <v>0.45192307692307693</v>
      </c>
      <c r="E14" s="4" t="s">
        <v>87</v>
      </c>
      <c r="F14" s="79">
        <f>F11/(B39/60)</f>
        <v>68.549618320610691</v>
      </c>
      <c r="G14" s="28"/>
      <c r="H14" s="65"/>
      <c r="I14" s="4" t="s">
        <v>55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32.608695652173914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28.106508875739642</v>
      </c>
      <c r="L14" s="94"/>
      <c r="M14" s="66" t="s">
        <v>6</v>
      </c>
      <c r="N14" s="11"/>
      <c r="O14" s="11"/>
      <c r="P14" s="74"/>
      <c r="Q14" s="74"/>
      <c r="R14" s="11"/>
      <c r="S14" s="74"/>
      <c r="T14" s="74"/>
      <c r="U14" s="11"/>
      <c r="V14" s="74"/>
      <c r="W14" s="74"/>
      <c r="X14" s="11"/>
      <c r="Y14" s="74"/>
      <c r="Z14" s="74"/>
      <c r="AA14" s="11"/>
      <c r="AB14" s="74"/>
      <c r="AC14" s="74"/>
      <c r="AD14" s="11"/>
      <c r="AE14" s="74"/>
      <c r="AF14" s="74"/>
      <c r="AG14" s="11"/>
      <c r="AH14" s="74"/>
      <c r="AI14" s="74"/>
      <c r="AJ14" s="11"/>
      <c r="AK14" s="74"/>
      <c r="AL14" s="74"/>
      <c r="AM14" s="11"/>
      <c r="AN14" s="74"/>
      <c r="AO14" s="74"/>
      <c r="AP14" s="11"/>
      <c r="AQ14" s="74"/>
      <c r="AR14" s="74"/>
      <c r="AS14" s="11"/>
      <c r="AT14" s="74"/>
      <c r="AU14" s="74"/>
      <c r="AV14" s="11"/>
      <c r="AW14" s="74"/>
      <c r="AX14" s="74"/>
      <c r="AY14" s="11"/>
      <c r="AZ14" s="74"/>
      <c r="BA14" s="74"/>
      <c r="BB14" s="11"/>
      <c r="BC14" s="74"/>
      <c r="BD14" s="74"/>
      <c r="BE14" s="11"/>
      <c r="BF14" s="11"/>
      <c r="BG14" s="74"/>
      <c r="BH14" s="74"/>
      <c r="BI14" s="11"/>
    </row>
    <row r="15" spans="1:61">
      <c r="A15" s="4" t="s">
        <v>70</v>
      </c>
      <c r="B15" s="4">
        <v>82</v>
      </c>
      <c r="C15" s="4">
        <v>41</v>
      </c>
      <c r="E15" s="7"/>
      <c r="F15" s="7"/>
      <c r="G15" s="7"/>
      <c r="H15" s="65"/>
      <c r="I15" s="4" t="s">
        <v>16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35.800344234079176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26.714801444043324</v>
      </c>
      <c r="L15" s="94"/>
      <c r="M15" s="66" t="s">
        <v>7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</row>
    <row r="16" spans="1:61">
      <c r="A16" s="4" t="s">
        <v>79</v>
      </c>
      <c r="B16" s="6">
        <f>B15/B9</f>
        <v>0.59854014598540151</v>
      </c>
      <c r="C16" s="6">
        <f>C15/C9</f>
        <v>0.43617021276595747</v>
      </c>
      <c r="E16" s="24" t="s">
        <v>88</v>
      </c>
      <c r="F16" s="7"/>
      <c r="G16" s="7"/>
      <c r="H16" s="65"/>
      <c r="I16" s="4" t="s">
        <v>41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26.896551724137929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24.269005847953213</v>
      </c>
      <c r="L16" s="94"/>
      <c r="M16" s="66" t="s">
        <v>8</v>
      </c>
      <c r="N16" s="11"/>
      <c r="O16" s="11"/>
      <c r="P16" s="74"/>
      <c r="Q16" s="74"/>
      <c r="R16" s="11"/>
      <c r="S16" s="74"/>
      <c r="T16" s="74"/>
      <c r="U16" s="11"/>
      <c r="V16" s="74"/>
      <c r="W16" s="74"/>
      <c r="X16" s="11"/>
      <c r="Y16" s="74"/>
      <c r="Z16" s="74"/>
      <c r="AA16" s="11"/>
      <c r="AB16" s="74"/>
      <c r="AC16" s="74"/>
      <c r="AD16" s="11"/>
      <c r="AE16" s="74"/>
      <c r="AF16" s="74"/>
      <c r="AG16" s="11"/>
      <c r="AH16" s="74"/>
      <c r="AI16" s="74"/>
      <c r="AJ16" s="11"/>
      <c r="AK16" s="74"/>
      <c r="AL16" s="74"/>
      <c r="AM16" s="11"/>
      <c r="AN16" s="74"/>
      <c r="AO16" s="74"/>
      <c r="AP16" s="11"/>
      <c r="AQ16" s="74"/>
      <c r="AR16" s="74"/>
      <c r="AS16" s="11"/>
      <c r="AT16" s="74"/>
      <c r="AU16" s="74"/>
      <c r="AV16" s="11"/>
      <c r="AW16" s="74"/>
      <c r="AX16" s="74"/>
      <c r="AY16" s="11"/>
      <c r="AZ16" s="74"/>
      <c r="BA16" s="74"/>
      <c r="BB16" s="11"/>
      <c r="BC16" s="74"/>
      <c r="BD16" s="74"/>
      <c r="BE16" s="11"/>
      <c r="BF16" s="11"/>
      <c r="BG16" s="74"/>
      <c r="BH16" s="74"/>
      <c r="BI16" s="11"/>
    </row>
    <row r="17" spans="1:61">
      <c r="A17" s="7"/>
      <c r="B17" s="7"/>
      <c r="C17" s="7"/>
      <c r="E17" s="4" t="s">
        <v>118</v>
      </c>
      <c r="F17" s="10">
        <f>(B9/F9)*100</f>
        <v>29.025423728813561</v>
      </c>
      <c r="G17" s="29"/>
      <c r="H17" s="65"/>
      <c r="I17" s="4" t="s">
        <v>10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37.037037037037038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24.228028503562946</v>
      </c>
      <c r="L17" s="94"/>
      <c r="M17" s="66" t="s">
        <v>196</v>
      </c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</row>
    <row r="18" spans="1:61">
      <c r="A18" s="24" t="s">
        <v>71</v>
      </c>
      <c r="B18" s="7"/>
      <c r="C18" s="7"/>
      <c r="E18" s="4" t="s">
        <v>119</v>
      </c>
      <c r="F18" s="10">
        <f>(C9/F10)*100</f>
        <v>22.065727699530516</v>
      </c>
      <c r="G18" s="29"/>
      <c r="H18" s="65"/>
      <c r="I18" s="4" t="s">
        <v>42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19.660194174757279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28.913043478260867</v>
      </c>
      <c r="L18" s="94"/>
      <c r="M18" s="66" t="s">
        <v>9</v>
      </c>
      <c r="N18" s="34"/>
      <c r="O18" s="34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</row>
    <row r="19" spans="1:61">
      <c r="A19" s="4" t="s">
        <v>72</v>
      </c>
      <c r="B19" s="4">
        <v>139</v>
      </c>
      <c r="C19" s="4">
        <v>135</v>
      </c>
      <c r="E19" s="4" t="s">
        <v>120</v>
      </c>
      <c r="F19" s="10">
        <f>F17-F18</f>
        <v>6.9596960292830445</v>
      </c>
      <c r="G19" s="29"/>
      <c r="H19" s="65"/>
      <c r="I19" s="4" t="s">
        <v>21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22.245762711864405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31.235431235431239</v>
      </c>
      <c r="L19" s="94"/>
      <c r="M19" s="66" t="s">
        <v>10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</row>
    <row r="20" spans="1:61">
      <c r="A20" s="30" t="s">
        <v>145</v>
      </c>
      <c r="B20" s="6">
        <f>B19/(B19+C19)</f>
        <v>0.50729927007299269</v>
      </c>
      <c r="C20" s="6">
        <f>C19/(B19+C19)</f>
        <v>0.49270072992700731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45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26.410256410256412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27.514792899408285</v>
      </c>
      <c r="L20" s="94"/>
      <c r="M20" s="66" t="s">
        <v>11</v>
      </c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</row>
    <row r="21" spans="1:61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34"/>
      <c r="O21" s="34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</row>
    <row r="22" spans="1:61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</row>
    <row r="23" spans="1:61">
      <c r="A23" s="4" t="s">
        <v>74</v>
      </c>
      <c r="B23" s="4">
        <v>279</v>
      </c>
      <c r="C23" s="4">
        <v>264</v>
      </c>
      <c r="E23" s="12" t="s">
        <v>122</v>
      </c>
      <c r="F23" s="10">
        <f>(F17*'Efficiency Adjustment'!B66)/K27</f>
        <v>30.161187062749029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</row>
    <row r="24" spans="1:61">
      <c r="A24" s="4" t="s">
        <v>75</v>
      </c>
      <c r="B24" s="4">
        <v>252</v>
      </c>
      <c r="C24" s="4">
        <v>210</v>
      </c>
      <c r="E24" s="12" t="s">
        <v>123</v>
      </c>
      <c r="F24" s="10">
        <f>(F18*'Efficiency Adjustment'!C66)/J27</f>
        <v>20.842042111192324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11"/>
      <c r="P24" s="74"/>
      <c r="Q24" s="74"/>
      <c r="R24" s="11"/>
      <c r="S24" s="74"/>
      <c r="T24" s="74"/>
      <c r="U24" s="11"/>
      <c r="V24" s="74"/>
      <c r="W24" s="74"/>
      <c r="X24" s="11"/>
      <c r="Y24" s="74"/>
      <c r="Z24" s="74"/>
      <c r="AA24" s="11"/>
      <c r="AB24" s="74"/>
      <c r="AC24" s="74"/>
      <c r="AD24" s="11"/>
      <c r="AE24" s="74"/>
      <c r="AF24" s="74"/>
      <c r="AG24" s="11"/>
      <c r="AH24" s="74"/>
      <c r="AI24" s="74"/>
      <c r="AJ24" s="11"/>
      <c r="AK24" s="74"/>
      <c r="AL24" s="74"/>
      <c r="AM24" s="11"/>
      <c r="AN24" s="74"/>
      <c r="AO24" s="74"/>
      <c r="AP24" s="11"/>
      <c r="AQ24" s="74"/>
      <c r="AR24" s="74"/>
      <c r="AS24" s="11"/>
      <c r="AT24" s="74"/>
      <c r="AU24" s="74"/>
      <c r="AV24" s="11"/>
      <c r="AW24" s="74"/>
      <c r="AX24" s="74"/>
      <c r="AY24" s="11"/>
      <c r="AZ24" s="74"/>
      <c r="BA24" s="74"/>
      <c r="BB24" s="11"/>
      <c r="BC24" s="74"/>
      <c r="BD24" s="74"/>
      <c r="BE24" s="11"/>
      <c r="BF24" s="11"/>
      <c r="BG24" s="74"/>
      <c r="BH24" s="74"/>
      <c r="BI24" s="11"/>
    </row>
    <row r="25" spans="1:61">
      <c r="A25" s="4" t="s">
        <v>80</v>
      </c>
      <c r="B25" s="6">
        <f>B24/B23</f>
        <v>0.90322580645161288</v>
      </c>
      <c r="C25" s="6">
        <f>C24/C23</f>
        <v>0.79545454545454541</v>
      </c>
      <c r="E25" s="12" t="s">
        <v>124</v>
      </c>
      <c r="F25" s="10">
        <f>F23-F24</f>
        <v>9.3191449515567051</v>
      </c>
      <c r="G25" s="7"/>
      <c r="H25" s="65"/>
      <c r="M25" s="66" t="s">
        <v>16</v>
      </c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</row>
    <row r="26" spans="1:61">
      <c r="A26" s="4" t="s">
        <v>76</v>
      </c>
      <c r="B26" s="4">
        <f>B23-B24</f>
        <v>27</v>
      </c>
      <c r="C26" s="4">
        <f>C23-C24</f>
        <v>54</v>
      </c>
      <c r="E26" s="7"/>
      <c r="F26" s="7"/>
      <c r="G26" s="7"/>
      <c r="H26" s="65"/>
      <c r="M26" s="66" t="s">
        <v>17</v>
      </c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</row>
    <row r="27" spans="1:61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29.641466839317033</v>
      </c>
      <c r="K27" s="19">
        <f>AVERAGEIF(K8:K24,"&gt;0")</f>
        <v>26.940091011490203</v>
      </c>
      <c r="L27" s="19"/>
      <c r="M27" s="66" t="s">
        <v>18</v>
      </c>
      <c r="N27" s="34"/>
      <c r="O27" s="34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</row>
    <row r="28" spans="1:61" ht="15.75" thickBot="1">
      <c r="A28" s="24" t="s">
        <v>94</v>
      </c>
      <c r="B28" s="7"/>
      <c r="C28" s="7"/>
      <c r="E28" s="4" t="s">
        <v>147</v>
      </c>
      <c r="F28" s="10">
        <f>B10/F9</f>
        <v>0.97881355932203384</v>
      </c>
      <c r="G28" s="29"/>
      <c r="H28" s="65"/>
      <c r="I28" s="21"/>
      <c r="M28" s="66" t="s">
        <v>19</v>
      </c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</row>
    <row r="29" spans="1:61" ht="15.75" thickBot="1">
      <c r="A29" s="4" t="s">
        <v>95</v>
      </c>
      <c r="B29" s="4">
        <v>47</v>
      </c>
      <c r="C29" s="4">
        <v>50</v>
      </c>
      <c r="E29" s="12" t="s">
        <v>148</v>
      </c>
      <c r="F29" s="10">
        <f>C10/F10</f>
        <v>0.85680751173708924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</row>
    <row r="30" spans="1:61">
      <c r="A30" s="4" t="s">
        <v>96</v>
      </c>
      <c r="B30" s="4">
        <v>12</v>
      </c>
      <c r="C30" s="4">
        <v>11</v>
      </c>
      <c r="E30" s="12" t="s">
        <v>91</v>
      </c>
      <c r="F30" s="10">
        <f>F28-F29</f>
        <v>0.1220060475849446</v>
      </c>
      <c r="G30" s="29"/>
      <c r="H30" s="65"/>
      <c r="M30" s="66" t="s">
        <v>21</v>
      </c>
      <c r="N30" s="11"/>
      <c r="O30" s="11"/>
      <c r="P30" s="74"/>
      <c r="Q30" s="74"/>
      <c r="R30" s="11"/>
      <c r="S30" s="74"/>
      <c r="T30" s="74"/>
      <c r="U30" s="11"/>
      <c r="V30" s="74"/>
      <c r="W30" s="74"/>
      <c r="X30" s="11"/>
      <c r="Y30" s="74"/>
      <c r="Z30" s="74"/>
      <c r="AA30" s="11"/>
      <c r="AB30" s="74"/>
      <c r="AC30" s="74"/>
      <c r="AD30" s="11"/>
      <c r="AE30" s="74"/>
      <c r="AF30" s="74"/>
      <c r="AG30" s="11"/>
      <c r="AH30" s="74"/>
      <c r="AI30" s="74"/>
      <c r="AJ30" s="11"/>
      <c r="AK30" s="74"/>
      <c r="AL30" s="74"/>
      <c r="AM30" s="11"/>
      <c r="AN30" s="74"/>
      <c r="AO30" s="74"/>
      <c r="AP30" s="11"/>
      <c r="AQ30" s="74"/>
      <c r="AR30" s="74"/>
      <c r="AS30" s="11"/>
      <c r="AT30" s="74"/>
      <c r="AU30" s="74"/>
      <c r="AV30" s="11"/>
      <c r="AW30" s="74"/>
      <c r="AX30" s="74"/>
      <c r="AY30" s="11"/>
      <c r="AZ30" s="74"/>
      <c r="BA30" s="74"/>
      <c r="BB30" s="11"/>
      <c r="BC30" s="74"/>
      <c r="BD30" s="74"/>
      <c r="BE30" s="11"/>
      <c r="BF30" s="11"/>
      <c r="BG30" s="74"/>
      <c r="BH30" s="74"/>
      <c r="BI30" s="11"/>
    </row>
    <row r="31" spans="1:61">
      <c r="A31" s="12" t="s">
        <v>143</v>
      </c>
      <c r="B31" s="23">
        <f>B30/B29</f>
        <v>0.25531914893617019</v>
      </c>
      <c r="C31" s="23">
        <f>C30/C29</f>
        <v>0.22</v>
      </c>
      <c r="E31" s="4" t="s">
        <v>149</v>
      </c>
      <c r="F31" s="10">
        <f>B12/F9</f>
        <v>0.57415254237288138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</row>
    <row r="32" spans="1:61">
      <c r="A32" s="12" t="s">
        <v>97</v>
      </c>
      <c r="B32" s="12">
        <v>0</v>
      </c>
      <c r="C32" s="12">
        <v>1</v>
      </c>
      <c r="E32" s="12" t="s">
        <v>150</v>
      </c>
      <c r="F32" s="10">
        <f>C12/F10</f>
        <v>0.48826291079812206</v>
      </c>
      <c r="G32" s="7"/>
      <c r="H32" s="65"/>
      <c r="I32" s="4" t="s">
        <v>203</v>
      </c>
      <c r="J32" s="9">
        <f>F14</f>
        <v>68.549618320610691</v>
      </c>
      <c r="K32" s="4">
        <f>RANK(J32,'Universal Aggregate Worksheet'!I7:I67,0)</f>
        <v>25</v>
      </c>
      <c r="L32" s="10">
        <f>AVERAGE('Universal Aggregate Worksheet'!$I$7:$I$67)</f>
        <v>67.217416749468924</v>
      </c>
      <c r="M32" s="66" t="s">
        <v>23</v>
      </c>
      <c r="N32" s="11"/>
      <c r="O32" s="11"/>
      <c r="P32" s="74"/>
      <c r="Q32" s="74"/>
      <c r="R32" s="11"/>
      <c r="S32" s="74"/>
      <c r="T32" s="74"/>
      <c r="U32" s="11"/>
      <c r="V32" s="74"/>
      <c r="W32" s="74"/>
      <c r="X32" s="11"/>
      <c r="Y32" s="74"/>
      <c r="Z32" s="74"/>
      <c r="AA32" s="11"/>
      <c r="AB32" s="74"/>
      <c r="AC32" s="74"/>
      <c r="AD32" s="11"/>
      <c r="AE32" s="74"/>
      <c r="AF32" s="74"/>
      <c r="AG32" s="11"/>
      <c r="AH32" s="74"/>
      <c r="AI32" s="74"/>
      <c r="AJ32" s="11"/>
      <c r="AK32" s="74"/>
      <c r="AL32" s="74"/>
      <c r="AM32" s="11"/>
      <c r="AN32" s="74"/>
      <c r="AO32" s="74"/>
      <c r="AP32" s="11"/>
      <c r="AQ32" s="74"/>
      <c r="AR32" s="74"/>
      <c r="AS32" s="11"/>
      <c r="AT32" s="74"/>
      <c r="AU32" s="74"/>
      <c r="AV32" s="11"/>
      <c r="AW32" s="74"/>
      <c r="AX32" s="74"/>
      <c r="AY32" s="11"/>
      <c r="AZ32" s="74"/>
      <c r="BA32" s="74"/>
      <c r="BB32" s="11"/>
      <c r="BC32" s="74"/>
      <c r="BD32" s="74"/>
      <c r="BE32" s="11"/>
      <c r="BF32" s="11"/>
      <c r="BG32" s="74"/>
      <c r="BH32" s="74"/>
      <c r="BI32" s="11"/>
    </row>
    <row r="33" spans="1:61">
      <c r="A33" s="12" t="s">
        <v>98</v>
      </c>
      <c r="B33" s="23">
        <f>B32/C29</f>
        <v>0</v>
      </c>
      <c r="C33" s="23">
        <f>C32/B29</f>
        <v>2.1276595744680851E-2</v>
      </c>
      <c r="E33" s="12" t="s">
        <v>92</v>
      </c>
      <c r="F33" s="13">
        <f>F31-F32</f>
        <v>8.5889631574759318E-2</v>
      </c>
      <c r="G33" s="29"/>
      <c r="H33" s="65"/>
      <c r="I33" s="12" t="s">
        <v>160</v>
      </c>
      <c r="J33" s="9">
        <f>F12</f>
        <v>36.030534351145036</v>
      </c>
      <c r="K33" s="4">
        <f>RANK(J33,'Universal Aggregate Worksheet'!F7:F67,0)</f>
        <v>13</v>
      </c>
      <c r="L33" s="10">
        <f>AVERAGE('Universal Aggregate Worksheet'!F7:F67)</f>
        <v>33.570526294001084</v>
      </c>
      <c r="M33" s="66" t="s">
        <v>24</v>
      </c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</row>
    <row r="34" spans="1:61">
      <c r="A34" s="7"/>
      <c r="B34" s="7"/>
      <c r="C34" s="7"/>
      <c r="E34" s="12" t="s">
        <v>151</v>
      </c>
      <c r="F34" s="6">
        <f>((0.167*B30)+(B9)+(0.83*B32))/B10</f>
        <v>0.30087445887445885</v>
      </c>
      <c r="G34" s="31"/>
      <c r="H34" s="65"/>
      <c r="I34" s="12" t="s">
        <v>161</v>
      </c>
      <c r="J34" s="9">
        <f>F13</f>
        <v>32.519083969465647</v>
      </c>
      <c r="K34" s="4">
        <f>RANK(J34,'Universal Aggregate Worksheet'!G7:G67,1)</f>
        <v>26</v>
      </c>
      <c r="L34" s="10">
        <f>AVERAGE('Universal Aggregate Worksheet'!G7:G67)</f>
        <v>33.646890455467869</v>
      </c>
      <c r="M34" s="66" t="s">
        <v>25</v>
      </c>
      <c r="N34" s="34"/>
      <c r="O34" s="34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</row>
    <row r="35" spans="1:61">
      <c r="A35" s="24" t="s">
        <v>60</v>
      </c>
      <c r="B35" s="4">
        <v>53</v>
      </c>
      <c r="C35" s="4">
        <v>53</v>
      </c>
      <c r="E35" s="12" t="s">
        <v>152</v>
      </c>
      <c r="F35" s="6">
        <f>((0.167*C30)+(C9)+(0.83*C32))/C10</f>
        <v>0.26484109589041094</v>
      </c>
      <c r="G35" s="7"/>
      <c r="H35" s="65"/>
      <c r="I35" s="12" t="s">
        <v>210</v>
      </c>
      <c r="J35" s="9">
        <f>J33-J34</f>
        <v>3.5114503816793885</v>
      </c>
      <c r="K35" s="4">
        <f>RANK(J35,'Universal Aggregate Worksheet'!H7:H67,0)</f>
        <v>13</v>
      </c>
      <c r="L35" s="10">
        <f>AVERAGE('Universal Aggregate Worksheet'!H7:H67)</f>
        <v>-7.6364161466792924E-2</v>
      </c>
      <c r="M35" s="66" t="s">
        <v>26</v>
      </c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</row>
    <row r="36" spans="1:61">
      <c r="A36" s="7"/>
      <c r="B36" s="7"/>
      <c r="C36" s="7"/>
      <c r="E36" s="12" t="s">
        <v>153</v>
      </c>
      <c r="F36" s="6">
        <f>((0.167*B30)+(B9)+(0.83*B32))/B12</f>
        <v>0.51292988929889294</v>
      </c>
      <c r="G36" s="31"/>
      <c r="H36" s="65"/>
      <c r="I36" s="4" t="s">
        <v>133</v>
      </c>
      <c r="J36" s="10">
        <f>F23</f>
        <v>30.161187062749029</v>
      </c>
      <c r="K36" s="4">
        <f>RANK(J36,'Universal Aggregate Worksheet'!X7:X67,0)</f>
        <v>18</v>
      </c>
      <c r="L36" s="10">
        <f>AVERAGE('Universal Aggregate Worksheet'!X7:X67)</f>
        <v>28.179477936049697</v>
      </c>
      <c r="M36" s="66" t="s">
        <v>27</v>
      </c>
      <c r="N36" s="34"/>
      <c r="O36" s="34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</row>
    <row r="37" spans="1:61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0.46474519230769229</v>
      </c>
      <c r="G37" s="31"/>
      <c r="H37" s="65"/>
      <c r="I37" s="4" t="s">
        <v>136</v>
      </c>
      <c r="J37" s="10">
        <f>F24</f>
        <v>20.842042111192324</v>
      </c>
      <c r="K37" s="4">
        <f>RANK(J37,'Universal Aggregate Worksheet'!Z7:Z67,1)</f>
        <v>2</v>
      </c>
      <c r="L37" s="10">
        <f>AVERAGE('Universal Aggregate Worksheet'!Z7:Z67)</f>
        <v>27.900078396918762</v>
      </c>
      <c r="M37" s="66" t="s">
        <v>28</v>
      </c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</row>
    <row r="38" spans="1:61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9.3191449515567051</v>
      </c>
      <c r="K38" s="4">
        <f>RANK(J38,'Universal Aggregate Worksheet'!AB7:AB67,0)</f>
        <v>6</v>
      </c>
      <c r="L38" s="10">
        <f>AVERAGE('Universal Aggregate Worksheet'!AB7:AB67)</f>
        <v>0.27939953913093413</v>
      </c>
      <c r="M38" s="66" t="s">
        <v>29</v>
      </c>
      <c r="N38" s="34"/>
      <c r="O38" s="34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</row>
    <row r="39" spans="1:61">
      <c r="A39" s="24" t="s">
        <v>239</v>
      </c>
      <c r="B39" s="4">
        <v>786</v>
      </c>
      <c r="C39" s="4">
        <f>B39</f>
        <v>786</v>
      </c>
      <c r="E39" s="24" t="s">
        <v>155</v>
      </c>
      <c r="F39" s="7"/>
      <c r="G39" s="7"/>
      <c r="H39" s="65"/>
      <c r="I39" s="4" t="s">
        <v>166</v>
      </c>
      <c r="J39" s="10">
        <f>F28</f>
        <v>0.97881355932203384</v>
      </c>
      <c r="K39" s="4">
        <f>RANK(J39,'Universal Aggregate Worksheet'!M7:M67,0)</f>
        <v>40</v>
      </c>
      <c r="L39" s="10">
        <f>AVERAGE('Universal Aggregate Worksheet'!M7:M67)</f>
        <v>1.0013227946616239</v>
      </c>
      <c r="M39" s="66" t="s">
        <v>30</v>
      </c>
      <c r="N39" s="11"/>
      <c r="O39" s="11"/>
      <c r="P39" s="14"/>
      <c r="Q39" s="11"/>
      <c r="R39" s="11"/>
      <c r="S39" s="14"/>
      <c r="T39" s="11"/>
      <c r="U39" s="11"/>
      <c r="V39" s="14"/>
      <c r="W39" s="11"/>
      <c r="X39" s="11"/>
      <c r="Y39" s="14"/>
      <c r="Z39" s="11"/>
      <c r="AA39" s="11"/>
      <c r="AB39" s="14"/>
      <c r="AC39" s="11"/>
      <c r="AD39" s="11"/>
      <c r="AE39" s="14"/>
      <c r="AF39" s="11"/>
      <c r="AG39" s="11"/>
      <c r="AH39" s="14"/>
      <c r="AI39" s="11"/>
      <c r="AJ39" s="11"/>
      <c r="AK39" s="14"/>
      <c r="AL39" s="11"/>
      <c r="AM39" s="11"/>
      <c r="AN39" s="14"/>
      <c r="AO39" s="11"/>
      <c r="AP39" s="11"/>
      <c r="AQ39" s="14"/>
      <c r="AR39" s="11"/>
      <c r="AS39" s="11"/>
      <c r="AT39" s="14"/>
      <c r="AU39" s="11"/>
      <c r="AV39" s="11"/>
      <c r="AW39" s="14"/>
      <c r="AX39" s="11"/>
      <c r="AY39" s="11"/>
      <c r="AZ39" s="14"/>
      <c r="BA39" s="11"/>
      <c r="BB39" s="11"/>
      <c r="BC39" s="14"/>
      <c r="BD39" s="11"/>
      <c r="BE39" s="11"/>
      <c r="BF39" s="11"/>
      <c r="BG39" s="14"/>
      <c r="BH39" s="11"/>
      <c r="BI39" s="11"/>
    </row>
    <row r="40" spans="1:61">
      <c r="E40" s="12" t="s">
        <v>99</v>
      </c>
      <c r="F40" s="13">
        <f>B30/B10</f>
        <v>2.5974025974025976E-2</v>
      </c>
      <c r="G40" s="13">
        <f>C30/C10</f>
        <v>3.0136986301369864E-2</v>
      </c>
      <c r="H40" s="65"/>
      <c r="I40" s="4" t="s">
        <v>170</v>
      </c>
      <c r="J40" s="10">
        <f>F29</f>
        <v>0.85680751173708924</v>
      </c>
      <c r="K40" s="4">
        <f>RANK(J40,'Universal Aggregate Worksheet'!Q7:Q67,1)</f>
        <v>4</v>
      </c>
      <c r="L40" s="10">
        <f>AVERAGE('Universal Aggregate Worksheet'!Q7:Q67)</f>
        <v>0.99791056387059895</v>
      </c>
      <c r="M40" s="66" t="s">
        <v>31</v>
      </c>
      <c r="N40" s="11"/>
      <c r="O40" s="11"/>
      <c r="P40" s="14"/>
      <c r="Q40" s="11"/>
      <c r="R40" s="11"/>
      <c r="S40" s="14"/>
      <c r="T40" s="11"/>
      <c r="U40" s="11"/>
      <c r="V40" s="14"/>
      <c r="W40" s="11"/>
      <c r="X40" s="11"/>
      <c r="Y40" s="14"/>
      <c r="Z40" s="11"/>
      <c r="AA40" s="11"/>
      <c r="AB40" s="14"/>
      <c r="AC40" s="11"/>
      <c r="AD40" s="11"/>
      <c r="AE40" s="14"/>
      <c r="AF40" s="11"/>
      <c r="AG40" s="11"/>
      <c r="AH40" s="14"/>
      <c r="AI40" s="11"/>
      <c r="AJ40" s="11"/>
      <c r="AK40" s="14"/>
      <c r="AL40" s="11"/>
      <c r="AM40" s="11"/>
      <c r="AN40" s="14"/>
      <c r="AO40" s="11"/>
      <c r="AP40" s="11"/>
      <c r="AQ40" s="14"/>
      <c r="AR40" s="11"/>
      <c r="AS40" s="11"/>
      <c r="AT40" s="14"/>
      <c r="AU40" s="11"/>
      <c r="AV40" s="11"/>
      <c r="AW40" s="14"/>
      <c r="AX40" s="11"/>
      <c r="AY40" s="11"/>
      <c r="AZ40" s="14"/>
      <c r="BA40" s="11"/>
      <c r="BB40" s="11"/>
      <c r="BC40" s="14"/>
      <c r="BD40" s="11"/>
      <c r="BE40" s="11"/>
      <c r="BF40" s="11"/>
      <c r="BG40" s="14"/>
      <c r="BH40" s="11"/>
      <c r="BI40" s="11"/>
    </row>
    <row r="41" spans="1:61">
      <c r="E41" s="12" t="s">
        <v>100</v>
      </c>
      <c r="F41" s="10">
        <f>C29/C10</f>
        <v>0.13698630136986301</v>
      </c>
      <c r="G41" s="10">
        <f>B29/B10</f>
        <v>0.10173160173160173</v>
      </c>
      <c r="H41" s="65"/>
      <c r="I41" s="4" t="s">
        <v>168</v>
      </c>
      <c r="J41" s="6">
        <f>F34</f>
        <v>0.30087445887445885</v>
      </c>
      <c r="K41" s="4">
        <f>RANK(J41,'Universal Aggregate Worksheet'!O7:O67,0)</f>
        <v>23</v>
      </c>
      <c r="L41" s="6">
        <f>AVERAGE('Universal Aggregate Worksheet'!O7:O67)</f>
        <v>0.28850646587075851</v>
      </c>
      <c r="M41" s="66" t="s">
        <v>32</v>
      </c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</row>
    <row r="42" spans="1:61">
      <c r="E42" s="12" t="s">
        <v>216</v>
      </c>
      <c r="F42" s="10">
        <f>F40-F41</f>
        <v>-0.11101227539583702</v>
      </c>
      <c r="G42" s="10">
        <f>G40-G41</f>
        <v>-7.1594615430231864E-2</v>
      </c>
      <c r="H42" s="65"/>
      <c r="I42" s="4" t="s">
        <v>172</v>
      </c>
      <c r="J42" s="6">
        <f>F35</f>
        <v>0.26484109589041094</v>
      </c>
      <c r="K42" s="4">
        <f>RANK(J42,'Universal Aggregate Worksheet'!S7:S67,1)</f>
        <v>15</v>
      </c>
      <c r="L42" s="6">
        <f>AVERAGE('Universal Aggregate Worksheet'!S7:S67)</f>
        <v>0.28847700887225619</v>
      </c>
      <c r="M42" s="66" t="s">
        <v>194</v>
      </c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</row>
    <row r="43" spans="1:61">
      <c r="A43" s="32"/>
      <c r="B43" s="32"/>
      <c r="C43" s="32"/>
      <c r="E43" s="12" t="s">
        <v>217</v>
      </c>
      <c r="F43" s="86">
        <f>B29/F9</f>
        <v>9.9576271186440676E-2</v>
      </c>
      <c r="G43" s="86">
        <f>C29/F10</f>
        <v>0.11737089201877934</v>
      </c>
      <c r="H43" s="65"/>
      <c r="I43" s="4" t="s">
        <v>182</v>
      </c>
      <c r="J43" s="10">
        <f>F47</f>
        <v>0.17372881355932204</v>
      </c>
      <c r="K43" s="4">
        <f>RANK(J43,'Universal Aggregate Worksheet'!U7:U67,0)</f>
        <v>14</v>
      </c>
      <c r="L43" s="10">
        <f>AVERAGE('Universal Aggregate Worksheet'!U7:U67)</f>
        <v>0.15420438650518384</v>
      </c>
      <c r="M43" s="66" t="s">
        <v>197</v>
      </c>
      <c r="N43" s="11"/>
      <c r="O43" s="11"/>
      <c r="P43" s="15"/>
      <c r="Q43" s="15"/>
      <c r="R43" s="11"/>
      <c r="S43" s="15"/>
      <c r="T43" s="15"/>
      <c r="U43" s="11"/>
      <c r="V43" s="15"/>
      <c r="W43" s="15"/>
      <c r="X43" s="11"/>
      <c r="Y43" s="15"/>
      <c r="Z43" s="15"/>
      <c r="AA43" s="11"/>
      <c r="AB43" s="15"/>
      <c r="AC43" s="15"/>
      <c r="AD43" s="11"/>
      <c r="AE43" s="15"/>
      <c r="AF43" s="15"/>
      <c r="AG43" s="11"/>
      <c r="AH43" s="15"/>
      <c r="AI43" s="15"/>
      <c r="AJ43" s="11"/>
      <c r="AK43" s="15"/>
      <c r="AL43" s="15"/>
      <c r="AM43" s="11"/>
      <c r="AN43" s="15"/>
      <c r="AO43" s="15"/>
      <c r="AP43" s="11"/>
      <c r="AQ43" s="15"/>
      <c r="AR43" s="15"/>
      <c r="AS43" s="11"/>
      <c r="AT43" s="15"/>
      <c r="AU43" s="15"/>
      <c r="AV43" s="11"/>
      <c r="AW43" s="15"/>
      <c r="AX43" s="15"/>
      <c r="AY43" s="11"/>
      <c r="AZ43" s="15"/>
      <c r="BA43" s="15"/>
      <c r="BB43" s="11"/>
      <c r="BC43" s="15"/>
      <c r="BD43" s="15"/>
      <c r="BE43" s="11"/>
      <c r="BF43" s="11"/>
      <c r="BG43" s="15"/>
      <c r="BH43" s="15"/>
      <c r="BI43" s="11"/>
    </row>
    <row r="44" spans="1:61">
      <c r="A44" s="11"/>
      <c r="B44" s="11"/>
      <c r="C44" s="11"/>
      <c r="E44" s="4" t="s">
        <v>218</v>
      </c>
      <c r="F44" s="86">
        <f>B30/B9</f>
        <v>8.7591240875912413E-2</v>
      </c>
      <c r="G44" s="86">
        <f>C30/C9</f>
        <v>0.11702127659574468</v>
      </c>
      <c r="H44" s="65"/>
      <c r="I44" s="4" t="s">
        <v>183</v>
      </c>
      <c r="J44" s="10">
        <f>F48</f>
        <v>9.6244131455399062E-2</v>
      </c>
      <c r="K44" s="4">
        <f>RANK(J44,'Universal Aggregate Worksheet'!V7:V67,1)</f>
        <v>1</v>
      </c>
      <c r="L44" s="10">
        <f>AVERAGE('Universal Aggregate Worksheet'!V7:V67)</f>
        <v>0.15326303670387184</v>
      </c>
      <c r="M44" s="66" t="s">
        <v>34</v>
      </c>
      <c r="N44" s="34"/>
      <c r="O44" s="34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</row>
    <row r="45" spans="1:61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0.50729927007299269</v>
      </c>
      <c r="K45" s="4">
        <f>RANK(J45,'Universal Aggregate Worksheet'!J7:J67,0)</f>
        <v>30</v>
      </c>
      <c r="L45" s="10">
        <f>AVERAGE('Universal Aggregate Worksheet'!J7:J67)</f>
        <v>0.49945904985462097</v>
      </c>
      <c r="M45" s="66" t="s">
        <v>35</v>
      </c>
      <c r="N45" s="11"/>
      <c r="O45" s="11"/>
      <c r="P45" s="16"/>
      <c r="Q45" s="16"/>
      <c r="R45" s="11"/>
      <c r="S45" s="16"/>
      <c r="T45" s="16"/>
      <c r="U45" s="11"/>
      <c r="V45" s="16"/>
      <c r="W45" s="16"/>
      <c r="X45" s="11"/>
      <c r="Y45" s="16"/>
      <c r="Z45" s="16"/>
      <c r="AA45" s="11"/>
      <c r="AB45" s="16"/>
      <c r="AC45" s="16"/>
      <c r="AD45" s="11"/>
      <c r="AE45" s="16"/>
      <c r="AF45" s="16"/>
      <c r="AG45" s="11"/>
      <c r="AH45" s="16"/>
      <c r="AI45" s="16"/>
      <c r="AJ45" s="11"/>
      <c r="AK45" s="16"/>
      <c r="AL45" s="16"/>
      <c r="AM45" s="11"/>
      <c r="AN45" s="16"/>
      <c r="AO45" s="16"/>
      <c r="AP45" s="11"/>
      <c r="AQ45" s="16"/>
      <c r="AR45" s="16"/>
      <c r="AS45" s="11"/>
      <c r="AT45" s="16"/>
      <c r="AU45" s="16"/>
      <c r="AV45" s="11"/>
      <c r="AW45" s="16"/>
      <c r="AX45" s="16"/>
      <c r="AY45" s="11"/>
      <c r="AZ45" s="16"/>
      <c r="BA45" s="16"/>
      <c r="BB45" s="11"/>
      <c r="BC45" s="16"/>
      <c r="BD45" s="16"/>
      <c r="BE45" s="11"/>
      <c r="BF45" s="11"/>
      <c r="BG45" s="16"/>
      <c r="BH45" s="16"/>
      <c r="BI45" s="11"/>
    </row>
    <row r="46" spans="1:61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0.90322580645161288</v>
      </c>
      <c r="K46" s="4">
        <f>RANK(J46,'Universal Aggregate Worksheet'!K7:K67,0)</f>
        <v>3</v>
      </c>
      <c r="L46" s="10">
        <f>AVERAGE('Universal Aggregate Worksheet'!K7:K67)</f>
        <v>0.82593138353425022</v>
      </c>
      <c r="M46" s="66" t="s">
        <v>36</v>
      </c>
      <c r="N46" s="11"/>
      <c r="O46" s="11"/>
      <c r="P46" s="16"/>
      <c r="Q46" s="16"/>
      <c r="R46" s="11"/>
      <c r="S46" s="16"/>
      <c r="T46" s="16"/>
      <c r="U46" s="11"/>
      <c r="V46" s="16"/>
      <c r="W46" s="16"/>
      <c r="X46" s="11"/>
      <c r="Y46" s="16"/>
      <c r="Z46" s="16"/>
      <c r="AA46" s="11"/>
      <c r="AB46" s="16"/>
      <c r="AC46" s="16"/>
      <c r="AD46" s="11"/>
      <c r="AE46" s="16"/>
      <c r="AF46" s="16"/>
      <c r="AG46" s="11"/>
      <c r="AH46" s="16"/>
      <c r="AI46" s="16"/>
      <c r="AJ46" s="11"/>
      <c r="AK46" s="16"/>
      <c r="AL46" s="16"/>
      <c r="AM46" s="11"/>
      <c r="AN46" s="16"/>
      <c r="AO46" s="16"/>
      <c r="AP46" s="11"/>
      <c r="AQ46" s="16"/>
      <c r="AR46" s="16"/>
      <c r="AS46" s="11"/>
      <c r="AT46" s="16"/>
      <c r="AU46" s="16"/>
      <c r="AV46" s="11"/>
      <c r="AW46" s="16"/>
      <c r="AX46" s="16"/>
      <c r="AY46" s="11"/>
      <c r="AZ46" s="16"/>
      <c r="BA46" s="16"/>
      <c r="BB46" s="11"/>
      <c r="BC46" s="16"/>
      <c r="BD46" s="16"/>
      <c r="BE46" s="11"/>
      <c r="BF46" s="11"/>
      <c r="BG46" s="16"/>
      <c r="BH46" s="16"/>
      <c r="BI46" s="11"/>
    </row>
    <row r="47" spans="1:61">
      <c r="A47" s="11"/>
      <c r="B47" s="11"/>
      <c r="C47" s="11"/>
      <c r="E47" s="4" t="s">
        <v>157</v>
      </c>
      <c r="F47" s="10">
        <f>B15/F9</f>
        <v>0.17372881355932204</v>
      </c>
      <c r="G47" s="33"/>
      <c r="H47" s="65"/>
      <c r="I47" s="4" t="s">
        <v>181</v>
      </c>
      <c r="J47" s="13">
        <f>C25</f>
        <v>0.79545454545454541</v>
      </c>
      <c r="K47" s="4">
        <f>RANK(J47,'Universal Aggregate Worksheet'!L7:L67,1)</f>
        <v>13</v>
      </c>
      <c r="L47" s="10">
        <f>AVERAGE('Universal Aggregate Worksheet'!L7:L67)</f>
        <v>0.8260707150266019</v>
      </c>
      <c r="M47" s="66" t="s">
        <v>37</v>
      </c>
      <c r="N47" s="11"/>
      <c r="O47" s="11"/>
      <c r="P47" s="16"/>
      <c r="Q47" s="16"/>
      <c r="R47" s="11"/>
      <c r="S47" s="16"/>
      <c r="T47" s="16"/>
      <c r="U47" s="11"/>
      <c r="V47" s="16"/>
      <c r="W47" s="16"/>
      <c r="X47" s="11"/>
      <c r="Y47" s="16"/>
      <c r="Z47" s="16"/>
      <c r="AA47" s="11"/>
      <c r="AB47" s="16"/>
      <c r="AC47" s="16"/>
      <c r="AD47" s="11"/>
      <c r="AE47" s="16"/>
      <c r="AF47" s="16"/>
      <c r="AG47" s="11"/>
      <c r="AH47" s="16"/>
      <c r="AI47" s="16"/>
      <c r="AJ47" s="11"/>
      <c r="AK47" s="42"/>
      <c r="AL47" s="42"/>
      <c r="AM47" s="11"/>
      <c r="AN47" s="16"/>
      <c r="AO47" s="16"/>
      <c r="AP47" s="11"/>
      <c r="AQ47" s="16"/>
      <c r="AR47" s="16"/>
      <c r="AS47" s="11"/>
      <c r="AT47" s="16"/>
      <c r="AU47" s="16"/>
      <c r="AV47" s="11"/>
      <c r="AW47" s="16"/>
      <c r="AX47" s="16"/>
      <c r="AY47" s="11"/>
      <c r="AZ47" s="16"/>
      <c r="BA47" s="16"/>
      <c r="BB47" s="11"/>
      <c r="BC47" s="16"/>
      <c r="BD47" s="16"/>
      <c r="BE47" s="11"/>
      <c r="BF47" s="11"/>
      <c r="BG47" s="16"/>
      <c r="BH47" s="16"/>
      <c r="BI47" s="11"/>
    </row>
    <row r="48" spans="1:61">
      <c r="E48" s="4" t="s">
        <v>158</v>
      </c>
      <c r="F48" s="10">
        <f>C15/F10</f>
        <v>9.6244131455399062E-2</v>
      </c>
      <c r="G48" s="29"/>
      <c r="H48" s="65"/>
      <c r="I48" s="4" t="s">
        <v>205</v>
      </c>
      <c r="J48" s="6">
        <f>B31</f>
        <v>0.25531914893617019</v>
      </c>
      <c r="K48" s="4">
        <f>RANK(J48,'Universal Aggregate Worksheet'!AC7:AC67,0)</f>
        <v>49</v>
      </c>
      <c r="L48" s="6">
        <f>AVERAGE('Universal Aggregate Worksheet'!AC7:AC67)</f>
        <v>0.32040878420134578</v>
      </c>
      <c r="M48" s="66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</row>
    <row r="49" spans="5:61">
      <c r="E49" s="7"/>
      <c r="F49" s="7"/>
      <c r="G49" s="7"/>
      <c r="H49" s="65"/>
      <c r="I49" s="12" t="s">
        <v>206</v>
      </c>
      <c r="J49" s="6">
        <f>C31</f>
        <v>0.22</v>
      </c>
      <c r="K49" s="4">
        <f>RANK(J49,'Universal Aggregate Worksheet'!AD7:AD67,1)</f>
        <v>8</v>
      </c>
      <c r="L49" s="6">
        <f>AVERAGE('Universal Aggregate Worksheet'!AD7:AD67)</f>
        <v>0.31644820293192144</v>
      </c>
      <c r="M49" s="66" t="s">
        <v>38</v>
      </c>
      <c r="N49" s="34"/>
      <c r="O49" s="34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</row>
    <row r="50" spans="5:61">
      <c r="E50" s="24" t="s">
        <v>89</v>
      </c>
      <c r="F50" s="7"/>
      <c r="G50" s="7"/>
      <c r="H50" s="65"/>
      <c r="I50" s="12" t="s">
        <v>220</v>
      </c>
      <c r="J50" s="10">
        <f>F40</f>
        <v>2.5974025974025976E-2</v>
      </c>
      <c r="K50" s="4">
        <f>RANK(J50,'Universal Aggregate Worksheet'!AI7:AI67,0)</f>
        <v>53</v>
      </c>
      <c r="L50" s="10">
        <f>AVERAGE('Universal Aggregate Worksheet'!AI7:AI67)</f>
        <v>3.6266627762602838E-2</v>
      </c>
      <c r="M50" s="66" t="s">
        <v>40</v>
      </c>
      <c r="N50" s="11"/>
      <c r="O50" s="11"/>
      <c r="P50" s="14"/>
      <c r="Q50" s="14"/>
      <c r="R50" s="11"/>
      <c r="S50" s="14"/>
      <c r="T50" s="14"/>
      <c r="U50" s="11"/>
      <c r="V50" s="14"/>
      <c r="W50" s="14"/>
      <c r="X50" s="11"/>
      <c r="Y50" s="14"/>
      <c r="Z50" s="14"/>
      <c r="AA50" s="11"/>
      <c r="AB50" s="14"/>
      <c r="AC50" s="14"/>
      <c r="AD50" s="11"/>
      <c r="AE50" s="14"/>
      <c r="AF50" s="14"/>
      <c r="AG50" s="11"/>
      <c r="AH50" s="14"/>
      <c r="AI50" s="14"/>
      <c r="AJ50" s="11"/>
      <c r="AK50" s="14"/>
      <c r="AL50" s="14"/>
      <c r="AM50" s="11"/>
      <c r="AN50" s="14"/>
      <c r="AO50" s="14"/>
      <c r="AP50" s="11"/>
      <c r="AQ50" s="14"/>
      <c r="AR50" s="14"/>
      <c r="AS50" s="11"/>
      <c r="AT50" s="14"/>
      <c r="AU50" s="14"/>
      <c r="AV50" s="11"/>
      <c r="AW50" s="14"/>
      <c r="AX50" s="14"/>
      <c r="AY50" s="11"/>
      <c r="AZ50" s="14"/>
      <c r="BA50" s="14"/>
      <c r="BB50" s="11"/>
      <c r="BC50" s="14"/>
      <c r="BD50" s="14"/>
      <c r="BE50" s="11"/>
      <c r="BF50" s="11"/>
      <c r="BG50" s="14"/>
      <c r="BH50" s="14"/>
      <c r="BI50" s="11"/>
    </row>
    <row r="51" spans="5:61">
      <c r="E51" s="4" t="s">
        <v>90</v>
      </c>
      <c r="F51" s="10">
        <f>B35/F11</f>
        <v>5.9020044543429843E-2</v>
      </c>
      <c r="G51" s="10">
        <f>C35/F11</f>
        <v>5.9020044543429843E-2</v>
      </c>
      <c r="H51" s="65"/>
      <c r="I51" s="12" t="s">
        <v>221</v>
      </c>
      <c r="J51" s="10">
        <f>F41</f>
        <v>0.13698630136986301</v>
      </c>
      <c r="K51" s="4">
        <f>RANK(J51,'Universal Aggregate Worksheet'!AJ7:AJ67,1)</f>
        <v>51</v>
      </c>
      <c r="L51" s="10">
        <f>AVERAGE('Universal Aggregate Worksheet'!AJ7:AJ67)</f>
        <v>0.11484201785268069</v>
      </c>
      <c r="M51" s="66" t="s">
        <v>41</v>
      </c>
      <c r="N51" s="11"/>
      <c r="O51" s="11"/>
      <c r="P51" s="14"/>
      <c r="Q51" s="14"/>
      <c r="R51" s="11"/>
      <c r="S51" s="14"/>
      <c r="T51" s="14"/>
      <c r="U51" s="11"/>
      <c r="V51" s="14"/>
      <c r="W51" s="14"/>
      <c r="X51" s="11"/>
      <c r="Y51" s="14"/>
      <c r="Z51" s="14"/>
      <c r="AA51" s="11"/>
      <c r="AB51" s="14"/>
      <c r="AC51" s="14"/>
      <c r="AD51" s="11"/>
      <c r="AE51" s="14"/>
      <c r="AF51" s="14"/>
      <c r="AG51" s="11"/>
      <c r="AH51" s="14"/>
      <c r="AI51" s="14"/>
      <c r="AJ51" s="11"/>
      <c r="AK51" s="14"/>
      <c r="AL51" s="14"/>
      <c r="AM51" s="11"/>
      <c r="AN51" s="14"/>
      <c r="AO51" s="14"/>
      <c r="AP51" s="11"/>
      <c r="AQ51" s="14"/>
      <c r="AR51" s="14"/>
      <c r="AS51" s="11"/>
      <c r="AT51" s="14"/>
      <c r="AU51" s="14"/>
      <c r="AV51" s="11"/>
      <c r="AW51" s="14"/>
      <c r="AX51" s="14"/>
      <c r="AY51" s="11"/>
      <c r="AZ51" s="14"/>
      <c r="BA51" s="14"/>
      <c r="BB51" s="11"/>
      <c r="BC51" s="14"/>
      <c r="BD51" s="14"/>
      <c r="BE51" s="11"/>
      <c r="BF51" s="11"/>
      <c r="BG51" s="14"/>
      <c r="BH51" s="14"/>
      <c r="BI51" s="11"/>
    </row>
    <row r="52" spans="5:61">
      <c r="E52" s="12" t="s">
        <v>219</v>
      </c>
      <c r="F52" s="86">
        <f>(C12-C9)/F10</f>
        <v>0.26760563380281688</v>
      </c>
      <c r="G52" s="86">
        <f>(B12-B9)/F9</f>
        <v>0.28389830508474578</v>
      </c>
      <c r="H52" s="65"/>
      <c r="I52" s="12" t="s">
        <v>222</v>
      </c>
      <c r="J52" s="87">
        <f>F43</f>
        <v>9.9576271186440676E-2</v>
      </c>
      <c r="K52" s="4">
        <f>RANK(J52,'Universal Aggregate Worksheet'!AE7:AE67,0)</f>
        <v>48</v>
      </c>
      <c r="L52" s="10">
        <f>AVERAGE('Universal Aggregate Worksheet'!AE7:AE67)</f>
        <v>0.11494067584306167</v>
      </c>
      <c r="M52" s="66" t="s">
        <v>42</v>
      </c>
      <c r="N52" s="11"/>
      <c r="O52" s="11"/>
      <c r="P52" s="14"/>
      <c r="Q52" s="14"/>
      <c r="R52" s="11"/>
      <c r="S52" s="14"/>
      <c r="T52" s="14"/>
      <c r="U52" s="11"/>
      <c r="V52" s="14"/>
      <c r="W52" s="14"/>
      <c r="X52" s="11"/>
      <c r="Y52" s="14"/>
      <c r="Z52" s="14"/>
      <c r="AA52" s="11"/>
      <c r="AB52" s="14"/>
      <c r="AC52" s="14"/>
      <c r="AD52" s="11"/>
      <c r="AE52" s="14"/>
      <c r="AF52" s="14"/>
      <c r="AG52" s="11"/>
      <c r="AH52" s="14"/>
      <c r="AI52" s="14"/>
      <c r="AJ52" s="11"/>
      <c r="AK52" s="14"/>
      <c r="AL52" s="14"/>
      <c r="AM52" s="11"/>
      <c r="AN52" s="14"/>
      <c r="AO52" s="14"/>
      <c r="AP52" s="11"/>
      <c r="AQ52" s="14"/>
      <c r="AR52" s="14"/>
      <c r="AS52" s="11"/>
      <c r="AT52" s="14"/>
      <c r="AU52" s="14"/>
      <c r="AV52" s="11"/>
      <c r="AW52" s="14"/>
      <c r="AX52" s="14"/>
      <c r="AY52" s="11"/>
      <c r="AZ52" s="14"/>
      <c r="BA52" s="14"/>
      <c r="BB52" s="11"/>
      <c r="BC52" s="14"/>
      <c r="BD52" s="14"/>
      <c r="BE52" s="11"/>
      <c r="BF52" s="11"/>
      <c r="BG52" s="14"/>
      <c r="BH52" s="14"/>
      <c r="BI52" s="11"/>
    </row>
    <row r="53" spans="5:61">
      <c r="E53" s="7"/>
      <c r="F53" s="7"/>
      <c r="G53" s="7"/>
      <c r="H53" s="65"/>
      <c r="I53" s="12" t="s">
        <v>223</v>
      </c>
      <c r="J53" s="87">
        <f>G43</f>
        <v>0.11737089201877934</v>
      </c>
      <c r="K53" s="4">
        <f>RANK(J53,'Universal Aggregate Worksheet'!AF7:AF67,1)</f>
        <v>35</v>
      </c>
      <c r="L53" s="10">
        <f>AVERAGE('Universal Aggregate Worksheet'!AF7:AF67)</f>
        <v>0.11410462628576082</v>
      </c>
      <c r="M53" s="66" t="s">
        <v>43</v>
      </c>
      <c r="N53" s="11"/>
      <c r="O53" s="11"/>
      <c r="P53" s="14"/>
      <c r="Q53" s="11"/>
      <c r="R53" s="11"/>
      <c r="S53" s="14"/>
      <c r="T53" s="11"/>
      <c r="U53" s="11"/>
      <c r="V53" s="14"/>
      <c r="W53" s="11"/>
      <c r="X53" s="11"/>
      <c r="Y53" s="14"/>
      <c r="Z53" s="11"/>
      <c r="AA53" s="11"/>
      <c r="AB53" s="14"/>
      <c r="AC53" s="11"/>
      <c r="AD53" s="11"/>
      <c r="AE53" s="14"/>
      <c r="AF53" s="11"/>
      <c r="AG53" s="11"/>
      <c r="AH53" s="14"/>
      <c r="AI53" s="11"/>
      <c r="AJ53" s="11"/>
      <c r="AK53" s="14"/>
      <c r="AL53" s="11"/>
      <c r="AM53" s="11"/>
      <c r="AN53" s="14"/>
      <c r="AO53" s="11"/>
      <c r="AP53" s="11"/>
      <c r="AQ53" s="14"/>
      <c r="AR53" s="11"/>
      <c r="AS53" s="11"/>
      <c r="AT53" s="14"/>
      <c r="AU53" s="11"/>
      <c r="AV53" s="11"/>
      <c r="AW53" s="14"/>
      <c r="AX53" s="11"/>
      <c r="AY53" s="11"/>
      <c r="AZ53" s="14"/>
      <c r="BA53" s="11"/>
      <c r="BB53" s="11"/>
      <c r="BC53" s="14"/>
      <c r="BD53" s="11"/>
      <c r="BE53" s="11"/>
      <c r="BF53" s="11"/>
      <c r="BG53" s="14"/>
      <c r="BH53" s="11"/>
      <c r="BI53" s="11"/>
    </row>
    <row r="54" spans="5:61">
      <c r="E54" s="25" t="s">
        <v>104</v>
      </c>
      <c r="F54" s="7"/>
      <c r="G54" s="7"/>
      <c r="H54" s="65"/>
      <c r="I54" s="12" t="s">
        <v>224</v>
      </c>
      <c r="J54" s="87">
        <f>F44</f>
        <v>8.7591240875912413E-2</v>
      </c>
      <c r="K54" s="4">
        <f>RANK(J54,'Universal Aggregate Worksheet'!AG7:AG67,0)</f>
        <v>57</v>
      </c>
      <c r="L54" s="10">
        <f>AVERAGE('Universal Aggregate Worksheet'!AG7:AG67)</f>
        <v>0.12982029663452835</v>
      </c>
      <c r="M54" s="66" t="s">
        <v>44</v>
      </c>
      <c r="N54" s="11"/>
      <c r="O54" s="11"/>
      <c r="P54" s="14"/>
      <c r="Q54" s="11"/>
      <c r="R54" s="11"/>
      <c r="S54" s="14"/>
      <c r="T54" s="11"/>
      <c r="U54" s="11"/>
      <c r="V54" s="14"/>
      <c r="W54" s="11"/>
      <c r="X54" s="11"/>
      <c r="Y54" s="14"/>
      <c r="Z54" s="11"/>
      <c r="AA54" s="11"/>
      <c r="AB54" s="14"/>
      <c r="AC54" s="11"/>
      <c r="AD54" s="11"/>
      <c r="AE54" s="14"/>
      <c r="AF54" s="11"/>
      <c r="AG54" s="11"/>
      <c r="AH54" s="14"/>
      <c r="AI54" s="11"/>
      <c r="AJ54" s="11"/>
      <c r="AK54" s="14"/>
      <c r="AL54" s="11"/>
      <c r="AM54" s="11"/>
      <c r="AN54" s="14"/>
      <c r="AO54" s="11"/>
      <c r="AP54" s="11"/>
      <c r="AQ54" s="14"/>
      <c r="AR54" s="11"/>
      <c r="AS54" s="11"/>
      <c r="AT54" s="14"/>
      <c r="AU54" s="11"/>
      <c r="AV54" s="11"/>
      <c r="AW54" s="14"/>
      <c r="AX54" s="11"/>
      <c r="AY54" s="11"/>
      <c r="AZ54" s="14"/>
      <c r="BA54" s="11"/>
      <c r="BB54" s="11"/>
      <c r="BC54" s="14"/>
      <c r="BD54" s="11"/>
      <c r="BE54" s="11"/>
      <c r="BF54" s="11"/>
      <c r="BG54" s="14"/>
      <c r="BH54" s="11"/>
      <c r="BI54" s="11"/>
    </row>
    <row r="55" spans="5:61">
      <c r="E55" s="12" t="s">
        <v>105</v>
      </c>
      <c r="F55" s="10">
        <f>J27</f>
        <v>29.641466839317033</v>
      </c>
      <c r="G55" s="7"/>
      <c r="H55" s="65"/>
      <c r="I55" s="12" t="s">
        <v>225</v>
      </c>
      <c r="J55" s="87">
        <f>G44</f>
        <v>0.11702127659574468</v>
      </c>
      <c r="K55" s="4">
        <f>RANK(J55,'Universal Aggregate Worksheet'!AH7:AH67,1)</f>
        <v>27</v>
      </c>
      <c r="L55" s="10">
        <f>AVERAGE('Universal Aggregate Worksheet'!AH7:AH67)</f>
        <v>0.12881023565416272</v>
      </c>
      <c r="M55" s="66" t="s">
        <v>45</v>
      </c>
      <c r="N55" s="11"/>
      <c r="O55" s="11"/>
      <c r="P55" s="14"/>
      <c r="Q55" s="11"/>
      <c r="R55" s="11"/>
      <c r="S55" s="14"/>
      <c r="T55" s="11"/>
      <c r="U55" s="11"/>
      <c r="V55" s="14"/>
      <c r="W55" s="11"/>
      <c r="X55" s="11"/>
      <c r="Y55" s="14"/>
      <c r="Z55" s="11"/>
      <c r="AA55" s="11"/>
      <c r="AB55" s="14"/>
      <c r="AC55" s="11"/>
      <c r="AD55" s="11"/>
      <c r="AE55" s="14"/>
      <c r="AF55" s="11"/>
      <c r="AG55" s="11"/>
      <c r="AH55" s="14"/>
      <c r="AI55" s="11"/>
      <c r="AJ55" s="11"/>
      <c r="AK55" s="14"/>
      <c r="AL55" s="11"/>
      <c r="AM55" s="11"/>
      <c r="AN55" s="14"/>
      <c r="AO55" s="11"/>
      <c r="AP55" s="11"/>
      <c r="AQ55" s="14"/>
      <c r="AR55" s="11"/>
      <c r="AS55" s="11"/>
      <c r="AT55" s="14"/>
      <c r="AU55" s="11"/>
      <c r="AV55" s="11"/>
      <c r="AW55" s="14"/>
      <c r="AX55" s="11"/>
      <c r="AY55" s="11"/>
      <c r="AZ55" s="14"/>
      <c r="BA55" s="11"/>
      <c r="BB55" s="11"/>
      <c r="BC55" s="14"/>
      <c r="BD55" s="11"/>
      <c r="BE55" s="11"/>
      <c r="BF55" s="11"/>
      <c r="BG55" s="14"/>
      <c r="BH55" s="11"/>
      <c r="BI55" s="11"/>
    </row>
    <row r="56" spans="5:61">
      <c r="E56" s="12" t="s">
        <v>106</v>
      </c>
      <c r="F56" s="10">
        <f>K27</f>
        <v>26.940091011490203</v>
      </c>
      <c r="G56" s="7"/>
      <c r="H56" s="65"/>
      <c r="I56" s="12" t="s">
        <v>227</v>
      </c>
      <c r="J56" s="10">
        <f>F51</f>
        <v>5.9020044543429843E-2</v>
      </c>
      <c r="K56" s="4">
        <f>RANK(J56,'Universal Aggregate Worksheet'!AK7:AK67,1)</f>
        <v>28</v>
      </c>
      <c r="L56" s="10">
        <f>AVERAGE('Universal Aggregate Worksheet'!AK7:AK67)</f>
        <v>6.0354802798620363E-2</v>
      </c>
      <c r="M56" s="66" t="s">
        <v>46</v>
      </c>
      <c r="N56" s="11"/>
      <c r="O56" s="11"/>
      <c r="P56" s="14"/>
      <c r="Q56" s="11"/>
      <c r="R56" s="11"/>
      <c r="S56" s="14"/>
      <c r="T56" s="11"/>
      <c r="U56" s="11"/>
      <c r="V56" s="14"/>
      <c r="W56" s="11"/>
      <c r="X56" s="11"/>
      <c r="Y56" s="14"/>
      <c r="Z56" s="11"/>
      <c r="AA56" s="11"/>
      <c r="AB56" s="14"/>
      <c r="AC56" s="11"/>
      <c r="AD56" s="11"/>
      <c r="AE56" s="14"/>
      <c r="AF56" s="11"/>
      <c r="AG56" s="11"/>
      <c r="AH56" s="14"/>
      <c r="AI56" s="11"/>
      <c r="AJ56" s="11"/>
      <c r="AK56" s="14"/>
      <c r="AL56" s="11"/>
      <c r="AM56" s="11"/>
      <c r="AN56" s="14"/>
      <c r="AO56" s="11"/>
      <c r="AP56" s="11"/>
      <c r="AQ56" s="14"/>
      <c r="AR56" s="11"/>
      <c r="AS56" s="11"/>
      <c r="AT56" s="14"/>
      <c r="AU56" s="11"/>
      <c r="AV56" s="11"/>
      <c r="AW56" s="14"/>
      <c r="AX56" s="11"/>
      <c r="AY56" s="11"/>
      <c r="AZ56" s="14"/>
      <c r="BA56" s="11"/>
      <c r="BB56" s="11"/>
      <c r="BC56" s="14"/>
      <c r="BD56" s="11"/>
      <c r="BE56" s="11"/>
      <c r="BF56" s="11"/>
      <c r="BG56" s="14"/>
      <c r="BH56" s="11"/>
      <c r="BI56" s="11"/>
    </row>
    <row r="57" spans="5:61">
      <c r="E57" s="4" t="s">
        <v>159</v>
      </c>
      <c r="F57" s="10">
        <f>F55-F56</f>
        <v>2.7013758278268298</v>
      </c>
      <c r="G57" s="7"/>
      <c r="H57" s="65"/>
      <c r="I57" s="12" t="s">
        <v>226</v>
      </c>
      <c r="J57" s="10">
        <f>G51</f>
        <v>5.9020044543429843E-2</v>
      </c>
      <c r="K57" s="4">
        <f>RANK(J57,'Universal Aggregate Worksheet'!AL7:AL67,0)</f>
        <v>34</v>
      </c>
      <c r="L57" s="10">
        <f>AVERAGE('Universal Aggregate Worksheet'!AL7:AL67)</f>
        <v>6.0671892031332338E-2</v>
      </c>
      <c r="M57" s="66" t="s">
        <v>48</v>
      </c>
      <c r="N57" s="11"/>
      <c r="O57" s="11"/>
      <c r="P57" s="14"/>
      <c r="Q57" s="11"/>
      <c r="R57" s="11"/>
      <c r="S57" s="14"/>
      <c r="T57" s="11"/>
      <c r="U57" s="11"/>
      <c r="V57" s="14"/>
      <c r="W57" s="11"/>
      <c r="X57" s="11"/>
      <c r="Y57" s="14"/>
      <c r="Z57" s="11"/>
      <c r="AA57" s="11"/>
      <c r="AB57" s="14"/>
      <c r="AC57" s="11"/>
      <c r="AD57" s="11"/>
      <c r="AE57" s="14"/>
      <c r="AF57" s="11"/>
      <c r="AG57" s="11"/>
      <c r="AH57" s="14"/>
      <c r="AI57" s="11"/>
      <c r="AJ57" s="11"/>
      <c r="AK57" s="14"/>
      <c r="AL57" s="11"/>
      <c r="AM57" s="11"/>
      <c r="AN57" s="14"/>
      <c r="AO57" s="11"/>
      <c r="AP57" s="11"/>
      <c r="AQ57" s="14"/>
      <c r="AR57" s="11"/>
      <c r="AS57" s="11"/>
      <c r="AT57" s="14"/>
      <c r="AU57" s="11"/>
      <c r="AV57" s="11"/>
      <c r="AW57" s="14"/>
      <c r="AX57" s="11"/>
      <c r="AY57" s="11"/>
      <c r="AZ57" s="14"/>
      <c r="BA57" s="11"/>
      <c r="BB57" s="11"/>
      <c r="BC57" s="14"/>
      <c r="BD57" s="11"/>
      <c r="BE57" s="11"/>
      <c r="BF57" s="11"/>
      <c r="BG57" s="14"/>
      <c r="BH57" s="11"/>
      <c r="BI57" s="11"/>
    </row>
    <row r="58" spans="5:61">
      <c r="E58" s="7"/>
      <c r="F58" s="7"/>
      <c r="G58" s="7"/>
      <c r="H58" s="65"/>
      <c r="I58" s="12" t="s">
        <v>228</v>
      </c>
      <c r="J58" s="87">
        <f>F52</f>
        <v>0.26760563380281688</v>
      </c>
      <c r="K58" s="4">
        <f>RANK(J58,'Universal Aggregate Worksheet'!AM7:AM67,0)</f>
        <v>54</v>
      </c>
      <c r="L58" s="10">
        <f>AVERAGE('Universal Aggregate Worksheet'!AM7:AM67)</f>
        <v>0.30728905836350334</v>
      </c>
      <c r="M58" s="66" t="s">
        <v>199</v>
      </c>
      <c r="N58" s="11"/>
      <c r="O58" s="11"/>
      <c r="P58" s="14"/>
      <c r="Q58" s="11"/>
      <c r="R58" s="11"/>
      <c r="S58" s="14"/>
      <c r="T58" s="11"/>
      <c r="U58" s="11"/>
      <c r="V58" s="14"/>
      <c r="W58" s="11"/>
      <c r="X58" s="11"/>
      <c r="Y58" s="14"/>
      <c r="Z58" s="11"/>
      <c r="AA58" s="11"/>
      <c r="AB58" s="14"/>
      <c r="AC58" s="11"/>
      <c r="AD58" s="11"/>
      <c r="AE58" s="14"/>
      <c r="AF58" s="11"/>
      <c r="AG58" s="11"/>
      <c r="AH58" s="14"/>
      <c r="AI58" s="11"/>
      <c r="AJ58" s="11"/>
      <c r="AK58" s="14"/>
      <c r="AL58" s="11"/>
      <c r="AM58" s="11"/>
      <c r="AN58" s="14"/>
      <c r="AO58" s="11"/>
      <c r="AP58" s="11"/>
      <c r="AQ58" s="14"/>
      <c r="AR58" s="11"/>
      <c r="AS58" s="11"/>
      <c r="AT58" s="14"/>
      <c r="AU58" s="11"/>
      <c r="AV58" s="11"/>
      <c r="AW58" s="14"/>
      <c r="AX58" s="11"/>
      <c r="AY58" s="11"/>
      <c r="AZ58" s="14"/>
      <c r="BA58" s="11"/>
      <c r="BB58" s="11"/>
      <c r="BC58" s="14"/>
      <c r="BD58" s="11"/>
      <c r="BE58" s="11"/>
      <c r="BF58" s="11"/>
      <c r="BG58" s="14"/>
      <c r="BH58" s="11"/>
      <c r="BI58" s="11"/>
    </row>
    <row r="59" spans="5:61">
      <c r="E59" s="11"/>
      <c r="F59" s="11"/>
      <c r="G59" s="11"/>
      <c r="H59" s="65"/>
      <c r="I59" s="12" t="s">
        <v>229</v>
      </c>
      <c r="J59" s="87">
        <f>G52</f>
        <v>0.28389830508474578</v>
      </c>
      <c r="K59" s="4">
        <f>RANK(J59,'Universal Aggregate Worksheet'!AN7:AN67,1)</f>
        <v>19</v>
      </c>
      <c r="L59" s="10">
        <f>AVERAGE('Universal Aggregate Worksheet'!AN7:AN67)</f>
        <v>0.30751949535267659</v>
      </c>
      <c r="M59" s="66" t="s">
        <v>198</v>
      </c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</row>
    <row r="60" spans="5:61">
      <c r="H60" s="65"/>
      <c r="I60" s="12" t="s">
        <v>207</v>
      </c>
      <c r="J60" s="10">
        <f>J27</f>
        <v>29.641466839317033</v>
      </c>
      <c r="K60" s="4">
        <f>RANK(J60,'Universal Aggregate Worksheet'!AO7:AO67,0)</f>
        <v>5</v>
      </c>
      <c r="L60" s="10">
        <f>AVERAGE('Universal Aggregate Worksheet'!AO7:AO67)</f>
        <v>28.146799135875497</v>
      </c>
      <c r="M60" s="66" t="s">
        <v>49</v>
      </c>
      <c r="N60" s="34"/>
      <c r="O60" s="34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</row>
    <row r="61" spans="5:61">
      <c r="H61" s="65"/>
      <c r="I61" s="12" t="s">
        <v>208</v>
      </c>
      <c r="J61" s="10">
        <f>K27</f>
        <v>26.940091011490203</v>
      </c>
      <c r="K61" s="4">
        <f>RANK(J61,'Universal Aggregate Worksheet'!AP7:AP67,1)</f>
        <v>11</v>
      </c>
      <c r="L61" s="10">
        <f>AVERAGE('Universal Aggregate Worksheet'!AP7:AP67)</f>
        <v>27.963138121850669</v>
      </c>
      <c r="M61" s="66" t="s">
        <v>51</v>
      </c>
      <c r="N61" s="11"/>
      <c r="O61" s="11"/>
      <c r="P61" s="14"/>
      <c r="Q61" s="14"/>
      <c r="R61" s="11"/>
      <c r="S61" s="14"/>
      <c r="T61" s="14"/>
      <c r="U61" s="11"/>
      <c r="V61" s="14"/>
      <c r="W61" s="14"/>
      <c r="X61" s="11"/>
      <c r="Y61" s="14"/>
      <c r="Z61" s="14"/>
      <c r="AA61" s="11"/>
      <c r="AB61" s="14"/>
      <c r="AC61" s="14"/>
      <c r="AD61" s="11"/>
      <c r="AE61" s="14"/>
      <c r="AF61" s="14"/>
      <c r="AG61" s="11"/>
      <c r="AH61" s="14"/>
      <c r="AI61" s="14"/>
      <c r="AJ61" s="11"/>
      <c r="AK61" s="14"/>
      <c r="AL61" s="14"/>
      <c r="AM61" s="11"/>
      <c r="AN61" s="14"/>
      <c r="AO61" s="14"/>
      <c r="AP61" s="11"/>
      <c r="AQ61" s="14"/>
      <c r="AR61" s="14"/>
      <c r="AS61" s="11"/>
      <c r="AT61" s="14"/>
      <c r="AU61" s="14"/>
      <c r="AV61" s="11"/>
      <c r="AW61" s="14"/>
      <c r="AX61" s="14"/>
      <c r="AY61" s="11"/>
      <c r="AZ61" s="14"/>
      <c r="BA61" s="14"/>
      <c r="BB61" s="11"/>
      <c r="BC61" s="14"/>
      <c r="BD61" s="14"/>
      <c r="BE61" s="11"/>
      <c r="BF61" s="11"/>
      <c r="BG61" s="14"/>
      <c r="BH61" s="14"/>
      <c r="BI61" s="11"/>
    </row>
    <row r="62" spans="5:61">
      <c r="H62" s="65"/>
      <c r="I62" s="12" t="s">
        <v>209</v>
      </c>
      <c r="J62" s="10">
        <f>J60-J61</f>
        <v>2.7013758278268298</v>
      </c>
      <c r="K62" s="4">
        <f>RANK(J62,'Universal Aggregate Worksheet'!AQ7:AQ67,0)</f>
        <v>9</v>
      </c>
      <c r="L62" s="10">
        <f>AVERAGE('Universal Aggregate Worksheet'!AQ7:AQ67)</f>
        <v>0.18366101402482529</v>
      </c>
      <c r="M62" s="66" t="s">
        <v>52</v>
      </c>
      <c r="N62" s="11"/>
      <c r="O62" s="11"/>
      <c r="P62" s="14"/>
      <c r="Q62" s="14"/>
      <c r="R62" s="11"/>
      <c r="S62" s="14"/>
      <c r="T62" s="14"/>
      <c r="U62" s="11"/>
      <c r="V62" s="14"/>
      <c r="W62" s="14"/>
      <c r="X62" s="11"/>
      <c r="Y62" s="14"/>
      <c r="Z62" s="14"/>
      <c r="AA62" s="11"/>
      <c r="AB62" s="14"/>
      <c r="AC62" s="14"/>
      <c r="AD62" s="11"/>
      <c r="AE62" s="14"/>
      <c r="AF62" s="14"/>
      <c r="AG62" s="11"/>
      <c r="AH62" s="14"/>
      <c r="AI62" s="14"/>
      <c r="AJ62" s="11"/>
      <c r="AK62" s="14"/>
      <c r="AL62" s="14"/>
      <c r="AM62" s="11"/>
      <c r="AN62" s="14"/>
      <c r="AO62" s="14"/>
      <c r="AP62" s="11"/>
      <c r="AQ62" s="14"/>
      <c r="AR62" s="14"/>
      <c r="AS62" s="11"/>
      <c r="AT62" s="14"/>
      <c r="AU62" s="14"/>
      <c r="AV62" s="11"/>
      <c r="AW62" s="14"/>
      <c r="AX62" s="14"/>
      <c r="AY62" s="11"/>
      <c r="AZ62" s="14"/>
      <c r="BA62" s="14"/>
      <c r="BB62" s="11"/>
      <c r="BC62" s="14"/>
      <c r="BD62" s="14"/>
      <c r="BE62" s="11"/>
      <c r="BF62" s="11"/>
      <c r="BG62" s="14"/>
      <c r="BH62" s="14"/>
      <c r="BI62" s="11"/>
    </row>
    <row r="63" spans="5:61">
      <c r="H63" s="65"/>
      <c r="M63" s="66" t="s">
        <v>53</v>
      </c>
      <c r="N63" s="11"/>
      <c r="O63" s="11"/>
      <c r="P63" s="14"/>
      <c r="Q63" s="14"/>
      <c r="R63" s="11"/>
      <c r="S63" s="14"/>
      <c r="T63" s="14"/>
      <c r="U63" s="11"/>
      <c r="V63" s="14"/>
      <c r="W63" s="14"/>
      <c r="X63" s="11"/>
      <c r="Y63" s="14"/>
      <c r="Z63" s="14"/>
      <c r="AA63" s="11"/>
      <c r="AB63" s="14"/>
      <c r="AC63" s="14"/>
      <c r="AD63" s="11"/>
      <c r="AE63" s="14"/>
      <c r="AF63" s="14"/>
      <c r="AG63" s="11"/>
      <c r="AH63" s="14"/>
      <c r="AI63" s="14"/>
      <c r="AJ63" s="11"/>
      <c r="AK63" s="14"/>
      <c r="AL63" s="14"/>
      <c r="AM63" s="11"/>
      <c r="AN63" s="14"/>
      <c r="AO63" s="14"/>
      <c r="AP63" s="11"/>
      <c r="AQ63" s="14"/>
      <c r="AR63" s="14"/>
      <c r="AS63" s="11"/>
      <c r="AT63" s="14"/>
      <c r="AU63" s="14"/>
      <c r="AV63" s="11"/>
      <c r="AW63" s="14"/>
      <c r="AX63" s="14"/>
      <c r="AY63" s="11"/>
      <c r="AZ63" s="14"/>
      <c r="BA63" s="14"/>
      <c r="BB63" s="11"/>
      <c r="BC63" s="14"/>
      <c r="BD63" s="14"/>
      <c r="BE63" s="11"/>
      <c r="BF63" s="11"/>
      <c r="BG63" s="14"/>
      <c r="BH63" s="14"/>
      <c r="BI63" s="11"/>
    </row>
    <row r="64" spans="5:61">
      <c r="H64" s="65"/>
      <c r="M64" s="66" t="s">
        <v>54</v>
      </c>
      <c r="N64" s="11"/>
      <c r="O64" s="11"/>
      <c r="P64" s="14"/>
      <c r="Q64" s="14"/>
      <c r="R64" s="11"/>
      <c r="S64" s="14"/>
      <c r="T64" s="14"/>
      <c r="U64" s="11"/>
      <c r="V64" s="14"/>
      <c r="W64" s="14"/>
      <c r="X64" s="11"/>
      <c r="Y64" s="14"/>
      <c r="Z64" s="14"/>
      <c r="AA64" s="11"/>
      <c r="AB64" s="14"/>
      <c r="AC64" s="14"/>
      <c r="AD64" s="11"/>
      <c r="AE64" s="14"/>
      <c r="AF64" s="14"/>
      <c r="AG64" s="11"/>
      <c r="AH64" s="14"/>
      <c r="AI64" s="14"/>
      <c r="AJ64" s="11"/>
      <c r="AK64" s="14"/>
      <c r="AL64" s="14"/>
      <c r="AM64" s="11"/>
      <c r="AN64" s="14"/>
      <c r="AO64" s="14"/>
      <c r="AP64" s="11"/>
      <c r="AQ64" s="14"/>
      <c r="AR64" s="14"/>
      <c r="AS64" s="11"/>
      <c r="AT64" s="14"/>
      <c r="AU64" s="14"/>
      <c r="AV64" s="11"/>
      <c r="AW64" s="14"/>
      <c r="AX64" s="14"/>
      <c r="AY64" s="11"/>
      <c r="AZ64" s="14"/>
      <c r="BA64" s="14"/>
      <c r="BB64" s="11"/>
      <c r="BC64" s="14"/>
      <c r="BD64" s="14"/>
      <c r="BE64" s="11"/>
      <c r="BF64" s="11"/>
      <c r="BG64" s="14"/>
      <c r="BH64" s="14"/>
      <c r="BI64" s="11"/>
    </row>
    <row r="65" spans="8:61">
      <c r="H65" s="65"/>
      <c r="M65" s="66" t="s">
        <v>55</v>
      </c>
      <c r="N65" s="11"/>
      <c r="O65" s="11"/>
      <c r="P65" s="14"/>
      <c r="Q65" s="14"/>
      <c r="R65" s="11"/>
      <c r="S65" s="14"/>
      <c r="T65" s="14"/>
      <c r="U65" s="11"/>
      <c r="V65" s="14"/>
      <c r="W65" s="14"/>
      <c r="X65" s="11"/>
      <c r="Y65" s="14"/>
      <c r="Z65" s="14"/>
      <c r="AA65" s="11"/>
      <c r="AB65" s="14"/>
      <c r="AC65" s="14"/>
      <c r="AD65" s="11"/>
      <c r="AE65" s="14"/>
      <c r="AF65" s="14"/>
      <c r="AG65" s="11"/>
      <c r="AH65" s="14"/>
      <c r="AI65" s="14"/>
      <c r="AJ65" s="11"/>
      <c r="AK65" s="14"/>
      <c r="AL65" s="14"/>
      <c r="AM65" s="11"/>
      <c r="AN65" s="14"/>
      <c r="AO65" s="14"/>
      <c r="AP65" s="11"/>
      <c r="AQ65" s="14"/>
      <c r="AR65" s="14"/>
      <c r="AS65" s="11"/>
      <c r="AT65" s="14"/>
      <c r="AU65" s="14"/>
      <c r="AV65" s="11"/>
      <c r="AW65" s="14"/>
      <c r="AX65" s="14"/>
      <c r="AY65" s="11"/>
      <c r="AZ65" s="14"/>
      <c r="BA65" s="14"/>
      <c r="BB65" s="11"/>
      <c r="BC65" s="14"/>
      <c r="BD65" s="14"/>
      <c r="BE65" s="11"/>
      <c r="BF65" s="11"/>
      <c r="BG65" s="14"/>
      <c r="BH65" s="14"/>
      <c r="BI65" s="11"/>
    </row>
    <row r="66" spans="8:61">
      <c r="H66" s="65"/>
      <c r="M66" s="66" t="s">
        <v>56</v>
      </c>
      <c r="N66" s="11"/>
      <c r="O66" s="11"/>
      <c r="P66" s="14"/>
      <c r="Q66" s="14"/>
      <c r="R66" s="11"/>
      <c r="S66" s="14"/>
      <c r="T66" s="14"/>
      <c r="U66" s="11"/>
      <c r="V66" s="14"/>
      <c r="W66" s="14"/>
      <c r="X66" s="11"/>
      <c r="Y66" s="14"/>
      <c r="Z66" s="14"/>
      <c r="AA66" s="11"/>
      <c r="AB66" s="14"/>
      <c r="AC66" s="14"/>
      <c r="AD66" s="11"/>
      <c r="AE66" s="14"/>
      <c r="AF66" s="14"/>
      <c r="AG66" s="11"/>
      <c r="AH66" s="14"/>
      <c r="AI66" s="14"/>
      <c r="AJ66" s="11"/>
      <c r="AK66" s="14"/>
      <c r="AL66" s="14"/>
      <c r="AM66" s="11"/>
      <c r="AN66" s="14"/>
      <c r="AO66" s="14"/>
      <c r="AP66" s="11"/>
      <c r="AQ66" s="14"/>
      <c r="AR66" s="14"/>
      <c r="AS66" s="11"/>
      <c r="AT66" s="14"/>
      <c r="AU66" s="14"/>
      <c r="AV66" s="11"/>
      <c r="AW66" s="14"/>
      <c r="AX66" s="14"/>
      <c r="AY66" s="11"/>
      <c r="AZ66" s="14"/>
      <c r="BA66" s="14"/>
      <c r="BB66" s="11"/>
      <c r="BC66" s="14"/>
      <c r="BD66" s="14"/>
      <c r="BE66" s="11"/>
      <c r="BF66" s="11"/>
      <c r="BG66" s="14"/>
      <c r="BH66" s="14"/>
      <c r="BI66" s="11"/>
    </row>
    <row r="67" spans="8:61">
      <c r="H67" s="65"/>
      <c r="M67" s="66" t="s">
        <v>57</v>
      </c>
      <c r="N67" s="11"/>
      <c r="O67" s="11"/>
      <c r="P67" s="74"/>
      <c r="Q67" s="74"/>
      <c r="R67" s="11"/>
      <c r="S67" s="74"/>
      <c r="T67" s="74"/>
      <c r="U67" s="11"/>
      <c r="V67" s="74"/>
      <c r="W67" s="74"/>
      <c r="X67" s="11"/>
      <c r="Y67" s="74"/>
      <c r="Z67" s="74"/>
      <c r="AA67" s="11"/>
      <c r="AB67" s="74"/>
      <c r="AC67" s="74"/>
      <c r="AD67" s="11"/>
      <c r="AE67" s="74"/>
      <c r="AF67" s="74"/>
      <c r="AG67" s="11"/>
      <c r="AH67" s="74"/>
      <c r="AI67" s="74"/>
      <c r="AJ67" s="11"/>
      <c r="AK67" s="74"/>
      <c r="AL67" s="74"/>
      <c r="AM67" s="11"/>
      <c r="AN67" s="74"/>
      <c r="AO67" s="74"/>
      <c r="AP67" s="11"/>
      <c r="AQ67" s="74"/>
      <c r="AR67" s="74"/>
      <c r="AS67" s="11"/>
      <c r="AT67" s="74"/>
      <c r="AU67" s="74"/>
      <c r="AV67" s="11"/>
      <c r="AW67" s="74"/>
      <c r="AX67" s="74"/>
      <c r="AY67" s="11"/>
      <c r="AZ67" s="74"/>
      <c r="BA67" s="74"/>
      <c r="BB67" s="11"/>
      <c r="BC67" s="74"/>
      <c r="BD67" s="74"/>
      <c r="BE67" s="11"/>
      <c r="BF67" s="11"/>
      <c r="BG67" s="74"/>
      <c r="BH67" s="74"/>
      <c r="BI67" s="11"/>
    </row>
    <row r="68" spans="8:61">
      <c r="H68" s="65"/>
      <c r="M68" s="66" t="s">
        <v>58</v>
      </c>
      <c r="N68" s="11"/>
      <c r="O68" s="11"/>
      <c r="P68" s="74"/>
      <c r="Q68" s="74"/>
      <c r="R68" s="11"/>
      <c r="S68" s="74"/>
      <c r="T68" s="74"/>
      <c r="U68" s="11"/>
      <c r="V68" s="74"/>
      <c r="W68" s="74"/>
      <c r="X68" s="11"/>
      <c r="Y68" s="74"/>
      <c r="Z68" s="74"/>
      <c r="AA68" s="11"/>
      <c r="AB68" s="74"/>
      <c r="AC68" s="74"/>
      <c r="AD68" s="11"/>
      <c r="AE68" s="74"/>
      <c r="AF68" s="74"/>
      <c r="AG68" s="11"/>
      <c r="AH68" s="74"/>
      <c r="AI68" s="74"/>
      <c r="AJ68" s="11"/>
      <c r="AK68" s="74"/>
      <c r="AL68" s="74"/>
      <c r="AM68" s="11"/>
      <c r="AN68" s="74"/>
      <c r="AO68" s="74"/>
      <c r="AP68" s="11"/>
      <c r="AQ68" s="74"/>
      <c r="AR68" s="74"/>
      <c r="AS68" s="11"/>
      <c r="AT68" s="74"/>
      <c r="AU68" s="74"/>
      <c r="AV68" s="11"/>
      <c r="AW68" s="74"/>
      <c r="AX68" s="74"/>
      <c r="AY68" s="11"/>
      <c r="AZ68" s="74"/>
      <c r="BA68" s="74"/>
      <c r="BB68" s="11"/>
      <c r="BC68" s="74"/>
      <c r="BD68" s="74"/>
      <c r="BE68" s="11"/>
      <c r="BF68" s="11"/>
      <c r="BG68" s="74"/>
      <c r="BH68" s="74"/>
      <c r="BI68" s="11"/>
    </row>
    <row r="69" spans="8:61">
      <c r="H69" s="65"/>
      <c r="M69" s="66" t="s">
        <v>59</v>
      </c>
      <c r="N69" s="11"/>
      <c r="O69" s="11"/>
      <c r="P69" s="14"/>
      <c r="Q69" s="14"/>
      <c r="R69" s="11"/>
      <c r="S69" s="14"/>
      <c r="T69" s="14"/>
      <c r="U69" s="11"/>
      <c r="V69" s="14"/>
      <c r="W69" s="14"/>
      <c r="X69" s="11"/>
      <c r="Y69" s="14"/>
      <c r="Z69" s="14"/>
      <c r="AA69" s="11"/>
      <c r="AB69" s="14"/>
      <c r="AC69" s="14"/>
      <c r="AD69" s="11"/>
      <c r="AE69" s="14"/>
      <c r="AF69" s="14"/>
      <c r="AG69" s="11"/>
      <c r="AH69" s="14"/>
      <c r="AI69" s="14"/>
      <c r="AJ69" s="11"/>
      <c r="AK69" s="14"/>
      <c r="AL69" s="14"/>
      <c r="AM69" s="11"/>
      <c r="AN69" s="14"/>
      <c r="AO69" s="14"/>
      <c r="AP69" s="11"/>
      <c r="AQ69" s="14"/>
      <c r="AR69" s="14"/>
      <c r="AS69" s="11"/>
      <c r="AT69" s="14"/>
      <c r="AU69" s="14"/>
      <c r="AV69" s="11"/>
      <c r="AW69" s="14"/>
      <c r="AX69" s="14"/>
      <c r="AY69" s="11"/>
      <c r="AZ69" s="14"/>
      <c r="BA69" s="14"/>
      <c r="BB69" s="11"/>
      <c r="BC69" s="14"/>
      <c r="BD69" s="14"/>
      <c r="BE69" s="11"/>
      <c r="BF69" s="11"/>
      <c r="BG69" s="14"/>
      <c r="BH69" s="14"/>
      <c r="BI69" s="11"/>
    </row>
    <row r="70" spans="8:61">
      <c r="N70" s="11"/>
      <c r="O70" s="11"/>
      <c r="P70" s="14"/>
      <c r="Q70" s="14"/>
      <c r="R70" s="11"/>
      <c r="S70" s="14"/>
      <c r="T70" s="14"/>
      <c r="U70" s="11"/>
      <c r="V70" s="14"/>
      <c r="W70" s="14"/>
      <c r="X70" s="11"/>
      <c r="Y70" s="14"/>
      <c r="Z70" s="14"/>
      <c r="AA70" s="11"/>
      <c r="AB70" s="14"/>
      <c r="AC70" s="14"/>
      <c r="AD70" s="11"/>
      <c r="AE70" s="14"/>
      <c r="AF70" s="14"/>
      <c r="AG70" s="11"/>
      <c r="AH70" s="14"/>
      <c r="AI70" s="14"/>
      <c r="AJ70" s="11"/>
      <c r="AK70" s="14"/>
      <c r="AL70" s="14"/>
      <c r="AM70" s="11"/>
      <c r="AN70" s="14"/>
      <c r="AO70" s="14"/>
      <c r="AP70" s="11"/>
      <c r="AQ70" s="14"/>
      <c r="AR70" s="14"/>
      <c r="AS70" s="11"/>
      <c r="AT70" s="14"/>
      <c r="AU70" s="14"/>
      <c r="AV70" s="11"/>
      <c r="AW70" s="14"/>
      <c r="AX70" s="14"/>
      <c r="AY70" s="11"/>
      <c r="AZ70" s="14"/>
      <c r="BA70" s="14"/>
      <c r="BB70" s="11"/>
      <c r="BC70" s="14"/>
      <c r="BD70" s="14"/>
      <c r="BE70" s="11"/>
      <c r="BF70" s="11"/>
      <c r="BG70" s="14"/>
      <c r="BH70" s="14"/>
      <c r="BI70" s="11"/>
    </row>
    <row r="71" spans="8:61"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</row>
  </sheetData>
  <mergeCells count="4">
    <mergeCell ref="A5:C5"/>
    <mergeCell ref="E5:G5"/>
    <mergeCell ref="I5:K5"/>
    <mergeCell ref="I29:L29"/>
  </mergeCells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52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130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Towson</v>
      </c>
      <c r="C7" s="76" t="s">
        <v>62</v>
      </c>
      <c r="E7" s="7"/>
      <c r="F7" s="76" t="str">
        <f>B1</f>
        <v>Towson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31.850117096018739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22.03856749311295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87</v>
      </c>
      <c r="C9" s="4">
        <v>105</v>
      </c>
      <c r="E9" s="4" t="s">
        <v>82</v>
      </c>
      <c r="F9" s="78">
        <f>B19+B23+C26</f>
        <v>333</v>
      </c>
      <c r="G9" s="27"/>
      <c r="H9" s="65"/>
      <c r="I9" s="4" t="s">
        <v>28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26.038781163434905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26.34730538922156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384</v>
      </c>
      <c r="C10" s="4">
        <v>361</v>
      </c>
      <c r="E10" s="4" t="s">
        <v>83</v>
      </c>
      <c r="F10" s="78">
        <f>C19+C23+B26</f>
        <v>364</v>
      </c>
      <c r="G10" s="27"/>
      <c r="H10" s="65"/>
      <c r="I10" s="4" t="s">
        <v>197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34.523809523809526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33.333333333333329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0.2265625</v>
      </c>
      <c r="C11" s="6">
        <f>C9/C10</f>
        <v>0.29085872576177285</v>
      </c>
      <c r="E11" s="4" t="s">
        <v>84</v>
      </c>
      <c r="F11" s="78">
        <f>SUM(F9:F10)</f>
        <v>697</v>
      </c>
      <c r="G11" s="27"/>
      <c r="H11" s="65"/>
      <c r="I11" s="4" t="s">
        <v>31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33.485193621867879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25.69832402234637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214</v>
      </c>
      <c r="C12" s="4">
        <v>215</v>
      </c>
      <c r="E12" s="4" t="s">
        <v>85</v>
      </c>
      <c r="F12" s="79">
        <f>F9/(B39/60)</f>
        <v>27.63485477178423</v>
      </c>
      <c r="G12" s="28"/>
      <c r="H12" s="65"/>
      <c r="I12" s="4" t="s">
        <v>34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28.502415458937197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30.864197530864196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0.55729166666666663</v>
      </c>
      <c r="C13" s="6">
        <f>C12/C10</f>
        <v>0.59556786703601106</v>
      </c>
      <c r="E13" s="4" t="s">
        <v>86</v>
      </c>
      <c r="F13" s="79">
        <f>F10/(B39/60)</f>
        <v>30.207468879668049</v>
      </c>
      <c r="G13" s="28"/>
      <c r="H13" s="65"/>
      <c r="I13" s="4" t="s">
        <v>49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35.9375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28.527607361963192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0.40654205607476634</v>
      </c>
      <c r="C14" s="6">
        <f>C9/C12</f>
        <v>0.48837209302325579</v>
      </c>
      <c r="E14" s="4" t="s">
        <v>87</v>
      </c>
      <c r="F14" s="79">
        <f>F11/(B39/60)</f>
        <v>57.842323651452276</v>
      </c>
      <c r="G14" s="28"/>
      <c r="H14" s="65"/>
      <c r="I14" s="4" t="s">
        <v>12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26.156941649899395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26.530612244897959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56</v>
      </c>
      <c r="C15" s="4">
        <v>57</v>
      </c>
      <c r="E15" s="7"/>
      <c r="F15" s="7"/>
      <c r="G15" s="7"/>
      <c r="H15" s="65"/>
      <c r="I15" s="4" t="s">
        <v>22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31.627906976744185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22.443181818181817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0.64367816091954022</v>
      </c>
      <c r="C16" s="6">
        <f>C15/C9</f>
        <v>0.54285714285714282</v>
      </c>
      <c r="E16" s="24" t="s">
        <v>88</v>
      </c>
      <c r="F16" s="7"/>
      <c r="G16" s="7"/>
      <c r="H16" s="65"/>
      <c r="I16" s="4" t="s">
        <v>53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26.098901098901102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31.842105263157894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26.126126126126124</v>
      </c>
      <c r="G17" s="29"/>
      <c r="H17" s="65"/>
      <c r="I17" s="4" t="s">
        <v>32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28.672985781990523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26.054590570719604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28.846153846153843</v>
      </c>
      <c r="G18" s="29"/>
      <c r="H18" s="65"/>
      <c r="I18" s="4" t="s">
        <v>39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28.693181818181817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26.197183098591548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102</v>
      </c>
      <c r="C19" s="4">
        <v>130</v>
      </c>
      <c r="E19" s="4" t="s">
        <v>120</v>
      </c>
      <c r="F19" s="10">
        <f>F17-F18</f>
        <v>-2.7200277200277192</v>
      </c>
      <c r="G19" s="29"/>
      <c r="H19" s="65"/>
      <c r="I19" s="4" t="s">
        <v>15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36.272040302267001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31.45780051150895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0.43965517241379309</v>
      </c>
      <c r="C20" s="6">
        <f>C19/(B19+C19)</f>
        <v>0.56034482758620685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201</v>
      </c>
      <c r="C23" s="4">
        <v>203</v>
      </c>
      <c r="E23" s="12" t="s">
        <v>122</v>
      </c>
      <c r="F23" s="10">
        <f>(F17*'Efficiency Adjustment'!B66)/K27</f>
        <v>26.488546131401453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170</v>
      </c>
      <c r="C24" s="4">
        <v>173</v>
      </c>
      <c r="E24" s="12" t="s">
        <v>123</v>
      </c>
      <c r="F24" s="10">
        <f>(F18*'Efficiency Adjustment'!C66)/J27</f>
        <v>26.345628716311595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0.845771144278607</v>
      </c>
      <c r="C25" s="6">
        <f>C24/C23</f>
        <v>0.85221674876847286</v>
      </c>
      <c r="E25" s="12" t="s">
        <v>124</v>
      </c>
      <c r="F25" s="10">
        <f>F23-F24</f>
        <v>0.14291741508985822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31</v>
      </c>
      <c r="C26" s="4">
        <f>C23-C24</f>
        <v>30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30.654981207671018</v>
      </c>
      <c r="K27" s="19">
        <f>AVERAGEIF(K8:K24,"&gt;0")</f>
        <v>27.611234053158281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1.1531531531531531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45</v>
      </c>
      <c r="C29" s="4">
        <v>40</v>
      </c>
      <c r="E29" s="12" t="s">
        <v>148</v>
      </c>
      <c r="F29" s="10">
        <f>C10/F10</f>
        <v>0.99175824175824179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13</v>
      </c>
      <c r="E30" s="12" t="s">
        <v>91</v>
      </c>
      <c r="F30" s="10">
        <f>F28-F29</f>
        <v>0.16139491139491136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0.28888888888888886</v>
      </c>
      <c r="C31" s="23">
        <f>C30/C29</f>
        <v>0.32500000000000001</v>
      </c>
      <c r="E31" s="4" t="s">
        <v>149</v>
      </c>
      <c r="F31" s="10">
        <f>B12/F9</f>
        <v>0.64264264264264259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0.59065934065934067</v>
      </c>
      <c r="G32" s="7"/>
      <c r="H32" s="65"/>
      <c r="I32" s="4" t="s">
        <v>203</v>
      </c>
      <c r="J32" s="9">
        <f>F14</f>
        <v>57.842323651452276</v>
      </c>
      <c r="K32" s="4">
        <f>RANK(J32,'Universal Aggregate Worksheet'!I7:I67,0)</f>
        <v>60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5.1983301983301922E-2</v>
      </c>
      <c r="G33" s="29"/>
      <c r="H33" s="65"/>
      <c r="I33" s="12" t="s">
        <v>160</v>
      </c>
      <c r="J33" s="9">
        <f>F12</f>
        <v>27.63485477178423</v>
      </c>
      <c r="K33" s="4">
        <f>RANK(J33,'Universal Aggregate Worksheet'!F7:F67,0)</f>
        <v>59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0.23221614583333336</v>
      </c>
      <c r="G34" s="31"/>
      <c r="H34" s="65"/>
      <c r="I34" s="12" t="s">
        <v>161</v>
      </c>
      <c r="J34" s="9">
        <f>F13</f>
        <v>30.207468879668049</v>
      </c>
      <c r="K34" s="4">
        <f>RANK(J34,'Universal Aggregate Worksheet'!G7:G67,1)</f>
        <v>14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48</v>
      </c>
      <c r="C35" s="4">
        <v>49</v>
      </c>
      <c r="E35" s="12" t="s">
        <v>152</v>
      </c>
      <c r="F35" s="6">
        <f>((0.167*C30)+(C9)+(0.83*C32))/C10</f>
        <v>0.29687257617728535</v>
      </c>
      <c r="G35" s="7"/>
      <c r="H35" s="65"/>
      <c r="I35" s="12" t="s">
        <v>210</v>
      </c>
      <c r="J35" s="9">
        <f>J33-J34</f>
        <v>-2.5726141078838189</v>
      </c>
      <c r="K35" s="4">
        <f>RANK(J35,'Universal Aggregate Worksheet'!H7:H67,0)</f>
        <v>46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0.41668691588785051</v>
      </c>
      <c r="G36" s="31"/>
      <c r="H36" s="65"/>
      <c r="I36" s="4" t="s">
        <v>133</v>
      </c>
      <c r="J36" s="10">
        <f>F23</f>
        <v>26.488546131401453</v>
      </c>
      <c r="K36" s="4">
        <f>RANK(J36,'Universal Aggregate Worksheet'!X7:X67,0)</f>
        <v>40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0.4984697674418605</v>
      </c>
      <c r="G37" s="31"/>
      <c r="H37" s="65"/>
      <c r="I37" s="4" t="s">
        <v>136</v>
      </c>
      <c r="J37" s="10">
        <f>F24</f>
        <v>26.345628716311595</v>
      </c>
      <c r="K37" s="4">
        <f>RANK(J37,'Universal Aggregate Worksheet'!Z7:Z67,1)</f>
        <v>24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0.14291741508985822</v>
      </c>
      <c r="K38" s="4">
        <f>RANK(J38,'Universal Aggregate Worksheet'!AB7:AB67,0)</f>
        <v>29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723</v>
      </c>
      <c r="C39" s="4">
        <f>B39</f>
        <v>723</v>
      </c>
      <c r="E39" s="24" t="s">
        <v>155</v>
      </c>
      <c r="F39" s="7"/>
      <c r="G39" s="7"/>
      <c r="H39" s="65"/>
      <c r="I39" s="4" t="s">
        <v>166</v>
      </c>
      <c r="J39" s="10">
        <f>F28</f>
        <v>1.1531531531531531</v>
      </c>
      <c r="K39" s="4">
        <f>RANK(J39,'Universal Aggregate Worksheet'!M7:M67,0)</f>
        <v>4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3.3854166666666664E-2</v>
      </c>
      <c r="G40" s="13">
        <f>C30/C10</f>
        <v>3.6011080332409975E-2</v>
      </c>
      <c r="H40" s="65"/>
      <c r="I40" s="4" t="s">
        <v>170</v>
      </c>
      <c r="J40" s="10">
        <f>F29</f>
        <v>0.99175824175824179</v>
      </c>
      <c r="K40" s="4">
        <f>RANK(J40,'Universal Aggregate Worksheet'!Q7:Q67,1)</f>
        <v>30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0.11080332409972299</v>
      </c>
      <c r="G41" s="10">
        <f>B29/B10</f>
        <v>0.1171875</v>
      </c>
      <c r="H41" s="65"/>
      <c r="I41" s="4" t="s">
        <v>168</v>
      </c>
      <c r="J41" s="6">
        <f>F34</f>
        <v>0.23221614583333336</v>
      </c>
      <c r="K41" s="4">
        <f>RANK(J41,'Universal Aggregate Worksheet'!O7:O67,0)</f>
        <v>57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-7.6949157433056331E-2</v>
      </c>
      <c r="G42" s="10">
        <f>G40-G41</f>
        <v>-8.1176419667590025E-2</v>
      </c>
      <c r="H42" s="65"/>
      <c r="I42" s="4" t="s">
        <v>172</v>
      </c>
      <c r="J42" s="6">
        <f>F35</f>
        <v>0.29687257617728535</v>
      </c>
      <c r="K42" s="4">
        <f>RANK(J42,'Universal Aggregate Worksheet'!S7:S67,1)</f>
        <v>40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0.13513513513513514</v>
      </c>
      <c r="G43" s="86">
        <f>C29/F10</f>
        <v>0.10989010989010989</v>
      </c>
      <c r="H43" s="65"/>
      <c r="I43" s="4" t="s">
        <v>182</v>
      </c>
      <c r="J43" s="10">
        <f>F47</f>
        <v>0.16816816816816818</v>
      </c>
      <c r="K43" s="4">
        <f>RANK(J43,'Universal Aggregate Worksheet'!U7:U67,0)</f>
        <v>22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0.14942528735632185</v>
      </c>
      <c r="G44" s="86">
        <f>C30/C9</f>
        <v>0.12380952380952381</v>
      </c>
      <c r="H44" s="65"/>
      <c r="I44" s="4" t="s">
        <v>183</v>
      </c>
      <c r="J44" s="10">
        <f>F48</f>
        <v>0.15659340659340659</v>
      </c>
      <c r="K44" s="4">
        <f>RANK(J44,'Universal Aggregate Worksheet'!V7:V67,1)</f>
        <v>34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0.43965517241379309</v>
      </c>
      <c r="K45" s="4">
        <f>RANK(J45,'Universal Aggregate Worksheet'!J7:J67,0)</f>
        <v>47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0.845771144278607</v>
      </c>
      <c r="K46" s="4">
        <f>RANK(J46,'Universal Aggregate Worksheet'!K7:K67,0)</f>
        <v>24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0.16816816816816818</v>
      </c>
      <c r="G47" s="33"/>
      <c r="H47" s="65"/>
      <c r="I47" s="4" t="s">
        <v>181</v>
      </c>
      <c r="J47" s="13">
        <f>C25</f>
        <v>0.85221674876847286</v>
      </c>
      <c r="K47" s="4">
        <f>RANK(J47,'Universal Aggregate Worksheet'!L7:L67,1)</f>
        <v>47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0.15659340659340659</v>
      </c>
      <c r="G48" s="29"/>
      <c r="H48" s="65"/>
      <c r="I48" s="4" t="s">
        <v>205</v>
      </c>
      <c r="J48" s="6">
        <f>B31</f>
        <v>0.28888888888888886</v>
      </c>
      <c r="K48" s="4">
        <f>RANK(J48,'Universal Aggregate Worksheet'!AC7:AC67,0)</f>
        <v>42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0.32500000000000001</v>
      </c>
      <c r="K49" s="4">
        <f>RANK(J49,'Universal Aggregate Worksheet'!AD7:AD67,1)</f>
        <v>35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3.3854166666666664E-2</v>
      </c>
      <c r="K50" s="4">
        <f>RANK(J50,'Universal Aggregate Worksheet'!AI7:AI67,0)</f>
        <v>36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6.886657101865136E-2</v>
      </c>
      <c r="G51" s="10">
        <f>C35/F11</f>
        <v>7.0301291248206596E-2</v>
      </c>
      <c r="H51" s="65"/>
      <c r="I51" s="12" t="s">
        <v>221</v>
      </c>
      <c r="J51" s="10">
        <f>F41</f>
        <v>0.11080332409972299</v>
      </c>
      <c r="K51" s="4">
        <f>RANK(J51,'Universal Aggregate Worksheet'!AJ7:AJ67,1)</f>
        <v>27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0.30219780219780218</v>
      </c>
      <c r="G52" s="86">
        <f>(B12-B9)/F9</f>
        <v>0.38138138138138139</v>
      </c>
      <c r="H52" s="65"/>
      <c r="I52" s="12" t="s">
        <v>222</v>
      </c>
      <c r="J52" s="87">
        <f>F43</f>
        <v>0.13513513513513514</v>
      </c>
      <c r="K52" s="4">
        <f>RANK(J52,'Universal Aggregate Worksheet'!AE7:AE67,0)</f>
        <v>11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0.10989010989010989</v>
      </c>
      <c r="K53" s="4">
        <f>RANK(J53,'Universal Aggregate Worksheet'!AF7:AF67,1)</f>
        <v>27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0.14942528735632185</v>
      </c>
      <c r="K54" s="4">
        <f>RANK(J54,'Universal Aggregate Worksheet'!AG7:AG67,0)</f>
        <v>17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30.654981207671018</v>
      </c>
      <c r="G55" s="7"/>
      <c r="H55" s="65"/>
      <c r="I55" s="12" t="s">
        <v>225</v>
      </c>
      <c r="J55" s="87">
        <f>G44</f>
        <v>0.12380952380952381</v>
      </c>
      <c r="K55" s="4">
        <f>RANK(J55,'Universal Aggregate Worksheet'!AH7:AH67,1)</f>
        <v>30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27.611234053158281</v>
      </c>
      <c r="G56" s="7"/>
      <c r="H56" s="65"/>
      <c r="I56" s="12" t="s">
        <v>227</v>
      </c>
      <c r="J56" s="10">
        <f>F51</f>
        <v>6.886657101865136E-2</v>
      </c>
      <c r="K56" s="4">
        <f>RANK(J56,'Universal Aggregate Worksheet'!AK7:AK67,1)</f>
        <v>45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3.0437471545127366</v>
      </c>
      <c r="G57" s="7"/>
      <c r="H57" s="65"/>
      <c r="I57" s="12" t="s">
        <v>226</v>
      </c>
      <c r="J57" s="10">
        <f>G51</f>
        <v>7.0301291248206596E-2</v>
      </c>
      <c r="K57" s="4">
        <f>RANK(J57,'Universal Aggregate Worksheet'!AL7:AL67,0)</f>
        <v>13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0.30219780219780218</v>
      </c>
      <c r="K58" s="4">
        <f>RANK(J58,'Universal Aggregate Worksheet'!AM7:AM67,0)</f>
        <v>32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0.38138138138138139</v>
      </c>
      <c r="K59" s="4">
        <f>RANK(J59,'Universal Aggregate Worksheet'!AN7:AN67,1)</f>
        <v>58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30.654981207671018</v>
      </c>
      <c r="K60" s="4">
        <f>RANK(J60,'Universal Aggregate Worksheet'!AO7:AO67,0)</f>
        <v>2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27.611234053158281</v>
      </c>
      <c r="K61" s="4">
        <f>RANK(J61,'Universal Aggregate Worksheet'!AP7:AP67,1)</f>
        <v>22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3.0437471545127366</v>
      </c>
      <c r="K62" s="4">
        <f>RANK(J62,'Universal Aggregate Worksheet'!AQ7:AQ67,0)</f>
        <v>5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zoomScaleNormal="100" workbookViewId="0">
      <selection activeCell="C2" sqref="C2"/>
    </sheetView>
  </sheetViews>
  <sheetFormatPr defaultRowHeight="15"/>
  <cols>
    <col min="1" max="1" width="38.7109375" customWidth="1"/>
    <col min="2" max="3" width="15.7109375" customWidth="1"/>
    <col min="4" max="4" width="4.7109375" customWidth="1"/>
    <col min="5" max="5" width="50.7109375" customWidth="1"/>
    <col min="6" max="7" width="15.7109375" customWidth="1"/>
    <col min="8" max="8" width="4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0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Air Force</v>
      </c>
      <c r="C7" s="76" t="s">
        <v>62</v>
      </c>
      <c r="E7" s="7"/>
      <c r="F7" s="76" t="str">
        <f>B1</f>
        <v>Air Force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48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29.268292682926827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27.27272727272727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108</v>
      </c>
      <c r="C9" s="4">
        <v>106</v>
      </c>
      <c r="E9" s="4" t="s">
        <v>82</v>
      </c>
      <c r="F9" s="78">
        <f>B19+B23+C26</f>
        <v>414</v>
      </c>
      <c r="G9" s="27"/>
      <c r="H9" s="65"/>
      <c r="I9" s="4" t="s">
        <v>54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25.102040816326532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26.385809312638582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444</v>
      </c>
      <c r="C10" s="4">
        <v>354</v>
      </c>
      <c r="E10" s="4" t="s">
        <v>83</v>
      </c>
      <c r="F10" s="78">
        <f>C19+C23+B26</f>
        <v>409</v>
      </c>
      <c r="G10" s="27"/>
      <c r="H10" s="65"/>
      <c r="I10" s="4" t="s">
        <v>29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25.617977528089884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31.412639405204462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0.24324324324324326</v>
      </c>
      <c r="C11" s="6">
        <f>C9/C10</f>
        <v>0.29943502824858759</v>
      </c>
      <c r="E11" s="4" t="s">
        <v>84</v>
      </c>
      <c r="F11" s="78">
        <f>SUM(F9:F10)</f>
        <v>823</v>
      </c>
      <c r="G11" s="27"/>
      <c r="H11" s="65"/>
      <c r="I11" s="4" t="s">
        <v>24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30.042918454935624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28.915662650602407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234</v>
      </c>
      <c r="C12" s="4">
        <v>203</v>
      </c>
      <c r="E12" s="4" t="s">
        <v>85</v>
      </c>
      <c r="F12" s="79">
        <f>F9/(B39/60)</f>
        <v>34.547983310152993</v>
      </c>
      <c r="G12" s="28"/>
      <c r="H12" s="65"/>
      <c r="I12" s="4" t="s">
        <v>17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27.733333333333331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23.333333333333332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0.52702702702702697</v>
      </c>
      <c r="C13" s="6">
        <f>C12/C10</f>
        <v>0.57344632768361581</v>
      </c>
      <c r="E13" s="4" t="s">
        <v>86</v>
      </c>
      <c r="F13" s="79">
        <f>F10/(B39/60)</f>
        <v>34.130737134909602</v>
      </c>
      <c r="G13" s="28"/>
      <c r="H13" s="65"/>
      <c r="I13" s="4" t="s">
        <v>22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31.627906976744185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22.443181818181817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0.46153846153846156</v>
      </c>
      <c r="C14" s="6">
        <f>C9/C12</f>
        <v>0.52216748768472909</v>
      </c>
      <c r="E14" s="4" t="s">
        <v>87</v>
      </c>
      <c r="F14" s="79">
        <f>F11/(B39/60)</f>
        <v>68.678720445062595</v>
      </c>
      <c r="G14" s="28"/>
      <c r="H14" s="65"/>
      <c r="I14" s="4" t="s">
        <v>28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26.038781163434905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26.34730538922156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54</v>
      </c>
      <c r="C15" s="4">
        <v>64</v>
      </c>
      <c r="E15" s="7"/>
      <c r="F15" s="7"/>
      <c r="G15" s="7"/>
      <c r="H15" s="65"/>
      <c r="I15" s="4" t="s">
        <v>13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34.899328859060404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26.054590570719604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</v>
      </c>
      <c r="C16" s="6">
        <f>C15/C9</f>
        <v>0.60377358490566035</v>
      </c>
      <c r="E16" s="24" t="s">
        <v>88</v>
      </c>
      <c r="F16" s="7"/>
      <c r="G16" s="7"/>
      <c r="H16" s="65"/>
      <c r="I16" s="4" t="s">
        <v>194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18.046709129511676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36.031746031746032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26.086956521739129</v>
      </c>
      <c r="G17" s="29"/>
      <c r="H17" s="65"/>
      <c r="I17" s="4" t="s">
        <v>3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29.435483870967744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30.127041742286753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25.916870415647921</v>
      </c>
      <c r="G18" s="29"/>
      <c r="H18" s="65"/>
      <c r="I18" s="4" t="s">
        <v>37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28.118393234672308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23.566878980891719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132</v>
      </c>
      <c r="C19" s="4">
        <v>125</v>
      </c>
      <c r="E19" s="4" t="s">
        <v>120</v>
      </c>
      <c r="F19" s="10">
        <f>F17-F18</f>
        <v>0.17008610609120822</v>
      </c>
      <c r="G19" s="29"/>
      <c r="H19" s="65"/>
      <c r="I19" s="4" t="s">
        <v>40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21.052631578947366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33.395872420262663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0.51361867704280151</v>
      </c>
      <c r="C20" s="6">
        <f>C19/(B19+C19)</f>
        <v>0.48638132295719844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235</v>
      </c>
      <c r="C23" s="4">
        <v>248</v>
      </c>
      <c r="E23" s="12" t="s">
        <v>122</v>
      </c>
      <c r="F23" s="10">
        <f>(F17*'Efficiency Adjustment'!B66)/K27</f>
        <v>26.137084329108117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199</v>
      </c>
      <c r="C24" s="4">
        <v>201</v>
      </c>
      <c r="E24" s="12" t="s">
        <v>123</v>
      </c>
      <c r="F24" s="10">
        <f>(F18*'Efficiency Adjustment'!C66)/J27</f>
        <v>26.62927089844111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0.84680851063829787</v>
      </c>
      <c r="C25" s="6">
        <f>C24/C23</f>
        <v>0.81048387096774188</v>
      </c>
      <c r="E25" s="12" t="s">
        <v>124</v>
      </c>
      <c r="F25" s="10">
        <f>F23-F24</f>
        <v>-0.49218656933299343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36</v>
      </c>
      <c r="C26" s="4">
        <f>C23-C24</f>
        <v>47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27.248649802412558</v>
      </c>
      <c r="K27" s="19">
        <f>AVERAGEIF(K8:K24,"&gt;0")</f>
        <v>27.940565743984681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1.0724637681159421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53</v>
      </c>
      <c r="C29" s="4">
        <v>37</v>
      </c>
      <c r="E29" s="12" t="s">
        <v>148</v>
      </c>
      <c r="F29" s="10">
        <f>C10/F10</f>
        <v>0.86552567237163813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16</v>
      </c>
      <c r="C30" s="4">
        <v>13</v>
      </c>
      <c r="E30" s="12" t="s">
        <v>91</v>
      </c>
      <c r="F30" s="10">
        <f>F28-F29</f>
        <v>0.206938095744304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0.30188679245283018</v>
      </c>
      <c r="C31" s="23">
        <f>C30/C29</f>
        <v>0.35135135135135137</v>
      </c>
      <c r="E31" s="4" t="s">
        <v>149</v>
      </c>
      <c r="F31" s="10">
        <f>B12/F9</f>
        <v>0.56521739130434778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2</v>
      </c>
      <c r="E32" s="12" t="s">
        <v>150</v>
      </c>
      <c r="F32" s="10">
        <f>C12/F10</f>
        <v>0.49633251833740832</v>
      </c>
      <c r="G32" s="7"/>
      <c r="H32" s="65">
        <f>AVERAGE('Universal Aggregate Worksheet'!I7:I67)</f>
        <v>67.217416749468924</v>
      </c>
      <c r="I32" s="4" t="s">
        <v>203</v>
      </c>
      <c r="J32" s="9">
        <f>F14</f>
        <v>68.678720445062595</v>
      </c>
      <c r="K32" s="4">
        <f>RANK(J32,'Universal Aggregate Worksheet'!I7:I67,0)</f>
        <v>24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3.7735849056603772E-2</v>
      </c>
      <c r="E33" s="12" t="s">
        <v>92</v>
      </c>
      <c r="F33" s="13">
        <f>F31-F32</f>
        <v>6.8884872966939459E-2</v>
      </c>
      <c r="G33" s="29"/>
      <c r="H33" s="65"/>
      <c r="I33" s="12" t="s">
        <v>160</v>
      </c>
      <c r="J33" s="9">
        <f>F12</f>
        <v>34.547983310152993</v>
      </c>
      <c r="K33" s="4">
        <f>RANK(J33,'Universal Aggregate Worksheet'!F7:F67,0)</f>
        <v>28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0.24926126126126125</v>
      </c>
      <c r="G34" s="31"/>
      <c r="H34" s="65"/>
      <c r="I34" s="12" t="s">
        <v>161</v>
      </c>
      <c r="J34" s="9">
        <f>F13</f>
        <v>34.130737134909602</v>
      </c>
      <c r="K34" s="4">
        <f>RANK(J34,'Universal Aggregate Worksheet'!G7:G67,1)</f>
        <v>35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42</v>
      </c>
      <c r="C35" s="4">
        <v>54</v>
      </c>
      <c r="E35" s="12" t="s">
        <v>152</v>
      </c>
      <c r="F35" s="6">
        <f>((0.167*C30)+(C9)+(0.83*C32))/C10</f>
        <v>0.31025706214689264</v>
      </c>
      <c r="G35" s="7"/>
      <c r="H35" s="65"/>
      <c r="I35" s="12" t="s">
        <v>210</v>
      </c>
      <c r="J35" s="9">
        <f>J33-J34</f>
        <v>0.4172461752433918</v>
      </c>
      <c r="K35" s="4">
        <f>RANK(J35,'Universal Aggregate Worksheet'!H7:H67,0)</f>
        <v>33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0.47295726495726492</v>
      </c>
      <c r="G36" s="31"/>
      <c r="H36" s="65"/>
      <c r="I36" s="4" t="s">
        <v>133</v>
      </c>
      <c r="J36" s="10">
        <f>F23</f>
        <v>26.137084329108117</v>
      </c>
      <c r="K36" s="4">
        <f>RANK(J36,'Universal Aggregate Worksheet'!X7:X67,0)</f>
        <v>42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0.54103940886699509</v>
      </c>
      <c r="G37" s="31"/>
      <c r="H37" s="65"/>
      <c r="I37" s="4" t="s">
        <v>136</v>
      </c>
      <c r="J37" s="10">
        <f>F24</f>
        <v>26.62927089844111</v>
      </c>
      <c r="K37" s="4">
        <f>RANK(J37,'Universal Aggregate Worksheet'!Z7:Z67,1)</f>
        <v>26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-0.49218656933299343</v>
      </c>
      <c r="K38" s="4">
        <f>RANK(J38,'Universal Aggregate Worksheet'!AB7:AB67,0)</f>
        <v>35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719</v>
      </c>
      <c r="C39" s="4">
        <f>B39</f>
        <v>719</v>
      </c>
      <c r="E39" s="24" t="s">
        <v>155</v>
      </c>
      <c r="F39" s="7"/>
      <c r="G39" s="7"/>
      <c r="H39" s="65"/>
      <c r="I39" s="4" t="s">
        <v>166</v>
      </c>
      <c r="J39" s="10">
        <f>F28</f>
        <v>1.0724637681159421</v>
      </c>
      <c r="K39" s="4">
        <f>RANK(J39,'Universal Aggregate Worksheet'!M7:M67,0)</f>
        <v>17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3.6036036036036036E-2</v>
      </c>
      <c r="G40" s="13">
        <f>C30/C10</f>
        <v>3.6723163841807911E-2</v>
      </c>
      <c r="H40" s="65"/>
      <c r="I40" s="4" t="s">
        <v>170</v>
      </c>
      <c r="J40" s="10">
        <f>F29</f>
        <v>0.86552567237163813</v>
      </c>
      <c r="K40" s="4">
        <f>RANK(J40,'Universal Aggregate Worksheet'!Q7:Q67,1)</f>
        <v>5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0.10451977401129943</v>
      </c>
      <c r="G41" s="10">
        <f>B29/B10</f>
        <v>0.11936936936936937</v>
      </c>
      <c r="H41" s="65"/>
      <c r="I41" s="4" t="s">
        <v>168</v>
      </c>
      <c r="J41" s="6">
        <f>F34</f>
        <v>0.24926126126126125</v>
      </c>
      <c r="K41" s="4">
        <f>RANK(J41,'Universal Aggregate Worksheet'!O7:O67,0)</f>
        <v>53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-6.8483737975263387E-2</v>
      </c>
      <c r="G42" s="10">
        <f>G40-G41</f>
        <v>-8.2646205527561467E-2</v>
      </c>
      <c r="H42" s="65"/>
      <c r="I42" s="4" t="s">
        <v>172</v>
      </c>
      <c r="J42" s="6">
        <f>F35</f>
        <v>0.31025706214689264</v>
      </c>
      <c r="K42" s="4">
        <f>RANK(J42,'Universal Aggregate Worksheet'!S7:S67,1)</f>
        <v>50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E43" s="12" t="s">
        <v>217</v>
      </c>
      <c r="F43" s="86">
        <f>B29/F9</f>
        <v>0.1280193236714976</v>
      </c>
      <c r="G43" s="86">
        <f>C29/F10</f>
        <v>9.0464547677261614E-2</v>
      </c>
      <c r="H43" s="65"/>
      <c r="I43" s="4" t="s">
        <v>182</v>
      </c>
      <c r="J43" s="10">
        <f>F47</f>
        <v>0.13043478260869565</v>
      </c>
      <c r="K43" s="4">
        <f>RANK(J43,'Universal Aggregate Worksheet'!U7:U67,0)</f>
        <v>45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E44" s="4" t="s">
        <v>218</v>
      </c>
      <c r="F44" s="86">
        <f>B30/B9</f>
        <v>0.14814814814814814</v>
      </c>
      <c r="G44" s="86">
        <f>C30/C9</f>
        <v>0.12264150943396226</v>
      </c>
      <c r="H44" s="65"/>
      <c r="I44" s="4" t="s">
        <v>183</v>
      </c>
      <c r="J44" s="10">
        <f>F48</f>
        <v>0.15647921760391198</v>
      </c>
      <c r="K44" s="4">
        <f>RANK(J44,'Universal Aggregate Worksheet'!V7:V67,1)</f>
        <v>32</v>
      </c>
      <c r="L44" s="10">
        <f>AVERAGE('Universal Aggregate Worksheet'!V7:V67)</f>
        <v>0.15326303670387184</v>
      </c>
      <c r="M44" s="66" t="s">
        <v>34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>
      <c r="E45" s="7"/>
      <c r="F45" s="29"/>
      <c r="G45" s="33"/>
      <c r="H45" s="65"/>
      <c r="I45" s="4" t="s">
        <v>179</v>
      </c>
      <c r="J45" s="13">
        <f>B20</f>
        <v>0.51361867704280151</v>
      </c>
      <c r="K45" s="4">
        <f>RANK(J45,'Universal Aggregate Worksheet'!J7:J67,0)</f>
        <v>28</v>
      </c>
      <c r="L45" s="10">
        <f>AVERAGE('Universal Aggregate Worksheet'!J7:J67)</f>
        <v>0.49945904985462097</v>
      </c>
      <c r="M45" s="66" t="s">
        <v>35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>
      <c r="E46" s="24" t="s">
        <v>156</v>
      </c>
      <c r="F46" s="7"/>
      <c r="G46" s="7"/>
      <c r="H46" s="65"/>
      <c r="I46" s="4" t="s">
        <v>180</v>
      </c>
      <c r="J46" s="13">
        <f>B25</f>
        <v>0.84680851063829787</v>
      </c>
      <c r="K46" s="4">
        <f>RANK(J46,'Universal Aggregate Worksheet'!K7:K67,0)</f>
        <v>22</v>
      </c>
      <c r="L46" s="10">
        <f>AVERAGE('Universal Aggregate Worksheet'!K7:K67)</f>
        <v>0.82593138353425022</v>
      </c>
      <c r="M46" s="66" t="s">
        <v>36</v>
      </c>
    </row>
    <row r="47" spans="1:23">
      <c r="E47" s="4" t="s">
        <v>157</v>
      </c>
      <c r="F47" s="10">
        <f>B15/F9</f>
        <v>0.13043478260869565</v>
      </c>
      <c r="G47" s="33"/>
      <c r="H47" s="65"/>
      <c r="I47" s="4" t="s">
        <v>181</v>
      </c>
      <c r="J47" s="13">
        <f>C25</f>
        <v>0.81048387096774188</v>
      </c>
      <c r="K47" s="4">
        <f>RANK(J47,'Universal Aggregate Worksheet'!L7:L67,1)</f>
        <v>21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0.15647921760391198</v>
      </c>
      <c r="G48" s="29"/>
      <c r="H48" s="65"/>
      <c r="I48" s="4" t="s">
        <v>205</v>
      </c>
      <c r="J48" s="6">
        <f>B31</f>
        <v>0.30188679245283018</v>
      </c>
      <c r="K48" s="4">
        <f>RANK(J48,'Universal Aggregate Worksheet'!AC7:AC67,0)</f>
        <v>37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0.35135135135135137</v>
      </c>
      <c r="K49" s="4">
        <f>RANK(J49,'Universal Aggregate Worksheet'!AD7:AD67,1)</f>
        <v>43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3.6036036036036036E-2</v>
      </c>
      <c r="K50" s="4">
        <f>RANK(J50,'Universal Aggregate Worksheet'!AI7:AI67,0)</f>
        <v>30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5.1032806804374241E-2</v>
      </c>
      <c r="G51" s="10">
        <f>C35/F11</f>
        <v>6.561360874848117E-2</v>
      </c>
      <c r="H51" s="65"/>
      <c r="I51" s="12" t="s">
        <v>221</v>
      </c>
      <c r="J51" s="10">
        <f>F41</f>
        <v>0.10451977401129943</v>
      </c>
      <c r="K51" s="4">
        <f>RANK(J51,'Universal Aggregate Worksheet'!AJ7:AJ67,1)</f>
        <v>21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0.23716381418092911</v>
      </c>
      <c r="G52" s="86">
        <f>(B12-B9)/F9</f>
        <v>0.30434782608695654</v>
      </c>
      <c r="H52" s="65"/>
      <c r="I52" s="12" t="s">
        <v>222</v>
      </c>
      <c r="J52" s="87">
        <f>F43</f>
        <v>0.1280193236714976</v>
      </c>
      <c r="K52" s="4">
        <f>RANK(J52,'Universal Aggregate Worksheet'!AE7:AE67,0)</f>
        <v>16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9.0464547677261614E-2</v>
      </c>
      <c r="K53" s="4">
        <f>RANK(J53,'Universal Aggregate Worksheet'!AF7:AF67,1)</f>
        <v>10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0.14814814814814814</v>
      </c>
      <c r="K54" s="4">
        <f>RANK(J54,'Universal Aggregate Worksheet'!AG7:AG67,0)</f>
        <v>18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27.248649802412558</v>
      </c>
      <c r="G55" s="7"/>
      <c r="H55" s="65"/>
      <c r="I55" s="12" t="s">
        <v>225</v>
      </c>
      <c r="J55" s="87">
        <f>G44</f>
        <v>0.12264150943396226</v>
      </c>
      <c r="K55" s="4">
        <f>RANK(J55,'Universal Aggregate Worksheet'!AH7:AH67,1)</f>
        <v>29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27.940565743984681</v>
      </c>
      <c r="G56" s="7"/>
      <c r="H56" s="65"/>
      <c r="I56" s="12" t="s">
        <v>227</v>
      </c>
      <c r="J56" s="10">
        <f>F51</f>
        <v>5.1032806804374241E-2</v>
      </c>
      <c r="K56" s="4">
        <f>RANK(J56,'Universal Aggregate Worksheet'!AK7:AK67,1)</f>
        <v>19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-0.69191594157212322</v>
      </c>
      <c r="G57" s="7"/>
      <c r="H57" s="65"/>
      <c r="I57" s="12" t="s">
        <v>226</v>
      </c>
      <c r="J57" s="10">
        <f>G51</f>
        <v>6.561360874848117E-2</v>
      </c>
      <c r="K57" s="4">
        <f>RANK(J57,'Universal Aggregate Worksheet'!AL7:AL67,0)</f>
        <v>20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0.23716381418092911</v>
      </c>
      <c r="K58" s="4">
        <f>RANK(J58,'Universal Aggregate Worksheet'!AM7:AM67,0)</f>
        <v>59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0.30434782608695654</v>
      </c>
      <c r="K59" s="4">
        <f>RANK(J59,'Universal Aggregate Worksheet'!AN7:AN67,1)</f>
        <v>31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27.248649802412558</v>
      </c>
      <c r="K60" s="4">
        <f>RANK(J60,'Universal Aggregate Worksheet'!AO7:AO67,0)</f>
        <v>47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27.940565743984681</v>
      </c>
      <c r="K61" s="4">
        <f>RANK(J61,'Universal Aggregate Worksheet'!AP7:AP67,1)</f>
        <v>30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-0.69191594157212322</v>
      </c>
      <c r="K62" s="4">
        <f>RANK(J62,'Universal Aggregate Worksheet'!AQ7:AQ67,0)</f>
        <v>38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0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8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9" fitToHeight="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115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UMBC</v>
      </c>
      <c r="C7" s="76" t="s">
        <v>62</v>
      </c>
      <c r="E7" s="7"/>
      <c r="F7" s="76" t="str">
        <f>B1</f>
        <v>UMBC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40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21.052631578947366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33.395872420262663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95</v>
      </c>
      <c r="C9" s="4">
        <v>121</v>
      </c>
      <c r="E9" s="4" t="s">
        <v>82</v>
      </c>
      <c r="F9" s="78">
        <f>B19+B23+C26</f>
        <v>364</v>
      </c>
      <c r="G9" s="27"/>
      <c r="H9" s="65"/>
      <c r="I9" s="4" t="s">
        <v>45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26.410256410256412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27.514792899408285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304</v>
      </c>
      <c r="C10" s="4">
        <v>400</v>
      </c>
      <c r="E10" s="4" t="s">
        <v>83</v>
      </c>
      <c r="F10" s="78">
        <f>C19+C23+B26</f>
        <v>380</v>
      </c>
      <c r="G10" s="27"/>
      <c r="H10" s="65"/>
      <c r="I10" s="4" t="s">
        <v>35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32.484076433121018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29.339853300733498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0.3125</v>
      </c>
      <c r="C11" s="6">
        <f>C9/C10</f>
        <v>0.30249999999999999</v>
      </c>
      <c r="E11" s="4" t="s">
        <v>84</v>
      </c>
      <c r="F11" s="78">
        <f>SUM(F9:F10)</f>
        <v>744</v>
      </c>
      <c r="G11" s="27"/>
      <c r="H11" s="65"/>
      <c r="I11" s="4" t="s">
        <v>25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31.850117096018739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22.03856749311295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188</v>
      </c>
      <c r="C12" s="4">
        <v>229</v>
      </c>
      <c r="E12" s="4" t="s">
        <v>85</v>
      </c>
      <c r="F12" s="79">
        <f>F9/(B39/60)</f>
        <v>33.090909090909093</v>
      </c>
      <c r="G12" s="28"/>
      <c r="H12" s="65"/>
      <c r="I12" s="4" t="s">
        <v>31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33.485193621867879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25.69832402234637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0.61842105263157898</v>
      </c>
      <c r="C13" s="6">
        <f>C12/C10</f>
        <v>0.57250000000000001</v>
      </c>
      <c r="E13" s="4" t="s">
        <v>86</v>
      </c>
      <c r="F13" s="79">
        <f>F10/(B39/60)</f>
        <v>34.545454545454547</v>
      </c>
      <c r="G13" s="28"/>
      <c r="H13" s="65"/>
      <c r="I13" s="4" t="s">
        <v>43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29.599999999999998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28.179551122194514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0.50531914893617025</v>
      </c>
      <c r="C14" s="6">
        <f>C9/C12</f>
        <v>0.52838427947598254</v>
      </c>
      <c r="E14" s="4" t="s">
        <v>87</v>
      </c>
      <c r="F14" s="79">
        <f>F11/(B39/60)</f>
        <v>67.63636363636364</v>
      </c>
      <c r="G14" s="28"/>
      <c r="H14" s="65"/>
      <c r="I14" s="4" t="s">
        <v>49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35.9375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28.527607361963192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58</v>
      </c>
      <c r="C15" s="4">
        <v>75</v>
      </c>
      <c r="E15" s="7"/>
      <c r="F15" s="7"/>
      <c r="G15" s="7"/>
      <c r="H15" s="65"/>
      <c r="I15" s="4" t="s">
        <v>52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26.126126126126124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28.846153846153843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0.61052631578947369</v>
      </c>
      <c r="C16" s="6">
        <f>C15/C9</f>
        <v>0.6198347107438017</v>
      </c>
      <c r="E16" s="24" t="s">
        <v>88</v>
      </c>
      <c r="F16" s="7"/>
      <c r="G16" s="7"/>
      <c r="H16" s="65"/>
      <c r="I16" s="4" t="s">
        <v>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25.469168900804291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26.914153132250579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26.098901098901102</v>
      </c>
      <c r="G17" s="29"/>
      <c r="H17" s="65"/>
      <c r="I17" s="4" t="s">
        <v>1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26.923076923076923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32.648870636550306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31.842105263157894</v>
      </c>
      <c r="G18" s="29"/>
      <c r="H18" s="65"/>
      <c r="I18" s="4" t="s">
        <v>54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25.102040816326532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26.385809312638582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121</v>
      </c>
      <c r="C19" s="4">
        <v>135</v>
      </c>
      <c r="E19" s="4" t="s">
        <v>120</v>
      </c>
      <c r="F19" s="10">
        <f>F17-F18</f>
        <v>-5.7432041642567917</v>
      </c>
      <c r="G19" s="29"/>
      <c r="H19" s="65"/>
      <c r="I19" s="4" t="s">
        <v>200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0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0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0.47265625</v>
      </c>
      <c r="C20" s="6">
        <f>C19/(B19+C19)</f>
        <v>0.52734375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210</v>
      </c>
      <c r="C23" s="4">
        <v>193</v>
      </c>
      <c r="E23" s="12" t="s">
        <v>122</v>
      </c>
      <c r="F23" s="10">
        <f>(F17*'Efficiency Adjustment'!B66)/K27</f>
        <v>25.96795977281689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158</v>
      </c>
      <c r="C24" s="4">
        <v>160</v>
      </c>
      <c r="E24" s="12" t="s">
        <v>123</v>
      </c>
      <c r="F24" s="10">
        <f>(F18*'Efficiency Adjustment'!C66)/J27</f>
        <v>31.187324396782973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0.75238095238095237</v>
      </c>
      <c r="C25" s="6">
        <f>C24/C23</f>
        <v>0.82901554404145072</v>
      </c>
      <c r="E25" s="12" t="s">
        <v>124</v>
      </c>
      <c r="F25" s="10">
        <f>F23-F24</f>
        <v>-5.2193646239660829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52</v>
      </c>
      <c r="C26" s="4">
        <f>C23-C24</f>
        <v>33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28.585471627867751</v>
      </c>
      <c r="K27" s="19">
        <f>AVERAGEIF(K8:K24,"&gt;0")</f>
        <v>28.135414140692252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0.8351648351648352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36</v>
      </c>
      <c r="C29" s="4">
        <v>27</v>
      </c>
      <c r="E29" s="12" t="s">
        <v>148</v>
      </c>
      <c r="F29" s="10">
        <f>C10/F10</f>
        <v>1.0526315789473684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13</v>
      </c>
      <c r="C30" s="4">
        <v>11</v>
      </c>
      <c r="E30" s="12" t="s">
        <v>91</v>
      </c>
      <c r="F30" s="10">
        <f>F28-F29</f>
        <v>-0.21746674378253317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0.3611111111111111</v>
      </c>
      <c r="C31" s="23">
        <f>C30/C29</f>
        <v>0.40740740740740738</v>
      </c>
      <c r="E31" s="4" t="s">
        <v>149</v>
      </c>
      <c r="F31" s="10">
        <f>B12/F9</f>
        <v>0.51648351648351654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0.60263157894736841</v>
      </c>
      <c r="G32" s="7"/>
      <c r="H32" s="65"/>
      <c r="I32" s="4" t="s">
        <v>203</v>
      </c>
      <c r="J32" s="9">
        <f>F14</f>
        <v>67.63636363636364</v>
      </c>
      <c r="K32" s="4">
        <f>RANK(J32,'Universal Aggregate Worksheet'!I7:I67,0)</f>
        <v>31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-8.6148062463851871E-2</v>
      </c>
      <c r="G33" s="29"/>
      <c r="H33" s="65"/>
      <c r="I33" s="12" t="s">
        <v>160</v>
      </c>
      <c r="J33" s="9">
        <f>F12</f>
        <v>33.090909090909093</v>
      </c>
      <c r="K33" s="4">
        <f>RANK(J33,'Universal Aggregate Worksheet'!F7:F67,0)</f>
        <v>38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0.31964144736842109</v>
      </c>
      <c r="G34" s="31"/>
      <c r="H34" s="65"/>
      <c r="I34" s="12" t="s">
        <v>161</v>
      </c>
      <c r="J34" s="9">
        <f>F13</f>
        <v>34.545454545454547</v>
      </c>
      <c r="K34" s="4">
        <f>RANK(J34,'Universal Aggregate Worksheet'!G7:G67,1)</f>
        <v>38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31</v>
      </c>
      <c r="C35" s="4">
        <v>40</v>
      </c>
      <c r="E35" s="12" t="s">
        <v>152</v>
      </c>
      <c r="F35" s="6">
        <f>((0.167*C30)+(C9)+(0.83*C32))/C10</f>
        <v>0.30709249999999999</v>
      </c>
      <c r="G35" s="7"/>
      <c r="H35" s="65"/>
      <c r="I35" s="12" t="s">
        <v>210</v>
      </c>
      <c r="J35" s="9">
        <f>J33-J34</f>
        <v>-1.4545454545454533</v>
      </c>
      <c r="K35" s="4">
        <f>RANK(J35,'Universal Aggregate Worksheet'!H7:H67,0)</f>
        <v>40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0.51686702127659578</v>
      </c>
      <c r="G36" s="31"/>
      <c r="H36" s="65"/>
      <c r="I36" s="4" t="s">
        <v>133</v>
      </c>
      <c r="J36" s="10">
        <f>F23</f>
        <v>25.96795977281689</v>
      </c>
      <c r="K36" s="4">
        <f>RANK(J36,'Universal Aggregate Worksheet'!X7:X67,0)</f>
        <v>45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11</v>
      </c>
      <c r="C37" s="4">
        <v>11</v>
      </c>
      <c r="E37" s="12" t="s">
        <v>154</v>
      </c>
      <c r="F37" s="6">
        <f>((0.167*C30)+(C9)+(0.83*C32))/C12</f>
        <v>0.53640611353711787</v>
      </c>
      <c r="G37" s="31"/>
      <c r="H37" s="65"/>
      <c r="I37" s="4" t="s">
        <v>136</v>
      </c>
      <c r="J37" s="10">
        <f>F24</f>
        <v>31.187324396782973</v>
      </c>
      <c r="K37" s="4">
        <f>RANK(J37,'Universal Aggregate Worksheet'!Z7:Z67,1)</f>
        <v>50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-5.2193646239660829</v>
      </c>
      <c r="K38" s="4">
        <f>RANK(J38,'Universal Aggregate Worksheet'!AB7:AB67,0)</f>
        <v>51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660</v>
      </c>
      <c r="C39" s="4">
        <f>B39</f>
        <v>660</v>
      </c>
      <c r="E39" s="24" t="s">
        <v>155</v>
      </c>
      <c r="F39" s="7"/>
      <c r="G39" s="7"/>
      <c r="H39" s="65"/>
      <c r="I39" s="4" t="s">
        <v>166</v>
      </c>
      <c r="J39" s="10">
        <f>F28</f>
        <v>0.8351648351648352</v>
      </c>
      <c r="K39" s="4">
        <f>RANK(J39,'Universal Aggregate Worksheet'!M7:M67,0)</f>
        <v>56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4.2763157894736843E-2</v>
      </c>
      <c r="G40" s="13">
        <f>C30/C10</f>
        <v>2.75E-2</v>
      </c>
      <c r="H40" s="65"/>
      <c r="I40" s="4" t="s">
        <v>170</v>
      </c>
      <c r="J40" s="10">
        <f>F29</f>
        <v>1.0526315789473684</v>
      </c>
      <c r="K40" s="4">
        <f>RANK(J40,'Universal Aggregate Worksheet'!Q7:Q67,1)</f>
        <v>47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6.7500000000000004E-2</v>
      </c>
      <c r="G41" s="10">
        <f>B29/B10</f>
        <v>0.11842105263157894</v>
      </c>
      <c r="H41" s="65"/>
      <c r="I41" s="4" t="s">
        <v>168</v>
      </c>
      <c r="J41" s="6">
        <f>F34</f>
        <v>0.31964144736842109</v>
      </c>
      <c r="K41" s="4">
        <f>RANK(J41,'Universal Aggregate Worksheet'!O7:O67,0)</f>
        <v>14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-2.4736842105263161E-2</v>
      </c>
      <c r="G42" s="10">
        <f>G40-G41</f>
        <v>-9.0921052631578944E-2</v>
      </c>
      <c r="H42" s="65"/>
      <c r="I42" s="4" t="s">
        <v>172</v>
      </c>
      <c r="J42" s="6">
        <f>F35</f>
        <v>0.30709249999999999</v>
      </c>
      <c r="K42" s="4">
        <f>RANK(J42,'Universal Aggregate Worksheet'!S7:S67,1)</f>
        <v>47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9.8901098901098897E-2</v>
      </c>
      <c r="G43" s="86">
        <f>C29/F10</f>
        <v>7.1052631578947367E-2</v>
      </c>
      <c r="H43" s="65"/>
      <c r="I43" s="4" t="s">
        <v>182</v>
      </c>
      <c r="J43" s="10">
        <f>F47</f>
        <v>0.15934065934065933</v>
      </c>
      <c r="K43" s="4">
        <f>RANK(J43,'Universal Aggregate Worksheet'!U7:U67,0)</f>
        <v>28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0.1368421052631579</v>
      </c>
      <c r="G44" s="86">
        <f>C30/C9</f>
        <v>9.0909090909090912E-2</v>
      </c>
      <c r="H44" s="65"/>
      <c r="I44" s="4" t="s">
        <v>183</v>
      </c>
      <c r="J44" s="10">
        <f>F48</f>
        <v>0.19736842105263158</v>
      </c>
      <c r="K44" s="4">
        <f>RANK(J44,'Universal Aggregate Worksheet'!V7:V67,1)</f>
        <v>58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0.47265625</v>
      </c>
      <c r="K45" s="4">
        <f>RANK(J45,'Universal Aggregate Worksheet'!J7:J67,0)</f>
        <v>37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0.75238095238095237</v>
      </c>
      <c r="K46" s="4">
        <f>RANK(J46,'Universal Aggregate Worksheet'!K7:K67,0)</f>
        <v>57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0.15934065934065933</v>
      </c>
      <c r="G47" s="33"/>
      <c r="H47" s="65"/>
      <c r="I47" s="4" t="s">
        <v>181</v>
      </c>
      <c r="J47" s="13">
        <f>C25</f>
        <v>0.82901554404145072</v>
      </c>
      <c r="K47" s="4">
        <f>RANK(J47,'Universal Aggregate Worksheet'!L7:L67,1)</f>
        <v>36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0.19736842105263158</v>
      </c>
      <c r="G48" s="29"/>
      <c r="H48" s="65"/>
      <c r="I48" s="4" t="s">
        <v>205</v>
      </c>
      <c r="J48" s="6">
        <f>B31</f>
        <v>0.3611111111111111</v>
      </c>
      <c r="K48" s="4">
        <f>RANK(J48,'Universal Aggregate Worksheet'!AC7:AC67,0)</f>
        <v>16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0.40740740740740738</v>
      </c>
      <c r="K49" s="4">
        <f>RANK(J49,'Universal Aggregate Worksheet'!AD7:AD67,1)</f>
        <v>50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4.2763157894736843E-2</v>
      </c>
      <c r="K50" s="4">
        <f>RANK(J50,'Universal Aggregate Worksheet'!AI7:AI67,0)</f>
        <v>17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4.1666666666666664E-2</v>
      </c>
      <c r="G51" s="10">
        <f>C35/F11</f>
        <v>5.3763440860215055E-2</v>
      </c>
      <c r="H51" s="65"/>
      <c r="I51" s="12" t="s">
        <v>221</v>
      </c>
      <c r="J51" s="10">
        <f>F41</f>
        <v>6.7500000000000004E-2</v>
      </c>
      <c r="K51" s="4">
        <f>RANK(J51,'Universal Aggregate Worksheet'!AJ7:AJ67,1)</f>
        <v>1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0.28421052631578947</v>
      </c>
      <c r="G52" s="86">
        <f>(B12-B9)/F9</f>
        <v>0.25549450549450547</v>
      </c>
      <c r="H52" s="65"/>
      <c r="I52" s="12" t="s">
        <v>222</v>
      </c>
      <c r="J52" s="87">
        <f>F43</f>
        <v>9.8901098901098897E-2</v>
      </c>
      <c r="K52" s="4">
        <f>RANK(J52,'Universal Aggregate Worksheet'!AE7:AE67,0)</f>
        <v>51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7.1052631578947367E-2</v>
      </c>
      <c r="K53" s="4">
        <f>RANK(J53,'Universal Aggregate Worksheet'!AF7:AF67,1)</f>
        <v>1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0.1368421052631579</v>
      </c>
      <c r="K54" s="4">
        <f>RANK(J54,'Universal Aggregate Worksheet'!AG7:AG67,0)</f>
        <v>24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28.585471627867751</v>
      </c>
      <c r="G55" s="7"/>
      <c r="H55" s="65"/>
      <c r="I55" s="12" t="s">
        <v>225</v>
      </c>
      <c r="J55" s="87">
        <f>G44</f>
        <v>9.0909090909090912E-2</v>
      </c>
      <c r="K55" s="4">
        <f>RANK(J55,'Universal Aggregate Worksheet'!AH7:AH67,1)</f>
        <v>11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28.135414140692252</v>
      </c>
      <c r="G56" s="7"/>
      <c r="H56" s="65"/>
      <c r="I56" s="12" t="s">
        <v>227</v>
      </c>
      <c r="J56" s="10">
        <f>F51</f>
        <v>4.1666666666666664E-2</v>
      </c>
      <c r="K56" s="4">
        <f>RANK(J56,'Universal Aggregate Worksheet'!AK7:AK67,1)</f>
        <v>3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0.4500574871754992</v>
      </c>
      <c r="G57" s="7"/>
      <c r="H57" s="65"/>
      <c r="I57" s="12" t="s">
        <v>226</v>
      </c>
      <c r="J57" s="10">
        <f>G51</f>
        <v>5.3763440860215055E-2</v>
      </c>
      <c r="K57" s="4">
        <f>RANK(J57,'Universal Aggregate Worksheet'!AL7:AL67,0)</f>
        <v>44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0.28421052631578947</v>
      </c>
      <c r="K58" s="4">
        <f>RANK(J58,'Universal Aggregate Worksheet'!AM7:AM67,0)</f>
        <v>46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0.25549450549450547</v>
      </c>
      <c r="K59" s="4">
        <f>RANK(J59,'Universal Aggregate Worksheet'!AN7:AN67,1)</f>
        <v>4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28.585471627867751</v>
      </c>
      <c r="K60" s="4">
        <f>RANK(J60,'Universal Aggregate Worksheet'!AO7:AO67,0)</f>
        <v>20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28.135414140692252</v>
      </c>
      <c r="K61" s="4">
        <f>RANK(J61,'Universal Aggregate Worksheet'!AP7:AP67,1)</f>
        <v>37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0.4500574871754992</v>
      </c>
      <c r="K62" s="4">
        <f>RANK(J62,'Universal Aggregate Worksheet'!AQ7:AQ67,0)</f>
        <v>25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54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115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Vermont</v>
      </c>
      <c r="C7" s="76" t="s">
        <v>62</v>
      </c>
      <c r="E7" s="7"/>
      <c r="F7" s="76" t="str">
        <f>B1</f>
        <v>Vermont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28.773584905660378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26.835443037974681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123</v>
      </c>
      <c r="C9" s="4">
        <v>119</v>
      </c>
      <c r="E9" s="4" t="s">
        <v>82</v>
      </c>
      <c r="F9" s="78">
        <f>B19+B23+C26</f>
        <v>490</v>
      </c>
      <c r="G9" s="27"/>
      <c r="H9" s="65"/>
      <c r="I9" s="4" t="s">
        <v>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26.086956521739129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25.916870415647921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462</v>
      </c>
      <c r="C10" s="4">
        <v>460</v>
      </c>
      <c r="E10" s="4" t="s">
        <v>83</v>
      </c>
      <c r="F10" s="78">
        <f>C19+C23+B26</f>
        <v>451</v>
      </c>
      <c r="G10" s="27"/>
      <c r="H10" s="65"/>
      <c r="I10" s="4" t="s">
        <v>13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34.899328859060404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26.054590570719604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0.26623376623376621</v>
      </c>
      <c r="C11" s="6">
        <f>C9/C10</f>
        <v>0.25869565217391305</v>
      </c>
      <c r="E11" s="4" t="s">
        <v>84</v>
      </c>
      <c r="F11" s="78">
        <f>SUM(F9:F10)</f>
        <v>941</v>
      </c>
      <c r="G11" s="27"/>
      <c r="H11" s="65"/>
      <c r="I11" s="4" t="s">
        <v>6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27.547169811320753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27.292110874200425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272</v>
      </c>
      <c r="C12" s="4">
        <v>263</v>
      </c>
      <c r="E12" s="4" t="s">
        <v>85</v>
      </c>
      <c r="F12" s="79">
        <f>F9/(B39/60)</f>
        <v>34.87544483985765</v>
      </c>
      <c r="G12" s="28"/>
      <c r="H12" s="65"/>
      <c r="I12" s="4" t="s">
        <v>56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32.871287128712872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28.421052631578945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0.58874458874458879</v>
      </c>
      <c r="C13" s="6">
        <f>C12/C10</f>
        <v>0.57173913043478264</v>
      </c>
      <c r="E13" s="4" t="s">
        <v>86</v>
      </c>
      <c r="F13" s="79">
        <f>F10/(B39/60)</f>
        <v>32.09964412811388</v>
      </c>
      <c r="G13" s="28"/>
      <c r="H13" s="65"/>
      <c r="I13" s="4" t="s">
        <v>17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27.733333333333331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23.333333333333332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0.45220588235294118</v>
      </c>
      <c r="C14" s="6">
        <f>C9/C12</f>
        <v>0.45247148288973382</v>
      </c>
      <c r="E14" s="4" t="s">
        <v>87</v>
      </c>
      <c r="F14" s="79">
        <f>F11/(B39/60)</f>
        <v>66.97508896797153</v>
      </c>
      <c r="G14" s="28"/>
      <c r="H14" s="65"/>
      <c r="I14" s="4" t="s">
        <v>199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25.365853658536587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27.493917274939172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71</v>
      </c>
      <c r="C15" s="4">
        <v>61</v>
      </c>
      <c r="E15" s="7"/>
      <c r="F15" s="7"/>
      <c r="G15" s="7"/>
      <c r="H15" s="65"/>
      <c r="I15" s="4" t="s">
        <v>5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21.638655462184875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24.838012958963283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0.57723577235772361</v>
      </c>
      <c r="C16" s="6">
        <f>C15/C9</f>
        <v>0.51260504201680668</v>
      </c>
      <c r="E16" s="24" t="s">
        <v>88</v>
      </c>
      <c r="F16" s="7"/>
      <c r="G16" s="7"/>
      <c r="H16" s="65"/>
      <c r="I16" s="4" t="s">
        <v>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25.469168900804291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26.914153132250579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25.102040816326532</v>
      </c>
      <c r="G17" s="29"/>
      <c r="H17" s="65"/>
      <c r="I17" s="4" t="s">
        <v>23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19.638826185101578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30.632411067193676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26.385809312638582</v>
      </c>
      <c r="G18" s="29"/>
      <c r="H18" s="65"/>
      <c r="I18" s="4" t="s">
        <v>1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26.923076923076923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32.648870636550306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151</v>
      </c>
      <c r="C19" s="4">
        <v>139</v>
      </c>
      <c r="E19" s="4" t="s">
        <v>120</v>
      </c>
      <c r="F19" s="10">
        <f>F17-F18</f>
        <v>-1.2837684963120495</v>
      </c>
      <c r="G19" s="29"/>
      <c r="H19" s="65"/>
      <c r="I19" s="4" t="s">
        <v>19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27.203065134099617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27.171492204899778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0.52068965517241383</v>
      </c>
      <c r="C20" s="6">
        <f>C19/(B19+C19)</f>
        <v>0.47931034482758622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11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25.757575757575758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27.810650887573964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53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26.098901098901102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31.842105263157894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289</v>
      </c>
      <c r="C23" s="4">
        <v>276</v>
      </c>
      <c r="E23" s="12" t="s">
        <v>122</v>
      </c>
      <c r="F23" s="10">
        <f>(F17*'Efficiency Adjustment'!B66)/K27</f>
        <v>25.407680207271962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253</v>
      </c>
      <c r="C24" s="4">
        <v>226</v>
      </c>
      <c r="E24" s="12" t="s">
        <v>123</v>
      </c>
      <c r="F24" s="10">
        <f>(F18*'Efficiency Adjustment'!C66)/J27</f>
        <v>27.505812667604392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0.87543252595155707</v>
      </c>
      <c r="C25" s="6">
        <f>C24/C23</f>
        <v>0.8188405797101449</v>
      </c>
      <c r="E25" s="12" t="s">
        <v>124</v>
      </c>
      <c r="F25" s="10">
        <f>F23-F24</f>
        <v>-2.0981324603324296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36</v>
      </c>
      <c r="C26" s="4">
        <f>C23-C24</f>
        <v>50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26.857627405721967</v>
      </c>
      <c r="K27" s="19">
        <f>AVERAGEIF(K8:K24,"&gt;0")</f>
        <v>27.657501020641689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0.94285714285714284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59</v>
      </c>
      <c r="C29" s="4">
        <v>66</v>
      </c>
      <c r="E29" s="12" t="s">
        <v>148</v>
      </c>
      <c r="F29" s="10">
        <f>C10/F10</f>
        <v>1.0199556541019956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19</v>
      </c>
      <c r="C30" s="4">
        <v>21</v>
      </c>
      <c r="E30" s="12" t="s">
        <v>91</v>
      </c>
      <c r="F30" s="10">
        <f>F28-F29</f>
        <v>-7.7098511244852785E-2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0.32203389830508472</v>
      </c>
      <c r="C31" s="23">
        <f>C30/C29</f>
        <v>0.31818181818181818</v>
      </c>
      <c r="E31" s="4" t="s">
        <v>149</v>
      </c>
      <c r="F31" s="10">
        <f>B12/F9</f>
        <v>0.55510204081632653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3</v>
      </c>
      <c r="E32" s="12" t="s">
        <v>150</v>
      </c>
      <c r="F32" s="10">
        <f>C12/F10</f>
        <v>0.58314855875831484</v>
      </c>
      <c r="G32" s="7"/>
      <c r="H32" s="65"/>
      <c r="I32" s="4" t="s">
        <v>203</v>
      </c>
      <c r="J32" s="9">
        <f>F14</f>
        <v>66.97508896797153</v>
      </c>
      <c r="K32" s="4">
        <f>RANK(J32,'Universal Aggregate Worksheet'!I7:I67,0)</f>
        <v>34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5.0847457627118647E-2</v>
      </c>
      <c r="E33" s="12" t="s">
        <v>92</v>
      </c>
      <c r="F33" s="13">
        <f>F31-F32</f>
        <v>-2.8046517941988314E-2</v>
      </c>
      <c r="G33" s="29"/>
      <c r="H33" s="65"/>
      <c r="I33" s="12" t="s">
        <v>160</v>
      </c>
      <c r="J33" s="9">
        <f>F12</f>
        <v>34.87544483985765</v>
      </c>
      <c r="K33" s="4">
        <f>RANK(J33,'Universal Aggregate Worksheet'!F7:F67,0)</f>
        <v>24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0.27310173160173162</v>
      </c>
      <c r="G34" s="31"/>
      <c r="H34" s="65"/>
      <c r="I34" s="12" t="s">
        <v>161</v>
      </c>
      <c r="J34" s="9">
        <f>F13</f>
        <v>32.09964412811388</v>
      </c>
      <c r="K34" s="4">
        <f>RANK(J34,'Universal Aggregate Worksheet'!G7:G67,1)</f>
        <v>22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69</v>
      </c>
      <c r="C35" s="4">
        <v>59</v>
      </c>
      <c r="E35" s="12" t="s">
        <v>152</v>
      </c>
      <c r="F35" s="6">
        <f>((0.167*C30)+(C9)+(0.83*C32))/C10</f>
        <v>0.27173260869565219</v>
      </c>
      <c r="G35" s="7"/>
      <c r="H35" s="65"/>
      <c r="I35" s="12" t="s">
        <v>210</v>
      </c>
      <c r="J35" s="9">
        <f>J33-J34</f>
        <v>2.77580071174377</v>
      </c>
      <c r="K35" s="4">
        <f>RANK(J35,'Universal Aggregate Worksheet'!H7:H67,0)</f>
        <v>17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0.46387132352941179</v>
      </c>
      <c r="G36" s="31"/>
      <c r="H36" s="65"/>
      <c r="I36" s="4" t="s">
        <v>133</v>
      </c>
      <c r="J36" s="10">
        <f>F23</f>
        <v>25.407680207271962</v>
      </c>
      <c r="K36" s="4">
        <f>RANK(J36,'Universal Aggregate Worksheet'!X7:X67,0)</f>
        <v>48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0.47527376425855511</v>
      </c>
      <c r="G37" s="31"/>
      <c r="H37" s="65"/>
      <c r="I37" s="4" t="s">
        <v>136</v>
      </c>
      <c r="J37" s="10">
        <f>F24</f>
        <v>27.505812667604392</v>
      </c>
      <c r="K37" s="4">
        <f>RANK(J37,'Universal Aggregate Worksheet'!Z7:Z67,1)</f>
        <v>33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-2.0981324603324296</v>
      </c>
      <c r="K38" s="4">
        <f>RANK(J38,'Universal Aggregate Worksheet'!AB7:AB67,0)</f>
        <v>43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843</v>
      </c>
      <c r="C39" s="4">
        <f>B39</f>
        <v>843</v>
      </c>
      <c r="E39" s="24" t="s">
        <v>155</v>
      </c>
      <c r="F39" s="7"/>
      <c r="G39" s="7"/>
      <c r="H39" s="65"/>
      <c r="I39" s="4" t="s">
        <v>166</v>
      </c>
      <c r="J39" s="10">
        <f>F28</f>
        <v>0.94285714285714284</v>
      </c>
      <c r="K39" s="4">
        <f>RANK(J39,'Universal Aggregate Worksheet'!M7:M67,0)</f>
        <v>45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4.1125541125541128E-2</v>
      </c>
      <c r="G40" s="13">
        <f>C30/C10</f>
        <v>4.5652173913043478E-2</v>
      </c>
      <c r="H40" s="65"/>
      <c r="I40" s="4" t="s">
        <v>170</v>
      </c>
      <c r="J40" s="10">
        <f>F29</f>
        <v>1.0199556541019956</v>
      </c>
      <c r="K40" s="4">
        <f>RANK(J40,'Universal Aggregate Worksheet'!Q7:Q67,1)</f>
        <v>39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0.14347826086956522</v>
      </c>
      <c r="G41" s="10">
        <f>B29/B10</f>
        <v>0.12770562770562771</v>
      </c>
      <c r="H41" s="65"/>
      <c r="I41" s="4" t="s">
        <v>168</v>
      </c>
      <c r="J41" s="6">
        <f>F34</f>
        <v>0.27310173160173162</v>
      </c>
      <c r="K41" s="4">
        <f>RANK(J41,'Universal Aggregate Worksheet'!O7:O67,0)</f>
        <v>40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-0.1023527197440241</v>
      </c>
      <c r="G42" s="10">
        <f>G40-G41</f>
        <v>-8.2053453792584233E-2</v>
      </c>
      <c r="H42" s="65"/>
      <c r="I42" s="4" t="s">
        <v>172</v>
      </c>
      <c r="J42" s="6">
        <f>F35</f>
        <v>0.27173260869565219</v>
      </c>
      <c r="K42" s="4">
        <f>RANK(J42,'Universal Aggregate Worksheet'!S7:S67,1)</f>
        <v>19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0.12040816326530612</v>
      </c>
      <c r="G43" s="86">
        <f>C29/F10</f>
        <v>0.14634146341463414</v>
      </c>
      <c r="H43" s="65"/>
      <c r="I43" s="4" t="s">
        <v>182</v>
      </c>
      <c r="J43" s="10">
        <f>F47</f>
        <v>0.14489795918367346</v>
      </c>
      <c r="K43" s="4">
        <f>RANK(J43,'Universal Aggregate Worksheet'!U7:U67,0)</f>
        <v>40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0.15447154471544716</v>
      </c>
      <c r="G44" s="86">
        <f>C30/C9</f>
        <v>0.17647058823529413</v>
      </c>
      <c r="H44" s="65"/>
      <c r="I44" s="4" t="s">
        <v>183</v>
      </c>
      <c r="J44" s="10">
        <f>F48</f>
        <v>0.1352549889135255</v>
      </c>
      <c r="K44" s="4">
        <f>RANK(J44,'Universal Aggregate Worksheet'!V7:V67,1)</f>
        <v>19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0.52068965517241383</v>
      </c>
      <c r="K45" s="4">
        <f>RANK(J45,'Universal Aggregate Worksheet'!J7:J67,0)</f>
        <v>25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0.87543252595155707</v>
      </c>
      <c r="K46" s="4">
        <f>RANK(J46,'Universal Aggregate Worksheet'!K7:K67,0)</f>
        <v>10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0.14489795918367346</v>
      </c>
      <c r="G47" s="33"/>
      <c r="H47" s="65"/>
      <c r="I47" s="4" t="s">
        <v>181</v>
      </c>
      <c r="J47" s="13">
        <f>C25</f>
        <v>0.8188405797101449</v>
      </c>
      <c r="K47" s="4">
        <f>RANK(J47,'Universal Aggregate Worksheet'!L7:L67,1)</f>
        <v>29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0.1352549889135255</v>
      </c>
      <c r="G48" s="29"/>
      <c r="H48" s="65"/>
      <c r="I48" s="4" t="s">
        <v>205</v>
      </c>
      <c r="J48" s="6">
        <f>B31</f>
        <v>0.32203389830508472</v>
      </c>
      <c r="K48" s="4">
        <f>RANK(J48,'Universal Aggregate Worksheet'!AC7:AC67,0)</f>
        <v>31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0.31818181818181818</v>
      </c>
      <c r="K49" s="4">
        <f>RANK(J49,'Universal Aggregate Worksheet'!AD7:AD67,1)</f>
        <v>30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4.1125541125541128E-2</v>
      </c>
      <c r="K50" s="4">
        <f>RANK(J50,'Universal Aggregate Worksheet'!AI7:AI67,0)</f>
        <v>20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7.3326248671625932E-2</v>
      </c>
      <c r="G51" s="10">
        <f>C35/F11</f>
        <v>6.2699256110520726E-2</v>
      </c>
      <c r="H51" s="65"/>
      <c r="I51" s="12" t="s">
        <v>221</v>
      </c>
      <c r="J51" s="10">
        <f>F41</f>
        <v>0.14347826086956522</v>
      </c>
      <c r="K51" s="4">
        <f>RANK(J51,'Universal Aggregate Worksheet'!AJ7:AJ67,1)</f>
        <v>55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0.31929046563192903</v>
      </c>
      <c r="G52" s="86">
        <f>(B12-B9)/F9</f>
        <v>0.30408163265306121</v>
      </c>
      <c r="H52" s="65"/>
      <c r="I52" s="12" t="s">
        <v>222</v>
      </c>
      <c r="J52" s="87">
        <f>F43</f>
        <v>0.12040816326530612</v>
      </c>
      <c r="K52" s="4">
        <f>RANK(J52,'Universal Aggregate Worksheet'!AE7:AE67,0)</f>
        <v>21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0.14634146341463414</v>
      </c>
      <c r="K53" s="4">
        <f>RANK(J53,'Universal Aggregate Worksheet'!AF7:AF67,1)</f>
        <v>56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0.15447154471544716</v>
      </c>
      <c r="K54" s="4">
        <f>RANK(J54,'Universal Aggregate Worksheet'!AG7:AG67,0)</f>
        <v>11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26.857627405721967</v>
      </c>
      <c r="G55" s="7"/>
      <c r="H55" s="65"/>
      <c r="I55" s="12" t="s">
        <v>225</v>
      </c>
      <c r="J55" s="87">
        <f>G44</f>
        <v>0.17647058823529413</v>
      </c>
      <c r="K55" s="4">
        <f>RANK(J55,'Universal Aggregate Worksheet'!AH7:AH67,1)</f>
        <v>55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27.657501020641689</v>
      </c>
      <c r="G56" s="7"/>
      <c r="H56" s="65"/>
      <c r="I56" s="12" t="s">
        <v>227</v>
      </c>
      <c r="J56" s="10">
        <f>F51</f>
        <v>7.3326248671625932E-2</v>
      </c>
      <c r="K56" s="4">
        <f>RANK(J56,'Universal Aggregate Worksheet'!AK7:AK67,1)</f>
        <v>55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-0.79987361491972209</v>
      </c>
      <c r="G57" s="7"/>
      <c r="H57" s="65"/>
      <c r="I57" s="12" t="s">
        <v>226</v>
      </c>
      <c r="J57" s="10">
        <f>G51</f>
        <v>6.2699256110520726E-2</v>
      </c>
      <c r="K57" s="4">
        <f>RANK(J57,'Universal Aggregate Worksheet'!AL7:AL67,0)</f>
        <v>25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0.31929046563192903</v>
      </c>
      <c r="K58" s="4">
        <f>RANK(J58,'Universal Aggregate Worksheet'!AM7:AM67,0)</f>
        <v>20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0.30408163265306121</v>
      </c>
      <c r="K59" s="4">
        <f>RANK(J59,'Universal Aggregate Worksheet'!AN7:AN67,1)</f>
        <v>30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26.857627405721967</v>
      </c>
      <c r="K60" s="4">
        <f>RANK(J60,'Universal Aggregate Worksheet'!AO7:AO67,0)</f>
        <v>54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27.657501020641689</v>
      </c>
      <c r="K61" s="4">
        <f>RANK(J61,'Universal Aggregate Worksheet'!AP7:AP67,1)</f>
        <v>23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-0.79987361491972209</v>
      </c>
      <c r="K62" s="4">
        <f>RANK(J62,'Universal Aggregate Worksheet'!AQ7:AQ67,0)</f>
        <v>42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55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132</v>
      </c>
    </row>
    <row r="4" spans="1:23" ht="15.75" thickBot="1">
      <c r="N4" s="69"/>
      <c r="O4" s="69"/>
      <c r="P4" s="69"/>
      <c r="Q4" s="69"/>
      <c r="R4" s="69"/>
      <c r="S4" s="69"/>
      <c r="T4" s="69"/>
      <c r="U4" s="69"/>
      <c r="V4" s="69"/>
      <c r="W4" s="69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70"/>
      <c r="O5" s="70"/>
      <c r="P5" s="70"/>
      <c r="Q5" s="70"/>
      <c r="R5" s="70"/>
      <c r="S5" s="70"/>
      <c r="T5" s="70"/>
      <c r="U5" s="70"/>
      <c r="V5" s="70"/>
      <c r="W5" s="70"/>
    </row>
    <row r="6" spans="1:23">
      <c r="N6" s="68"/>
      <c r="O6" s="68"/>
      <c r="P6" s="68"/>
      <c r="Q6" s="68"/>
      <c r="R6" s="68"/>
      <c r="S6" s="68"/>
      <c r="T6" s="68"/>
      <c r="U6" s="68"/>
      <c r="V6" s="68"/>
      <c r="W6" s="68"/>
    </row>
    <row r="7" spans="1:23" ht="30">
      <c r="A7" s="7"/>
      <c r="B7" s="76" t="str">
        <f>B1</f>
        <v>Villanova</v>
      </c>
      <c r="C7" s="76" t="s">
        <v>62</v>
      </c>
      <c r="E7" s="7"/>
      <c r="F7" s="76" t="str">
        <f>B1</f>
        <v>Villanova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70"/>
      <c r="O7" s="70"/>
      <c r="P7" s="70"/>
      <c r="Q7" s="70"/>
      <c r="R7" s="70"/>
      <c r="S7" s="70"/>
      <c r="T7" s="70"/>
      <c r="U7" s="70"/>
      <c r="V7" s="70"/>
      <c r="W7" s="70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27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31.395348837209301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30.855855855855857</v>
      </c>
      <c r="L8" s="94"/>
      <c r="M8" s="66" t="s">
        <v>0</v>
      </c>
      <c r="N8" s="71"/>
      <c r="O8" s="68"/>
      <c r="P8" s="68"/>
      <c r="Q8" s="68"/>
      <c r="R8" s="68"/>
      <c r="S8" s="68"/>
      <c r="T8" s="72"/>
      <c r="U8" s="72"/>
      <c r="V8" s="73"/>
      <c r="W8" s="72"/>
    </row>
    <row r="9" spans="1:23">
      <c r="A9" s="4" t="s">
        <v>65</v>
      </c>
      <c r="B9" s="4">
        <v>120</v>
      </c>
      <c r="C9" s="4">
        <v>95</v>
      </c>
      <c r="E9" s="4" t="s">
        <v>82</v>
      </c>
      <c r="F9" s="78">
        <f>B19+B23+C26</f>
        <v>368</v>
      </c>
      <c r="G9" s="27"/>
      <c r="H9" s="65"/>
      <c r="I9" s="4" t="s">
        <v>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28.865979381443296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22.566371681415927</v>
      </c>
      <c r="L9" s="94"/>
      <c r="M9" s="66" t="s">
        <v>1</v>
      </c>
      <c r="N9" s="71"/>
      <c r="O9" s="68"/>
      <c r="P9" s="68"/>
      <c r="Q9" s="68"/>
      <c r="R9" s="68"/>
      <c r="S9" s="68"/>
      <c r="T9" s="72"/>
      <c r="U9" s="72"/>
      <c r="V9" s="73"/>
      <c r="W9" s="72"/>
    </row>
    <row r="10" spans="1:23">
      <c r="A10" s="4" t="s">
        <v>66</v>
      </c>
      <c r="B10" s="4">
        <v>399</v>
      </c>
      <c r="C10" s="4">
        <v>338</v>
      </c>
      <c r="E10" s="4" t="s">
        <v>83</v>
      </c>
      <c r="F10" s="78">
        <f>C19+C23+B26</f>
        <v>338</v>
      </c>
      <c r="G10" s="27"/>
      <c r="H10" s="65"/>
      <c r="I10" s="4" t="s">
        <v>15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36.272040302267001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31.45780051150895</v>
      </c>
      <c r="L10" s="94"/>
      <c r="M10" s="66" t="s">
        <v>2</v>
      </c>
      <c r="N10" s="71"/>
      <c r="O10" s="68"/>
      <c r="P10" s="68"/>
      <c r="Q10" s="68"/>
      <c r="R10" s="68"/>
      <c r="S10" s="68"/>
      <c r="T10" s="72"/>
      <c r="U10" s="72"/>
      <c r="V10" s="73"/>
      <c r="W10" s="72"/>
    </row>
    <row r="11" spans="1:23">
      <c r="A11" s="4" t="s">
        <v>67</v>
      </c>
      <c r="B11" s="6">
        <f>B9/B10</f>
        <v>0.3007518796992481</v>
      </c>
      <c r="C11" s="6">
        <f>C9/C10</f>
        <v>0.28106508875739644</v>
      </c>
      <c r="E11" s="4" t="s">
        <v>84</v>
      </c>
      <c r="F11" s="78">
        <f>SUM(F9:F10)</f>
        <v>706</v>
      </c>
      <c r="G11" s="27"/>
      <c r="H11" s="65"/>
      <c r="I11" s="4" t="s">
        <v>17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27.733333333333331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23.333333333333332</v>
      </c>
      <c r="L11" s="94"/>
      <c r="M11" s="66" t="s">
        <v>3</v>
      </c>
      <c r="N11" s="71"/>
      <c r="O11" s="68"/>
      <c r="P11" s="68"/>
      <c r="Q11" s="68"/>
      <c r="R11" s="68"/>
      <c r="S11" s="68"/>
      <c r="T11" s="72"/>
      <c r="U11" s="72"/>
      <c r="V11" s="73"/>
      <c r="W11" s="72"/>
    </row>
    <row r="12" spans="1:23">
      <c r="A12" s="4" t="s">
        <v>68</v>
      </c>
      <c r="B12" s="4">
        <v>253</v>
      </c>
      <c r="C12" s="4">
        <v>187</v>
      </c>
      <c r="E12" s="4" t="s">
        <v>85</v>
      </c>
      <c r="F12" s="79">
        <f>F9/(B39/60)</f>
        <v>30.581717451523545</v>
      </c>
      <c r="G12" s="28"/>
      <c r="H12" s="65"/>
      <c r="I12" s="4" t="s">
        <v>39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28.693181818181817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26.197183098591548</v>
      </c>
      <c r="L12" s="94"/>
      <c r="M12" s="66" t="s">
        <v>4</v>
      </c>
      <c r="N12" s="71"/>
      <c r="O12" s="68"/>
      <c r="P12" s="68"/>
      <c r="Q12" s="68"/>
      <c r="R12" s="68"/>
      <c r="S12" s="68"/>
      <c r="T12" s="72"/>
      <c r="U12" s="72"/>
      <c r="V12" s="73"/>
      <c r="W12" s="72"/>
    </row>
    <row r="13" spans="1:23">
      <c r="A13" s="4" t="s">
        <v>69</v>
      </c>
      <c r="B13" s="6">
        <f>B12/B10</f>
        <v>0.63408521303258147</v>
      </c>
      <c r="C13" s="6">
        <f>C12/C10</f>
        <v>0.55325443786982254</v>
      </c>
      <c r="E13" s="4" t="s">
        <v>86</v>
      </c>
      <c r="F13" s="79">
        <f>F10/(B39/60)</f>
        <v>28.088642659279778</v>
      </c>
      <c r="G13" s="28"/>
      <c r="H13" s="65"/>
      <c r="I13" s="4" t="s">
        <v>38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29.722222222222221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23.298429319371728</v>
      </c>
      <c r="L13" s="94"/>
      <c r="M13" s="66" t="s">
        <v>5</v>
      </c>
      <c r="N13" s="71"/>
      <c r="O13" s="68"/>
      <c r="P13" s="68"/>
      <c r="Q13" s="68"/>
      <c r="R13" s="68"/>
      <c r="S13" s="68"/>
      <c r="T13" s="72"/>
      <c r="U13" s="72"/>
      <c r="V13" s="73"/>
      <c r="W13" s="72"/>
    </row>
    <row r="14" spans="1:23">
      <c r="A14" s="4" t="s">
        <v>78</v>
      </c>
      <c r="B14" s="6">
        <f>B9/B12</f>
        <v>0.4743083003952569</v>
      </c>
      <c r="C14" s="6">
        <f>C9/C12</f>
        <v>0.50802139037433158</v>
      </c>
      <c r="E14" s="4" t="s">
        <v>87</v>
      </c>
      <c r="F14" s="79">
        <f>F11/(B39/60)</f>
        <v>58.670360110803323</v>
      </c>
      <c r="G14" s="28"/>
      <c r="H14" s="65"/>
      <c r="I14" s="4" t="s">
        <v>41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26.896551724137929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24.269005847953213</v>
      </c>
      <c r="L14" s="94"/>
      <c r="M14" s="66" t="s">
        <v>6</v>
      </c>
      <c r="N14" s="71"/>
      <c r="O14" s="68"/>
      <c r="P14" s="68"/>
      <c r="Q14" s="68"/>
      <c r="R14" s="68"/>
      <c r="S14" s="68"/>
      <c r="T14" s="72"/>
      <c r="U14" s="72"/>
      <c r="V14" s="73"/>
      <c r="W14" s="72"/>
    </row>
    <row r="15" spans="1:23">
      <c r="A15" s="4" t="s">
        <v>70</v>
      </c>
      <c r="B15" s="4">
        <v>75</v>
      </c>
      <c r="C15" s="4">
        <v>59</v>
      </c>
      <c r="E15" s="7"/>
      <c r="F15" s="7"/>
      <c r="G15" s="7"/>
      <c r="H15" s="65"/>
      <c r="I15" s="4" t="s">
        <v>29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25.617977528089884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31.412639405204462</v>
      </c>
      <c r="L15" s="94"/>
      <c r="M15" s="66" t="s">
        <v>7</v>
      </c>
      <c r="N15" s="71"/>
      <c r="O15" s="68"/>
      <c r="P15" s="68"/>
      <c r="Q15" s="68"/>
      <c r="R15" s="68"/>
      <c r="S15" s="68"/>
      <c r="T15" s="72"/>
      <c r="U15" s="72"/>
      <c r="V15" s="73"/>
      <c r="W15" s="72"/>
    </row>
    <row r="16" spans="1:23">
      <c r="A16" s="4" t="s">
        <v>79</v>
      </c>
      <c r="B16" s="6">
        <f>B15/B9</f>
        <v>0.625</v>
      </c>
      <c r="C16" s="6">
        <f>C15/C9</f>
        <v>0.62105263157894741</v>
      </c>
      <c r="E16" s="24" t="s">
        <v>88</v>
      </c>
      <c r="F16" s="7"/>
      <c r="G16" s="7"/>
      <c r="H16" s="65"/>
      <c r="I16" s="4" t="s">
        <v>51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29.025423728813561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22.065727699530516</v>
      </c>
      <c r="L16" s="94"/>
      <c r="M16" s="66" t="s">
        <v>8</v>
      </c>
      <c r="N16" s="71"/>
      <c r="O16" s="68"/>
      <c r="P16" s="68"/>
      <c r="Q16" s="68"/>
      <c r="R16" s="68"/>
      <c r="S16" s="68"/>
      <c r="T16" s="72"/>
      <c r="U16" s="72"/>
      <c r="V16" s="73"/>
      <c r="W16" s="72"/>
    </row>
    <row r="17" spans="1:23">
      <c r="A17" s="7"/>
      <c r="B17" s="7"/>
      <c r="C17" s="7"/>
      <c r="E17" s="4" t="s">
        <v>118</v>
      </c>
      <c r="F17" s="10">
        <f>(B9/F9)*100</f>
        <v>32.608695652173914</v>
      </c>
      <c r="G17" s="29"/>
      <c r="H17" s="65"/>
      <c r="I17" s="4" t="s">
        <v>36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31.921824104234524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20.068027210884352</v>
      </c>
      <c r="L17" s="94"/>
      <c r="M17" s="66" t="s">
        <v>196</v>
      </c>
      <c r="N17" s="71"/>
      <c r="O17" s="68"/>
      <c r="P17" s="68"/>
      <c r="Q17" s="68"/>
      <c r="R17" s="68"/>
      <c r="S17" s="68"/>
      <c r="T17" s="72"/>
      <c r="U17" s="72"/>
      <c r="V17" s="73"/>
      <c r="W17" s="72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28.106508875739642</v>
      </c>
      <c r="G18" s="29"/>
      <c r="H18" s="65"/>
      <c r="I18" s="4" t="s">
        <v>12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26.156941649899395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26.530612244897959</v>
      </c>
      <c r="L18" s="94"/>
      <c r="M18" s="66" t="s">
        <v>9</v>
      </c>
      <c r="N18" s="71"/>
      <c r="O18" s="68"/>
      <c r="P18" s="68"/>
      <c r="Q18" s="68"/>
      <c r="R18" s="68"/>
      <c r="S18" s="68"/>
      <c r="T18" s="72"/>
      <c r="U18" s="72"/>
      <c r="V18" s="73"/>
      <c r="W18" s="72"/>
    </row>
    <row r="19" spans="1:23">
      <c r="A19" s="4" t="s">
        <v>72</v>
      </c>
      <c r="B19" s="4">
        <v>140</v>
      </c>
      <c r="C19" s="4">
        <v>111</v>
      </c>
      <c r="E19" s="4" t="s">
        <v>120</v>
      </c>
      <c r="F19" s="10">
        <f>F17-F18</f>
        <v>4.5021867764342716</v>
      </c>
      <c r="G19" s="29"/>
      <c r="H19" s="65"/>
      <c r="I19" s="4" t="s">
        <v>199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25.365853658536587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27.493917274939172</v>
      </c>
      <c r="L19" s="94"/>
      <c r="M19" s="66" t="s">
        <v>10</v>
      </c>
      <c r="N19" s="71"/>
      <c r="O19" s="68"/>
      <c r="P19" s="68"/>
      <c r="Q19" s="68"/>
      <c r="R19" s="68"/>
      <c r="S19" s="68"/>
      <c r="T19" s="72"/>
      <c r="U19" s="72"/>
      <c r="V19" s="73"/>
      <c r="W19" s="72"/>
    </row>
    <row r="20" spans="1:23">
      <c r="A20" s="30" t="s">
        <v>145</v>
      </c>
      <c r="B20" s="6">
        <f>B19/(B19+C19)</f>
        <v>0.55776892430278879</v>
      </c>
      <c r="C20" s="6">
        <f>C19/(B19+C19)</f>
        <v>0.44223107569721115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71"/>
      <c r="O20" s="68"/>
      <c r="P20" s="68"/>
      <c r="Q20" s="68"/>
      <c r="R20" s="68"/>
      <c r="S20" s="68"/>
      <c r="T20" s="72"/>
      <c r="U20" s="72"/>
      <c r="V20" s="73"/>
      <c r="W20" s="72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71"/>
      <c r="O21" s="68"/>
      <c r="P21" s="68"/>
      <c r="Q21" s="68"/>
      <c r="R21" s="68"/>
      <c r="S21" s="68"/>
      <c r="T21" s="72"/>
      <c r="U21" s="72"/>
      <c r="V21" s="73"/>
      <c r="W21" s="72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71"/>
      <c r="O22" s="68"/>
      <c r="P22" s="68"/>
      <c r="Q22" s="68"/>
      <c r="R22" s="68"/>
      <c r="S22" s="68"/>
      <c r="T22" s="72"/>
      <c r="U22" s="72"/>
      <c r="V22" s="73"/>
      <c r="W22" s="72"/>
    </row>
    <row r="23" spans="1:23">
      <c r="A23" s="4" t="s">
        <v>74</v>
      </c>
      <c r="B23" s="4">
        <v>205</v>
      </c>
      <c r="C23" s="4">
        <v>195</v>
      </c>
      <c r="E23" s="12" t="s">
        <v>122</v>
      </c>
      <c r="F23" s="10">
        <f>(F17*'Efficiency Adjustment'!B66)/K27</f>
        <v>35.38786189364459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71"/>
      <c r="O23" s="68"/>
      <c r="P23" s="68"/>
      <c r="Q23" s="68"/>
      <c r="R23" s="68"/>
      <c r="S23" s="68"/>
      <c r="T23" s="72"/>
      <c r="U23" s="72"/>
      <c r="V23" s="73"/>
      <c r="W23" s="72"/>
    </row>
    <row r="24" spans="1:23">
      <c r="A24" s="4" t="s">
        <v>75</v>
      </c>
      <c r="B24" s="4">
        <v>173</v>
      </c>
      <c r="C24" s="4">
        <v>172</v>
      </c>
      <c r="E24" s="12" t="s">
        <v>123</v>
      </c>
      <c r="F24" s="10">
        <f>(F18*'Efficiency Adjustment'!C66)/J27</f>
        <v>27.161064617584405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71"/>
      <c r="O24" s="68"/>
      <c r="P24" s="68"/>
      <c r="Q24" s="68"/>
      <c r="R24" s="68"/>
      <c r="S24" s="68"/>
      <c r="T24" s="72"/>
      <c r="U24" s="72"/>
      <c r="V24" s="73"/>
      <c r="W24" s="72"/>
    </row>
    <row r="25" spans="1:23">
      <c r="A25" s="4" t="s">
        <v>80</v>
      </c>
      <c r="B25" s="6">
        <f>B24/B23</f>
        <v>0.84390243902439022</v>
      </c>
      <c r="C25" s="6">
        <f>C24/C23</f>
        <v>0.88205128205128203</v>
      </c>
      <c r="E25" s="12" t="s">
        <v>124</v>
      </c>
      <c r="F25" s="10">
        <f>F23-F24</f>
        <v>8.2267972760601857</v>
      </c>
      <c r="G25" s="7"/>
      <c r="H25" s="65"/>
      <c r="M25" s="66" t="s">
        <v>16</v>
      </c>
      <c r="N25" s="71"/>
      <c r="O25" s="68"/>
      <c r="P25" s="68"/>
      <c r="Q25" s="68"/>
      <c r="R25" s="68"/>
      <c r="S25" s="68"/>
      <c r="T25" s="72"/>
      <c r="U25" s="72"/>
      <c r="V25" s="73"/>
      <c r="W25" s="72"/>
    </row>
    <row r="26" spans="1:23">
      <c r="A26" s="4" t="s">
        <v>76</v>
      </c>
      <c r="B26" s="4">
        <f>B23-B24</f>
        <v>32</v>
      </c>
      <c r="C26" s="4">
        <f>C23-C24</f>
        <v>23</v>
      </c>
      <c r="E26" s="7"/>
      <c r="F26" s="7"/>
      <c r="G26" s="7"/>
      <c r="H26" s="65"/>
      <c r="M26" s="66" t="s">
        <v>17</v>
      </c>
      <c r="N26" s="71"/>
      <c r="O26" s="68"/>
      <c r="P26" s="68"/>
      <c r="Q26" s="68"/>
      <c r="R26" s="68"/>
      <c r="S26" s="68"/>
      <c r="T26" s="72"/>
      <c r="U26" s="72"/>
      <c r="V26" s="73"/>
      <c r="W26" s="72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28.972223190697406</v>
      </c>
      <c r="K27" s="19">
        <f>AVERAGEIF(K8:K24,"&gt;0")</f>
        <v>25.795741956957254</v>
      </c>
      <c r="L27" s="19"/>
      <c r="M27" s="66" t="s">
        <v>18</v>
      </c>
      <c r="N27" s="71"/>
      <c r="O27" s="68"/>
      <c r="P27" s="68"/>
      <c r="Q27" s="68"/>
      <c r="R27" s="68"/>
      <c r="S27" s="68"/>
      <c r="T27" s="72"/>
      <c r="U27" s="72"/>
      <c r="V27" s="73"/>
      <c r="W27" s="72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1.0842391304347827</v>
      </c>
      <c r="G28" s="29"/>
      <c r="H28" s="65"/>
      <c r="I28" s="21"/>
      <c r="M28" s="66" t="s">
        <v>19</v>
      </c>
      <c r="N28" s="71"/>
      <c r="O28" s="68"/>
      <c r="P28" s="68"/>
      <c r="Q28" s="68"/>
      <c r="R28" s="68"/>
      <c r="S28" s="68"/>
      <c r="T28" s="72"/>
      <c r="U28" s="72"/>
      <c r="V28" s="73"/>
      <c r="W28" s="72"/>
    </row>
    <row r="29" spans="1:23" ht="15.75" thickBot="1">
      <c r="A29" s="4" t="s">
        <v>95</v>
      </c>
      <c r="B29" s="4">
        <v>62</v>
      </c>
      <c r="C29" s="4">
        <v>50</v>
      </c>
      <c r="E29" s="12" t="s">
        <v>148</v>
      </c>
      <c r="F29" s="10">
        <f>C10/F10</f>
        <v>1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71"/>
      <c r="O29" s="68"/>
      <c r="P29" s="68"/>
      <c r="Q29" s="68"/>
      <c r="R29" s="68"/>
      <c r="S29" s="68"/>
      <c r="T29" s="72"/>
      <c r="U29" s="72"/>
      <c r="V29" s="73"/>
      <c r="W29" s="72"/>
    </row>
    <row r="30" spans="1:23">
      <c r="A30" s="4" t="s">
        <v>96</v>
      </c>
      <c r="B30" s="4">
        <v>18</v>
      </c>
      <c r="C30" s="4">
        <v>16</v>
      </c>
      <c r="E30" s="12" t="s">
        <v>91</v>
      </c>
      <c r="F30" s="10">
        <f>F28-F29</f>
        <v>8.4239130434782705E-2</v>
      </c>
      <c r="G30" s="29"/>
      <c r="H30" s="65"/>
      <c r="M30" s="66" t="s">
        <v>21</v>
      </c>
      <c r="N30" s="71"/>
      <c r="O30" s="68"/>
      <c r="P30" s="68"/>
      <c r="Q30" s="68"/>
      <c r="R30" s="68"/>
      <c r="S30" s="68"/>
      <c r="T30" s="72"/>
      <c r="U30" s="72"/>
      <c r="V30" s="73"/>
      <c r="W30" s="72"/>
    </row>
    <row r="31" spans="1:23">
      <c r="A31" s="12" t="s">
        <v>143</v>
      </c>
      <c r="B31" s="23">
        <f>B30/B29</f>
        <v>0.29032258064516131</v>
      </c>
      <c r="C31" s="23">
        <f>C30/C29</f>
        <v>0.32</v>
      </c>
      <c r="E31" s="4" t="s">
        <v>149</v>
      </c>
      <c r="F31" s="10">
        <f>B12/F9</f>
        <v>0.6875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71"/>
      <c r="O31" s="68"/>
      <c r="P31" s="68"/>
      <c r="Q31" s="68"/>
      <c r="R31" s="68"/>
      <c r="S31" s="68"/>
      <c r="T31" s="72"/>
      <c r="U31" s="72"/>
      <c r="V31" s="73"/>
      <c r="W31" s="72"/>
    </row>
    <row r="32" spans="1:23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0.55325443786982254</v>
      </c>
      <c r="G32" s="7"/>
      <c r="H32" s="65"/>
      <c r="I32" s="4" t="s">
        <v>203</v>
      </c>
      <c r="J32" s="9">
        <f>F14</f>
        <v>58.670360110803323</v>
      </c>
      <c r="K32" s="4">
        <f>RANK(J32,'Universal Aggregate Worksheet'!I7:I67,0)</f>
        <v>58</v>
      </c>
      <c r="L32" s="10">
        <f>AVERAGE('Universal Aggregate Worksheet'!$I$7:$I$67)</f>
        <v>67.217416749468924</v>
      </c>
      <c r="M32" s="66" t="s">
        <v>23</v>
      </c>
      <c r="N32" s="71"/>
      <c r="O32" s="68"/>
      <c r="P32" s="68"/>
      <c r="Q32" s="68"/>
      <c r="R32" s="68"/>
      <c r="S32" s="68"/>
      <c r="T32" s="72"/>
      <c r="U32" s="72"/>
      <c r="V32" s="73"/>
      <c r="W32" s="72"/>
    </row>
    <row r="33" spans="1:23">
      <c r="A33" s="12" t="s">
        <v>98</v>
      </c>
      <c r="B33" s="23">
        <f>B32/C29</f>
        <v>0.02</v>
      </c>
      <c r="C33" s="23">
        <f>C32/B29</f>
        <v>1.6129032258064516E-2</v>
      </c>
      <c r="E33" s="12" t="s">
        <v>92</v>
      </c>
      <c r="F33" s="13">
        <f>F31-F32</f>
        <v>0.13424556213017746</v>
      </c>
      <c r="G33" s="29"/>
      <c r="H33" s="65"/>
      <c r="I33" s="12" t="s">
        <v>160</v>
      </c>
      <c r="J33" s="9">
        <f>F12</f>
        <v>30.581717451523545</v>
      </c>
      <c r="K33" s="4">
        <f>RANK(J33,'Universal Aggregate Worksheet'!F7:F67,0)</f>
        <v>50</v>
      </c>
      <c r="L33" s="10">
        <f>AVERAGE('Universal Aggregate Worksheet'!F7:F67)</f>
        <v>33.570526294001084</v>
      </c>
      <c r="M33" s="66" t="s">
        <v>24</v>
      </c>
      <c r="N33" s="71"/>
      <c r="O33" s="68"/>
      <c r="P33" s="68"/>
      <c r="Q33" s="68"/>
      <c r="R33" s="68"/>
      <c r="S33" s="68"/>
      <c r="T33" s="72"/>
      <c r="U33" s="72"/>
      <c r="V33" s="73"/>
      <c r="W33" s="72"/>
    </row>
    <row r="34" spans="1:23">
      <c r="A34" s="7"/>
      <c r="B34" s="7"/>
      <c r="C34" s="7"/>
      <c r="E34" s="12" t="s">
        <v>151</v>
      </c>
      <c r="F34" s="6">
        <f>((0.167*B30)+(B9)+(0.83*B32))/B10</f>
        <v>0.3103659147869674</v>
      </c>
      <c r="G34" s="31"/>
      <c r="H34" s="65"/>
      <c r="I34" s="12" t="s">
        <v>161</v>
      </c>
      <c r="J34" s="9">
        <f>F13</f>
        <v>28.088642659279778</v>
      </c>
      <c r="K34" s="4">
        <f>RANK(J34,'Universal Aggregate Worksheet'!G7:G67,1)</f>
        <v>3</v>
      </c>
      <c r="L34" s="10">
        <f>AVERAGE('Universal Aggregate Worksheet'!G7:G67)</f>
        <v>33.646890455467869</v>
      </c>
      <c r="M34" s="66" t="s">
        <v>25</v>
      </c>
      <c r="N34" s="71"/>
      <c r="O34" s="68"/>
      <c r="P34" s="68"/>
      <c r="Q34" s="68"/>
      <c r="R34" s="68"/>
      <c r="S34" s="68"/>
      <c r="T34" s="72"/>
      <c r="U34" s="72"/>
      <c r="V34" s="73"/>
      <c r="W34" s="72"/>
    </row>
    <row r="35" spans="1:23">
      <c r="A35" s="24" t="s">
        <v>60</v>
      </c>
      <c r="B35" s="4">
        <v>50</v>
      </c>
      <c r="C35" s="4">
        <v>66</v>
      </c>
      <c r="E35" s="12" t="s">
        <v>152</v>
      </c>
      <c r="F35" s="6">
        <f>((0.167*C30)+(C9)+(0.83*C32))/C10</f>
        <v>0.29142603550295859</v>
      </c>
      <c r="G35" s="7"/>
      <c r="H35" s="65"/>
      <c r="I35" s="12" t="s">
        <v>210</v>
      </c>
      <c r="J35" s="9">
        <f>J33-J34</f>
        <v>2.4930747922437675</v>
      </c>
      <c r="K35" s="4">
        <f>RANK(J35,'Universal Aggregate Worksheet'!H7:H67,0)</f>
        <v>18</v>
      </c>
      <c r="L35" s="10">
        <f>AVERAGE('Universal Aggregate Worksheet'!H7:H67)</f>
        <v>-7.6364161466792924E-2</v>
      </c>
      <c r="M35" s="66" t="s">
        <v>26</v>
      </c>
      <c r="N35" s="71"/>
      <c r="O35" s="68"/>
      <c r="P35" s="68"/>
      <c r="Q35" s="68"/>
      <c r="R35" s="68"/>
      <c r="S35" s="68"/>
      <c r="T35" s="72"/>
      <c r="U35" s="72"/>
      <c r="V35" s="73"/>
      <c r="W35" s="72"/>
    </row>
    <row r="36" spans="1:23">
      <c r="A36" s="7"/>
      <c r="B36" s="7"/>
      <c r="C36" s="7"/>
      <c r="E36" s="12" t="s">
        <v>153</v>
      </c>
      <c r="F36" s="6">
        <f>((0.167*B30)+(B9)+(0.83*B32))/B12</f>
        <v>0.48947035573122527</v>
      </c>
      <c r="G36" s="31"/>
      <c r="H36" s="65"/>
      <c r="I36" s="4" t="s">
        <v>133</v>
      </c>
      <c r="J36" s="10">
        <f>F23</f>
        <v>35.38786189364459</v>
      </c>
      <c r="K36" s="4">
        <f>RANK(J36,'Universal Aggregate Worksheet'!X7:X67,0)</f>
        <v>6</v>
      </c>
      <c r="L36" s="10">
        <f>AVERAGE('Universal Aggregate Worksheet'!X7:X67)</f>
        <v>28.179477936049697</v>
      </c>
      <c r="M36" s="66" t="s">
        <v>27</v>
      </c>
      <c r="N36" s="71"/>
      <c r="O36" s="68"/>
      <c r="P36" s="68"/>
      <c r="Q36" s="68"/>
      <c r="R36" s="68"/>
      <c r="S36" s="68"/>
      <c r="T36" s="72"/>
      <c r="U36" s="72"/>
      <c r="V36" s="73"/>
      <c r="W36" s="72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0.52674866310160429</v>
      </c>
      <c r="G37" s="31"/>
      <c r="H37" s="65"/>
      <c r="I37" s="4" t="s">
        <v>136</v>
      </c>
      <c r="J37" s="10">
        <f>F24</f>
        <v>27.161064617584405</v>
      </c>
      <c r="K37" s="4">
        <f>RANK(J37,'Universal Aggregate Worksheet'!Z7:Z67,1)</f>
        <v>29</v>
      </c>
      <c r="L37" s="10">
        <f>AVERAGE('Universal Aggregate Worksheet'!Z7:Z67)</f>
        <v>27.900078396918762</v>
      </c>
      <c r="M37" s="66" t="s">
        <v>28</v>
      </c>
      <c r="N37" s="71"/>
      <c r="O37" s="68"/>
      <c r="P37" s="68"/>
      <c r="Q37" s="68"/>
      <c r="R37" s="68"/>
      <c r="S37" s="68"/>
      <c r="T37" s="72"/>
      <c r="U37" s="72"/>
      <c r="V37" s="73"/>
      <c r="W37" s="72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8.2267972760601857</v>
      </c>
      <c r="K38" s="4">
        <f>RANK(J38,'Universal Aggregate Worksheet'!AB7:AB67,0)</f>
        <v>10</v>
      </c>
      <c r="L38" s="10">
        <f>AVERAGE('Universal Aggregate Worksheet'!AB7:AB67)</f>
        <v>0.27939953913093413</v>
      </c>
      <c r="M38" s="66" t="s">
        <v>29</v>
      </c>
      <c r="N38" s="71"/>
      <c r="O38" s="68"/>
      <c r="P38" s="68"/>
      <c r="Q38" s="68"/>
      <c r="R38" s="68"/>
      <c r="S38" s="68"/>
      <c r="T38" s="72"/>
      <c r="U38" s="72"/>
      <c r="V38" s="73"/>
      <c r="W38" s="72"/>
    </row>
    <row r="39" spans="1:23">
      <c r="A39" s="24" t="s">
        <v>239</v>
      </c>
      <c r="B39" s="4">
        <v>722</v>
      </c>
      <c r="C39" s="4">
        <f>B39</f>
        <v>722</v>
      </c>
      <c r="E39" s="24" t="s">
        <v>155</v>
      </c>
      <c r="F39" s="7"/>
      <c r="G39" s="7"/>
      <c r="H39" s="65"/>
      <c r="I39" s="4" t="s">
        <v>166</v>
      </c>
      <c r="J39" s="10">
        <f>F28</f>
        <v>1.0842391304347827</v>
      </c>
      <c r="K39" s="4">
        <f>RANK(J39,'Universal Aggregate Worksheet'!M7:M67,0)</f>
        <v>12</v>
      </c>
      <c r="L39" s="10">
        <f>AVERAGE('Universal Aggregate Worksheet'!M7:M67)</f>
        <v>1.0013227946616239</v>
      </c>
      <c r="M39" s="66" t="s">
        <v>30</v>
      </c>
      <c r="N39" s="71"/>
      <c r="O39" s="68"/>
      <c r="P39" s="68"/>
      <c r="Q39" s="68"/>
      <c r="R39" s="68"/>
      <c r="S39" s="68"/>
      <c r="T39" s="72"/>
      <c r="U39" s="72"/>
      <c r="V39" s="73"/>
      <c r="W39" s="72"/>
    </row>
    <row r="40" spans="1:23">
      <c r="E40" s="12" t="s">
        <v>99</v>
      </c>
      <c r="F40" s="13">
        <f>B30/B10</f>
        <v>4.5112781954887216E-2</v>
      </c>
      <c r="G40" s="13">
        <f>C30/C10</f>
        <v>4.7337278106508875E-2</v>
      </c>
      <c r="H40" s="65"/>
      <c r="I40" s="4" t="s">
        <v>170</v>
      </c>
      <c r="J40" s="10">
        <f>F29</f>
        <v>1</v>
      </c>
      <c r="K40" s="4">
        <f>RANK(J40,'Universal Aggregate Worksheet'!Q7:Q67,1)</f>
        <v>33</v>
      </c>
      <c r="L40" s="10">
        <f>AVERAGE('Universal Aggregate Worksheet'!Q7:Q67)</f>
        <v>0.99791056387059895</v>
      </c>
      <c r="M40" s="66" t="s">
        <v>31</v>
      </c>
      <c r="N40" s="71"/>
      <c r="O40" s="68"/>
      <c r="P40" s="68"/>
      <c r="Q40" s="68"/>
      <c r="R40" s="68"/>
      <c r="S40" s="68"/>
      <c r="T40" s="72"/>
      <c r="U40" s="72"/>
      <c r="V40" s="73"/>
      <c r="W40" s="72"/>
    </row>
    <row r="41" spans="1:23">
      <c r="E41" s="12" t="s">
        <v>100</v>
      </c>
      <c r="F41" s="10">
        <f>C29/C10</f>
        <v>0.14792899408284024</v>
      </c>
      <c r="G41" s="10">
        <f>B29/B10</f>
        <v>0.15538847117794485</v>
      </c>
      <c r="H41" s="65"/>
      <c r="I41" s="4" t="s">
        <v>168</v>
      </c>
      <c r="J41" s="6">
        <f>F34</f>
        <v>0.3103659147869674</v>
      </c>
      <c r="K41" s="4">
        <f>RANK(J41,'Universal Aggregate Worksheet'!O7:O67,0)</f>
        <v>18</v>
      </c>
      <c r="L41" s="6">
        <f>AVERAGE('Universal Aggregate Worksheet'!O7:O67)</f>
        <v>0.28850646587075851</v>
      </c>
      <c r="M41" s="66" t="s">
        <v>32</v>
      </c>
      <c r="N41" s="71"/>
      <c r="O41" s="68"/>
      <c r="P41" s="68"/>
      <c r="Q41" s="68"/>
      <c r="R41" s="68"/>
      <c r="S41" s="68"/>
      <c r="T41" s="72"/>
      <c r="U41" s="72"/>
      <c r="V41" s="73"/>
      <c r="W41" s="72"/>
    </row>
    <row r="42" spans="1:23">
      <c r="E42" s="12" t="s">
        <v>216</v>
      </c>
      <c r="F42" s="10">
        <f>F40-F41</f>
        <v>-0.10281621212795303</v>
      </c>
      <c r="G42" s="10">
        <f>G40-G41</f>
        <v>-0.10805119307143599</v>
      </c>
      <c r="H42" s="65"/>
      <c r="I42" s="4" t="s">
        <v>172</v>
      </c>
      <c r="J42" s="6">
        <f>F35</f>
        <v>0.29142603550295859</v>
      </c>
      <c r="K42" s="4">
        <f>RANK(J42,'Universal Aggregate Worksheet'!S7:S67,1)</f>
        <v>28</v>
      </c>
      <c r="L42" s="6">
        <f>AVERAGE('Universal Aggregate Worksheet'!S7:S67)</f>
        <v>0.28847700887225619</v>
      </c>
      <c r="M42" s="66" t="s">
        <v>194</v>
      </c>
      <c r="N42" s="71"/>
      <c r="O42" s="68"/>
      <c r="P42" s="68"/>
      <c r="Q42" s="68"/>
      <c r="R42" s="68"/>
      <c r="S42" s="68"/>
      <c r="T42" s="72"/>
      <c r="U42" s="72"/>
      <c r="V42" s="73"/>
      <c r="W42" s="72"/>
    </row>
    <row r="43" spans="1:23">
      <c r="A43" s="32"/>
      <c r="B43" s="32"/>
      <c r="C43" s="32"/>
      <c r="E43" s="12" t="s">
        <v>217</v>
      </c>
      <c r="F43" s="86">
        <f>B29/F9</f>
        <v>0.16847826086956522</v>
      </c>
      <c r="G43" s="86">
        <f>C29/F10</f>
        <v>0.14792899408284024</v>
      </c>
      <c r="H43" s="65"/>
      <c r="I43" s="4" t="s">
        <v>182</v>
      </c>
      <c r="J43" s="10">
        <f>F47</f>
        <v>0.20380434782608695</v>
      </c>
      <c r="K43" s="4">
        <f>RANK(J43,'Universal Aggregate Worksheet'!U7:U67,0)</f>
        <v>4</v>
      </c>
      <c r="L43" s="10">
        <f>AVERAGE('Universal Aggregate Worksheet'!U7:U67)</f>
        <v>0.15420438650518384</v>
      </c>
      <c r="M43" s="66" t="s">
        <v>197</v>
      </c>
      <c r="N43" s="71"/>
      <c r="O43" s="68"/>
      <c r="P43" s="68"/>
      <c r="Q43" s="68"/>
      <c r="R43" s="68"/>
      <c r="S43" s="68"/>
      <c r="T43" s="72"/>
      <c r="U43" s="72"/>
      <c r="V43" s="73"/>
      <c r="W43" s="72"/>
    </row>
    <row r="44" spans="1:23">
      <c r="A44" s="11"/>
      <c r="B44" s="11"/>
      <c r="C44" s="11"/>
      <c r="E44" s="4" t="s">
        <v>218</v>
      </c>
      <c r="F44" s="86">
        <f>B30/B9</f>
        <v>0.15</v>
      </c>
      <c r="G44" s="86">
        <f>C30/C9</f>
        <v>0.16842105263157894</v>
      </c>
      <c r="H44" s="65"/>
      <c r="I44" s="4" t="s">
        <v>183</v>
      </c>
      <c r="J44" s="10">
        <f>F48</f>
        <v>0.17455621301775148</v>
      </c>
      <c r="K44" s="4">
        <f>RANK(J44,'Universal Aggregate Worksheet'!V7:V67,1)</f>
        <v>47</v>
      </c>
      <c r="L44" s="10">
        <f>AVERAGE('Universal Aggregate Worksheet'!V7:V67)</f>
        <v>0.15326303670387184</v>
      </c>
      <c r="M44" s="66" t="s">
        <v>34</v>
      </c>
      <c r="N44" s="69"/>
      <c r="O44" s="69"/>
      <c r="P44" s="69"/>
      <c r="Q44" s="69"/>
      <c r="R44" s="69"/>
      <c r="S44" s="69"/>
      <c r="T44" s="69"/>
      <c r="U44" s="69"/>
      <c r="V44" s="69"/>
      <c r="W44" s="69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0.55776892430278879</v>
      </c>
      <c r="K45" s="4">
        <f>RANK(J45,'Universal Aggregate Worksheet'!J7:J67,0)</f>
        <v>16</v>
      </c>
      <c r="L45" s="10">
        <f>AVERAGE('Universal Aggregate Worksheet'!J7:J67)</f>
        <v>0.49945904985462097</v>
      </c>
      <c r="M45" s="66" t="s">
        <v>35</v>
      </c>
      <c r="N45" s="69"/>
      <c r="O45" s="69"/>
      <c r="P45" s="69"/>
      <c r="Q45" s="69"/>
      <c r="R45" s="69"/>
      <c r="S45" s="69"/>
      <c r="T45" s="69"/>
      <c r="U45" s="69"/>
      <c r="V45" s="69"/>
      <c r="W45" s="69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0.84390243902439022</v>
      </c>
      <c r="K46" s="4">
        <f>RANK(J46,'Universal Aggregate Worksheet'!K7:K67,0)</f>
        <v>26</v>
      </c>
      <c r="L46" s="10">
        <f>AVERAGE('Universal Aggregate Worksheet'!K7:K67)</f>
        <v>0.82593138353425022</v>
      </c>
      <c r="M46" s="66" t="s">
        <v>36</v>
      </c>
      <c r="N46" s="69"/>
      <c r="O46" s="69"/>
      <c r="P46" s="69"/>
      <c r="Q46" s="69"/>
      <c r="R46" s="69"/>
      <c r="S46" s="69"/>
      <c r="T46" s="69"/>
      <c r="U46" s="69"/>
      <c r="V46" s="69"/>
      <c r="W46" s="69"/>
    </row>
    <row r="47" spans="1:23">
      <c r="A47" s="11"/>
      <c r="B47" s="11"/>
      <c r="C47" s="11"/>
      <c r="E47" s="4" t="s">
        <v>157</v>
      </c>
      <c r="F47" s="10">
        <f>B15/F9</f>
        <v>0.20380434782608695</v>
      </c>
      <c r="G47" s="33"/>
      <c r="H47" s="65"/>
      <c r="I47" s="4" t="s">
        <v>181</v>
      </c>
      <c r="J47" s="13">
        <f>C25</f>
        <v>0.88205128205128203</v>
      </c>
      <c r="K47" s="4">
        <f>RANK(J47,'Universal Aggregate Worksheet'!L7:L67,1)</f>
        <v>55</v>
      </c>
      <c r="L47" s="10">
        <f>AVERAGE('Universal Aggregate Worksheet'!L7:L67)</f>
        <v>0.8260707150266019</v>
      </c>
      <c r="M47" s="66" t="s">
        <v>37</v>
      </c>
      <c r="N47" s="69"/>
      <c r="O47" s="69"/>
      <c r="P47" s="69"/>
      <c r="Q47" s="69"/>
      <c r="R47" s="69"/>
      <c r="S47" s="69"/>
      <c r="T47" s="69"/>
      <c r="U47" s="69"/>
      <c r="V47" s="69"/>
      <c r="W47" s="69"/>
    </row>
    <row r="48" spans="1:23">
      <c r="E48" s="4" t="s">
        <v>158</v>
      </c>
      <c r="F48" s="10">
        <f>C15/F10</f>
        <v>0.17455621301775148</v>
      </c>
      <c r="G48" s="29"/>
      <c r="H48" s="65"/>
      <c r="I48" s="4" t="s">
        <v>205</v>
      </c>
      <c r="J48" s="6">
        <f>B31</f>
        <v>0.29032258064516131</v>
      </c>
      <c r="K48" s="4">
        <f>RANK(J48,'Universal Aggregate Worksheet'!AC7:AC67,0)</f>
        <v>41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0.32</v>
      </c>
      <c r="K49" s="4">
        <f>RANK(J49,'Universal Aggregate Worksheet'!AD7:AD67,1)</f>
        <v>34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4.5112781954887216E-2</v>
      </c>
      <c r="K50" s="4">
        <f>RANK(J50,'Universal Aggregate Worksheet'!AI7:AI67,0)</f>
        <v>14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7.0821529745042494E-2</v>
      </c>
      <c r="G51" s="10">
        <f>C35/F11</f>
        <v>9.3484419263456089E-2</v>
      </c>
      <c r="H51" s="65"/>
      <c r="I51" s="12" t="s">
        <v>221</v>
      </c>
      <c r="J51" s="10">
        <f>F41</f>
        <v>0.14792899408284024</v>
      </c>
      <c r="K51" s="4">
        <f>RANK(J51,'Universal Aggregate Worksheet'!AJ7:AJ67,1)</f>
        <v>56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0.27218934911242604</v>
      </c>
      <c r="G52" s="86">
        <f>(B12-B9)/F9</f>
        <v>0.36141304347826086</v>
      </c>
      <c r="H52" s="65"/>
      <c r="I52" s="12" t="s">
        <v>222</v>
      </c>
      <c r="J52" s="87">
        <f>F43</f>
        <v>0.16847826086956522</v>
      </c>
      <c r="K52" s="4">
        <f>RANK(J52,'Universal Aggregate Worksheet'!AE7:AE67,0)</f>
        <v>2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0.14792899408284024</v>
      </c>
      <c r="K53" s="4">
        <f>RANK(J53,'Universal Aggregate Worksheet'!AF7:AF67,1)</f>
        <v>58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0.15</v>
      </c>
      <c r="K54" s="4">
        <f>RANK(J54,'Universal Aggregate Worksheet'!AG7:AG67,0)</f>
        <v>16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28.972223190697406</v>
      </c>
      <c r="G55" s="7"/>
      <c r="H55" s="65"/>
      <c r="I55" s="12" t="s">
        <v>225</v>
      </c>
      <c r="J55" s="87">
        <f>G44</f>
        <v>0.16842105263157894</v>
      </c>
      <c r="K55" s="4">
        <f>RANK(J55,'Universal Aggregate Worksheet'!AH7:AH67,1)</f>
        <v>50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25.795741956957254</v>
      </c>
      <c r="G56" s="7"/>
      <c r="H56" s="65"/>
      <c r="I56" s="12" t="s">
        <v>227</v>
      </c>
      <c r="J56" s="10">
        <f>F51</f>
        <v>7.0821529745042494E-2</v>
      </c>
      <c r="K56" s="4">
        <f>RANK(J56,'Universal Aggregate Worksheet'!AK7:AK67,1)</f>
        <v>48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3.1764812337401516</v>
      </c>
      <c r="G57" s="7"/>
      <c r="H57" s="65"/>
      <c r="I57" s="12" t="s">
        <v>226</v>
      </c>
      <c r="J57" s="10">
        <f>G51</f>
        <v>9.3484419263456089E-2</v>
      </c>
      <c r="K57" s="4">
        <f>RANK(J57,'Universal Aggregate Worksheet'!AL7:AL67,0)</f>
        <v>1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0.27218934911242604</v>
      </c>
      <c r="K58" s="4">
        <f>RANK(J58,'Universal Aggregate Worksheet'!AM7:AM67,0)</f>
        <v>50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0.36141304347826086</v>
      </c>
      <c r="K59" s="4">
        <f>RANK(J59,'Universal Aggregate Worksheet'!AN7:AN67,1)</f>
        <v>56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28.972223190697406</v>
      </c>
      <c r="K60" s="4">
        <f>RANK(J60,'Universal Aggregate Worksheet'!AO7:AO67,0)</f>
        <v>14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25.795741956957254</v>
      </c>
      <c r="K61" s="4">
        <f>RANK(J61,'Universal Aggregate Worksheet'!AP7:AP67,1)</f>
        <v>2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3.1764812337401516</v>
      </c>
      <c r="K62" s="4">
        <f>RANK(J62,'Universal Aggregate Worksheet'!AQ7:AQ67,0)</f>
        <v>4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56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131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Virginia</v>
      </c>
      <c r="C7" s="76" t="s">
        <v>62</v>
      </c>
      <c r="E7" s="7"/>
      <c r="F7" s="76" t="str">
        <f>B1</f>
        <v>Virginia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36.272040302267001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31.45780051150895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166</v>
      </c>
      <c r="C9" s="4">
        <v>135</v>
      </c>
      <c r="E9" s="4" t="s">
        <v>82</v>
      </c>
      <c r="F9" s="78">
        <f>B19+B23+C26</f>
        <v>505</v>
      </c>
      <c r="G9" s="27"/>
      <c r="H9" s="65"/>
      <c r="I9" s="4" t="s">
        <v>197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34.523809523809526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33.333333333333329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539</v>
      </c>
      <c r="C10" s="4">
        <v>467</v>
      </c>
      <c r="E10" s="4" t="s">
        <v>83</v>
      </c>
      <c r="F10" s="78">
        <f>C19+C23+B26</f>
        <v>475</v>
      </c>
      <c r="G10" s="27"/>
      <c r="H10" s="65"/>
      <c r="I10" s="4" t="s">
        <v>49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35.9375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28.527607361963192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0.3079777365491651</v>
      </c>
      <c r="C11" s="6">
        <f>C9/C10</f>
        <v>0.28907922912205569</v>
      </c>
      <c r="E11" s="4" t="s">
        <v>84</v>
      </c>
      <c r="F11" s="78">
        <f>SUM(F9:F10)</f>
        <v>980</v>
      </c>
      <c r="G11" s="27"/>
      <c r="H11" s="65"/>
      <c r="I11" s="4" t="s">
        <v>57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22.857142857142858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36.936936936936938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308</v>
      </c>
      <c r="C12" s="4">
        <v>280</v>
      </c>
      <c r="E12" s="4" t="s">
        <v>85</v>
      </c>
      <c r="F12" s="79">
        <f>F9/(B39/60)</f>
        <v>38.525111252383979</v>
      </c>
      <c r="G12" s="28"/>
      <c r="H12" s="65"/>
      <c r="I12" s="4" t="s">
        <v>51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29.025423728813561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22.065727699530516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0.5714285714285714</v>
      </c>
      <c r="C13" s="6">
        <f>C12/C10</f>
        <v>0.59957173447537471</v>
      </c>
      <c r="E13" s="4" t="s">
        <v>86</v>
      </c>
      <c r="F13" s="79">
        <f>F10/(B39/60)</f>
        <v>36.236490781945328</v>
      </c>
      <c r="G13" s="28"/>
      <c r="H13" s="65"/>
      <c r="I13" s="4" t="s">
        <v>54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25.102040816326532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26.385809312638582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0.53896103896103897</v>
      </c>
      <c r="C14" s="6">
        <f>C9/C12</f>
        <v>0.48214285714285715</v>
      </c>
      <c r="E14" s="4" t="s">
        <v>87</v>
      </c>
      <c r="F14" s="79">
        <f>F11/(B39/60)</f>
        <v>74.761602034329314</v>
      </c>
      <c r="G14" s="28"/>
      <c r="H14" s="65"/>
      <c r="I14" s="4" t="s">
        <v>10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37.037037037037038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24.228028503562946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85</v>
      </c>
      <c r="C15" s="4">
        <v>66</v>
      </c>
      <c r="E15" s="7"/>
      <c r="F15" s="7"/>
      <c r="G15" s="7"/>
      <c r="H15" s="65"/>
      <c r="I15" s="4" t="s">
        <v>37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28.118393234672308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23.566878980891719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0.51204819277108438</v>
      </c>
      <c r="C16" s="6">
        <f>C15/C9</f>
        <v>0.48888888888888887</v>
      </c>
      <c r="E16" s="24" t="s">
        <v>88</v>
      </c>
      <c r="F16" s="7"/>
      <c r="G16" s="7"/>
      <c r="H16" s="65"/>
      <c r="I16" s="4" t="s">
        <v>25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31.850117096018739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22.03856749311295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32.871287128712872</v>
      </c>
      <c r="G17" s="29"/>
      <c r="H17" s="65"/>
      <c r="I17" s="4" t="s">
        <v>31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33.485193621867879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25.69832402234637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28.421052631578945</v>
      </c>
      <c r="G18" s="29"/>
      <c r="H18" s="65"/>
      <c r="I18" s="4" t="s">
        <v>35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32.484076433121018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29.339853300733498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169</v>
      </c>
      <c r="C19" s="4">
        <v>169</v>
      </c>
      <c r="E19" s="4" t="s">
        <v>120</v>
      </c>
      <c r="F19" s="10">
        <f>F17-F18</f>
        <v>4.4502344971339269</v>
      </c>
      <c r="G19" s="29"/>
      <c r="H19" s="65"/>
      <c r="I19" s="4" t="s">
        <v>16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35.800344234079176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26.714801444043324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0.5</v>
      </c>
      <c r="C20" s="6">
        <f>C19/(B19+C19)</f>
        <v>0.5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16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35.800344234079176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26.714801444043324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280</v>
      </c>
      <c r="C23" s="4">
        <v>279</v>
      </c>
      <c r="E23" s="12" t="s">
        <v>122</v>
      </c>
      <c r="F23" s="10">
        <f>(F17*'Efficiency Adjustment'!B66)/K27</f>
        <v>33.508150871593799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253</v>
      </c>
      <c r="C24" s="4">
        <v>223</v>
      </c>
      <c r="E24" s="12" t="s">
        <v>123</v>
      </c>
      <c r="F24" s="10">
        <f>(F18*'Efficiency Adjustment'!C66)/J27</f>
        <v>24.730001311544701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0.90357142857142858</v>
      </c>
      <c r="C25" s="6">
        <f>C24/C23</f>
        <v>0.79928315412186379</v>
      </c>
      <c r="E25" s="12" t="s">
        <v>124</v>
      </c>
      <c r="F25" s="10">
        <f>F23-F24</f>
        <v>8.7781495600490977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27</v>
      </c>
      <c r="C26" s="4">
        <f>C23-C24</f>
        <v>56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32.176420239941145</v>
      </c>
      <c r="K27" s="19">
        <f>AVERAGEIF(K8:K24,"&gt;0")</f>
        <v>27.462190026511202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1.0673267326732674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44</v>
      </c>
      <c r="C29" s="4">
        <v>46</v>
      </c>
      <c r="E29" s="12" t="s">
        <v>148</v>
      </c>
      <c r="F29" s="10">
        <f>C10/F10</f>
        <v>0.98315789473684212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24</v>
      </c>
      <c r="C30" s="4">
        <v>9</v>
      </c>
      <c r="E30" s="12" t="s">
        <v>91</v>
      </c>
      <c r="F30" s="10">
        <f>F28-F29</f>
        <v>8.4168837936425267E-2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0.54545454545454541</v>
      </c>
      <c r="C31" s="23">
        <f>C30/C29</f>
        <v>0.19565217391304349</v>
      </c>
      <c r="E31" s="4" t="s">
        <v>149</v>
      </c>
      <c r="F31" s="10">
        <f>B12/F9</f>
        <v>0.60990099009900989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3</v>
      </c>
      <c r="C32" s="12">
        <v>0</v>
      </c>
      <c r="E32" s="12" t="s">
        <v>150</v>
      </c>
      <c r="F32" s="10">
        <f>C12/F10</f>
        <v>0.58947368421052626</v>
      </c>
      <c r="G32" s="7"/>
      <c r="H32" s="65"/>
      <c r="I32" s="4" t="s">
        <v>203</v>
      </c>
      <c r="J32" s="9">
        <f>F14</f>
        <v>74.761602034329314</v>
      </c>
      <c r="K32" s="4">
        <f>RANK(J32,'Universal Aggregate Worksheet'!I7:I67,0)</f>
        <v>5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6.5217391304347824E-2</v>
      </c>
      <c r="C33" s="23">
        <f>C32/B29</f>
        <v>0</v>
      </c>
      <c r="E33" s="12" t="s">
        <v>92</v>
      </c>
      <c r="F33" s="13">
        <f>F31-F32</f>
        <v>2.0427305888483627E-2</v>
      </c>
      <c r="G33" s="29"/>
      <c r="H33" s="65"/>
      <c r="I33" s="12" t="s">
        <v>160</v>
      </c>
      <c r="J33" s="9">
        <f>F12</f>
        <v>38.525111252383979</v>
      </c>
      <c r="K33" s="4">
        <f>RANK(J33,'Universal Aggregate Worksheet'!F7:F67,0)</f>
        <v>3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0.32003339517625234</v>
      </c>
      <c r="G34" s="31"/>
      <c r="H34" s="65"/>
      <c r="I34" s="12" t="s">
        <v>161</v>
      </c>
      <c r="J34" s="9">
        <f>F13</f>
        <v>36.236490781945328</v>
      </c>
      <c r="K34" s="4">
        <f>RANK(J34,'Universal Aggregate Worksheet'!G7:G67,1)</f>
        <v>49</v>
      </c>
      <c r="L34" s="10">
        <f>AVERAGE('Universal Aggregate Worksheet'!G7:G67)</f>
        <v>33.646890455467869</v>
      </c>
      <c r="M34" s="66" t="s">
        <v>25</v>
      </c>
      <c r="N34" s="11" t="s">
        <v>215</v>
      </c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49</v>
      </c>
      <c r="C35" s="4">
        <v>52</v>
      </c>
      <c r="E35" s="12" t="s">
        <v>152</v>
      </c>
      <c r="F35" s="6">
        <f>((0.167*C30)+(C9)+(0.83*C32))/C10</f>
        <v>0.29229764453961454</v>
      </c>
      <c r="G35" s="7"/>
      <c r="H35" s="65"/>
      <c r="I35" s="12" t="s">
        <v>210</v>
      </c>
      <c r="J35" s="9">
        <f>J33-J34</f>
        <v>2.2886204704386515</v>
      </c>
      <c r="K35" s="4">
        <f>RANK(J35,'Universal Aggregate Worksheet'!H7:H67,0)</f>
        <v>21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0.56005844155844164</v>
      </c>
      <c r="G36" s="31"/>
      <c r="H36" s="65"/>
      <c r="I36" s="4" t="s">
        <v>133</v>
      </c>
      <c r="J36" s="10">
        <f>F23</f>
        <v>33.508150871593799</v>
      </c>
      <c r="K36" s="4">
        <f>RANK(J36,'Universal Aggregate Worksheet'!X7:X67,0)</f>
        <v>8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0.48751071428571424</v>
      </c>
      <c r="G37" s="31"/>
      <c r="H37" s="65"/>
      <c r="I37" s="4" t="s">
        <v>136</v>
      </c>
      <c r="J37" s="10">
        <f>F24</f>
        <v>24.730001311544701</v>
      </c>
      <c r="K37" s="4">
        <f>RANK(J37,'Universal Aggregate Worksheet'!Z7:Z67,1)</f>
        <v>14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8.7781495600490977</v>
      </c>
      <c r="K38" s="4">
        <f>RANK(J38,'Universal Aggregate Worksheet'!AB7:AB67,0)</f>
        <v>7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786.5</v>
      </c>
      <c r="C39" s="4">
        <f>B39</f>
        <v>786.5</v>
      </c>
      <c r="E39" s="24" t="s">
        <v>155</v>
      </c>
      <c r="F39" s="7"/>
      <c r="G39" s="7"/>
      <c r="H39" s="65"/>
      <c r="I39" s="4" t="s">
        <v>166</v>
      </c>
      <c r="J39" s="10">
        <f>F28</f>
        <v>1.0673267326732674</v>
      </c>
      <c r="K39" s="4">
        <f>RANK(J39,'Universal Aggregate Worksheet'!M7:M67,0)</f>
        <v>19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4.4526901669758812E-2</v>
      </c>
      <c r="G40" s="13">
        <f>C30/C10</f>
        <v>1.9271948608137045E-2</v>
      </c>
      <c r="H40" s="65"/>
      <c r="I40" s="4" t="s">
        <v>170</v>
      </c>
      <c r="J40" s="10">
        <f>F29</f>
        <v>0.98315789473684212</v>
      </c>
      <c r="K40" s="4">
        <f>RANK(J40,'Universal Aggregate Worksheet'!Q7:Q67,1)</f>
        <v>27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9.8501070663811557E-2</v>
      </c>
      <c r="G41" s="10">
        <f>B29/B10</f>
        <v>8.1632653061224483E-2</v>
      </c>
      <c r="H41" s="65"/>
      <c r="I41" s="4" t="s">
        <v>168</v>
      </c>
      <c r="J41" s="6">
        <f>F34</f>
        <v>0.32003339517625234</v>
      </c>
      <c r="K41" s="4">
        <f>RANK(J41,'Universal Aggregate Worksheet'!O7:O67,0)</f>
        <v>13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-5.3974168994052746E-2</v>
      </c>
      <c r="G42" s="10">
        <f>G40-G41</f>
        <v>-6.2360704453087439E-2</v>
      </c>
      <c r="H42" s="65"/>
      <c r="I42" s="4" t="s">
        <v>172</v>
      </c>
      <c r="J42" s="6">
        <f>F35</f>
        <v>0.29229764453961454</v>
      </c>
      <c r="K42" s="4">
        <f>RANK(J42,'Universal Aggregate Worksheet'!S7:S67,1)</f>
        <v>30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8.7128712871287123E-2</v>
      </c>
      <c r="G43" s="86">
        <f>C29/F10</f>
        <v>9.6842105263157896E-2</v>
      </c>
      <c r="H43" s="65"/>
      <c r="I43" s="4" t="s">
        <v>182</v>
      </c>
      <c r="J43" s="10">
        <f>F47</f>
        <v>0.16831683168316833</v>
      </c>
      <c r="K43" s="4">
        <f>RANK(J43,'Universal Aggregate Worksheet'!U7:U67,0)</f>
        <v>21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0.14457831325301204</v>
      </c>
      <c r="G44" s="86">
        <f>C30/C9</f>
        <v>6.6666666666666666E-2</v>
      </c>
      <c r="H44" s="65"/>
      <c r="I44" s="4" t="s">
        <v>183</v>
      </c>
      <c r="J44" s="10">
        <f>F48</f>
        <v>0.13894736842105262</v>
      </c>
      <c r="K44" s="4">
        <f>RANK(J44,'Universal Aggregate Worksheet'!V7:V67,1)</f>
        <v>24</v>
      </c>
      <c r="L44" s="10">
        <f>AVERAGE('Universal Aggregate Worksheet'!V7:V67)</f>
        <v>0.15326303670387184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0.5</v>
      </c>
      <c r="K45" s="4">
        <f>RANK(J45,'Universal Aggregate Worksheet'!J7:J67,0)</f>
        <v>32</v>
      </c>
      <c r="L45" s="10">
        <f>AVERAGE('Universal Aggregate Worksheet'!J7:J67)</f>
        <v>0.49945904985462097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0.90357142857142858</v>
      </c>
      <c r="K46" s="4">
        <f>RANK(J46,'Universal Aggregate Worksheet'!K7:K67,0)</f>
        <v>2</v>
      </c>
      <c r="L46" s="10">
        <f>AVERAGE('Universal Aggregate Worksheet'!K7:K67)</f>
        <v>0.82593138353425022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41"/>
      <c r="X46" s="41"/>
      <c r="Y46" s="40"/>
      <c r="Z46" s="41"/>
    </row>
    <row r="47" spans="1:26">
      <c r="A47" s="11"/>
      <c r="B47" s="11"/>
      <c r="C47" s="11"/>
      <c r="E47" s="4" t="s">
        <v>157</v>
      </c>
      <c r="F47" s="10">
        <f>B15/F9</f>
        <v>0.16831683168316833</v>
      </c>
      <c r="G47" s="33"/>
      <c r="H47" s="65"/>
      <c r="I47" s="4" t="s">
        <v>181</v>
      </c>
      <c r="J47" s="13">
        <f>C25</f>
        <v>0.79928315412186379</v>
      </c>
      <c r="K47" s="4">
        <f>RANK(J47,'Universal Aggregate Worksheet'!L7:L67,1)</f>
        <v>14</v>
      </c>
      <c r="L47" s="10">
        <f>AVERAGE('Universal Aggregate Worksheet'!L7:L67)</f>
        <v>0.8260707150266019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0.13894736842105262</v>
      </c>
      <c r="G48" s="29"/>
      <c r="H48" s="65"/>
      <c r="I48" s="4" t="s">
        <v>205</v>
      </c>
      <c r="J48" s="6">
        <f>B31</f>
        <v>0.54545454545454541</v>
      </c>
      <c r="K48" s="4">
        <f>RANK(J48,'Universal Aggregate Worksheet'!AC7:AC67,0)</f>
        <v>1</v>
      </c>
      <c r="L48" s="6">
        <f>AVERAGE('Universal Aggregate Worksheet'!AC7:AC67)</f>
        <v>0.32040878420134578</v>
      </c>
      <c r="M48" s="66" t="s">
        <v>39</v>
      </c>
      <c r="N48" s="11"/>
      <c r="O48" s="39"/>
      <c r="P48" s="39"/>
      <c r="Q48" s="39"/>
      <c r="R48" s="39"/>
      <c r="S48" s="39"/>
      <c r="T48" s="41"/>
      <c r="U48" s="41"/>
      <c r="V48" s="40"/>
      <c r="W48" s="41"/>
      <c r="X48" s="41"/>
      <c r="Y48" s="40"/>
      <c r="Z48" s="41"/>
    </row>
    <row r="49" spans="5:26">
      <c r="E49" s="7"/>
      <c r="F49" s="7"/>
      <c r="G49" s="7"/>
      <c r="H49" s="65"/>
      <c r="I49" s="12" t="s">
        <v>206</v>
      </c>
      <c r="J49" s="6">
        <f>C31</f>
        <v>0.19565217391304349</v>
      </c>
      <c r="K49" s="4">
        <f>RANK(J49,'Universal Aggregate Worksheet'!AD7:AD67,1)</f>
        <v>4</v>
      </c>
      <c r="L49" s="6">
        <f>AVERAGE('Universal Aggregate Worksheet'!AD7:AD67)</f>
        <v>0.31644820293192144</v>
      </c>
      <c r="M49" s="66" t="s">
        <v>38</v>
      </c>
      <c r="N49" s="11"/>
      <c r="O49" s="39"/>
      <c r="P49" s="39"/>
      <c r="Q49" s="39"/>
      <c r="R49" s="39"/>
      <c r="S49" s="39"/>
      <c r="T49" s="41"/>
      <c r="U49" s="41"/>
      <c r="V49" s="40"/>
      <c r="W49" s="22"/>
      <c r="X49" s="22"/>
      <c r="Y49" s="22"/>
      <c r="Z49" s="41"/>
    </row>
    <row r="50" spans="5:26">
      <c r="E50" s="24" t="s">
        <v>89</v>
      </c>
      <c r="F50" s="7"/>
      <c r="G50" s="7"/>
      <c r="H50" s="65"/>
      <c r="I50" s="12" t="s">
        <v>220</v>
      </c>
      <c r="J50" s="10">
        <f>F40</f>
        <v>4.4526901669758812E-2</v>
      </c>
      <c r="K50" s="4">
        <f>RANK(J50,'Universal Aggregate Worksheet'!AI7:AI67,0)</f>
        <v>15</v>
      </c>
      <c r="L50" s="10">
        <f>AVERAGE('Universal Aggregate Worksheet'!AI7:AI67)</f>
        <v>3.6266627762602838E-2</v>
      </c>
      <c r="M50" s="66" t="s">
        <v>40</v>
      </c>
      <c r="N50" s="11"/>
      <c r="O50" s="39"/>
      <c r="P50" s="39"/>
      <c r="Q50" s="39"/>
      <c r="R50" s="39"/>
      <c r="S50" s="39"/>
      <c r="T50" s="41"/>
      <c r="U50" s="41"/>
      <c r="V50" s="40"/>
      <c r="W50" s="22"/>
      <c r="X50" s="22"/>
      <c r="Y50" s="22"/>
      <c r="Z50" s="41"/>
    </row>
    <row r="51" spans="5:26">
      <c r="E51" s="4" t="s">
        <v>90</v>
      </c>
      <c r="F51" s="10">
        <f>B35/F11</f>
        <v>0.05</v>
      </c>
      <c r="G51" s="10">
        <f>C35/F11</f>
        <v>5.3061224489795916E-2</v>
      </c>
      <c r="H51" s="65"/>
      <c r="I51" s="12" t="s">
        <v>221</v>
      </c>
      <c r="J51" s="10">
        <f>F41</f>
        <v>9.8501070663811557E-2</v>
      </c>
      <c r="K51" s="4">
        <f>RANK(J51,'Universal Aggregate Worksheet'!AJ7:AJ67,1)</f>
        <v>14</v>
      </c>
      <c r="L51" s="10">
        <f>AVERAGE('Universal Aggregate Worksheet'!AJ7:AJ67)</f>
        <v>0.11484201785268069</v>
      </c>
      <c r="M51" s="66" t="s">
        <v>41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</row>
    <row r="52" spans="5:26">
      <c r="E52" s="12" t="s">
        <v>219</v>
      </c>
      <c r="F52" s="86">
        <f>(C12-C9)/F10</f>
        <v>0.30526315789473685</v>
      </c>
      <c r="G52" s="86">
        <f>(B12-B9)/F9</f>
        <v>0.28118811881188122</v>
      </c>
      <c r="H52" s="65"/>
      <c r="I52" s="12" t="s">
        <v>222</v>
      </c>
      <c r="J52" s="87">
        <f>F43</f>
        <v>8.7128712871287123E-2</v>
      </c>
      <c r="K52" s="4">
        <f>RANK(J52,'Universal Aggregate Worksheet'!AE7:AE67,0)</f>
        <v>56</v>
      </c>
      <c r="L52" s="10">
        <f>AVERAGE('Universal Aggregate Worksheet'!AE7:AE67)</f>
        <v>0.11494067584306167</v>
      </c>
      <c r="M52" s="66" t="s">
        <v>42</v>
      </c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</row>
    <row r="53" spans="5:26">
      <c r="E53" s="7"/>
      <c r="F53" s="7"/>
      <c r="G53" s="7"/>
      <c r="H53" s="65"/>
      <c r="I53" s="12" t="s">
        <v>223</v>
      </c>
      <c r="J53" s="87">
        <f>G43</f>
        <v>9.6842105263157896E-2</v>
      </c>
      <c r="K53" s="4">
        <f>RANK(J53,'Universal Aggregate Worksheet'!AF7:AF67,1)</f>
        <v>13</v>
      </c>
      <c r="L53" s="10">
        <f>AVERAGE('Universal Aggregate Worksheet'!AF7:AF67)</f>
        <v>0.11410462628576082</v>
      </c>
      <c r="M53" s="66" t="s">
        <v>43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</row>
    <row r="54" spans="5:26">
      <c r="E54" s="25" t="s">
        <v>104</v>
      </c>
      <c r="F54" s="7"/>
      <c r="G54" s="7"/>
      <c r="H54" s="65"/>
      <c r="I54" s="12" t="s">
        <v>224</v>
      </c>
      <c r="J54" s="87">
        <f>F44</f>
        <v>0.14457831325301204</v>
      </c>
      <c r="K54" s="4">
        <f>RANK(J54,'Universal Aggregate Worksheet'!AG7:AG67,0)</f>
        <v>20</v>
      </c>
      <c r="L54" s="10">
        <f>AVERAGE('Universal Aggregate Worksheet'!AG7:AG67)</f>
        <v>0.12982029663452835</v>
      </c>
      <c r="M54" s="66" t="s">
        <v>44</v>
      </c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</row>
    <row r="55" spans="5:26">
      <c r="E55" s="12" t="s">
        <v>105</v>
      </c>
      <c r="F55" s="10">
        <f>J27</f>
        <v>32.176420239941145</v>
      </c>
      <c r="G55" s="7"/>
      <c r="H55" s="65"/>
      <c r="I55" s="12" t="s">
        <v>225</v>
      </c>
      <c r="J55" s="87">
        <f>G44</f>
        <v>6.6666666666666666E-2</v>
      </c>
      <c r="K55" s="4">
        <f>RANK(J55,'Universal Aggregate Worksheet'!AH7:AH67,1)</f>
        <v>1</v>
      </c>
      <c r="L55" s="10">
        <f>AVERAGE('Universal Aggregate Worksheet'!AH7:AH67)</f>
        <v>0.12881023565416272</v>
      </c>
      <c r="M55" s="66" t="s">
        <v>45</v>
      </c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</row>
    <row r="56" spans="5:26">
      <c r="E56" s="12" t="s">
        <v>106</v>
      </c>
      <c r="F56" s="10">
        <f>K27</f>
        <v>27.462190026511202</v>
      </c>
      <c r="G56" s="7"/>
      <c r="H56" s="65"/>
      <c r="I56" s="12" t="s">
        <v>227</v>
      </c>
      <c r="J56" s="10">
        <f>F51</f>
        <v>0.05</v>
      </c>
      <c r="K56" s="4">
        <f>RANK(J56,'Universal Aggregate Worksheet'!AK7:AK67,1)</f>
        <v>16</v>
      </c>
      <c r="L56" s="10">
        <f>AVERAGE('Universal Aggregate Worksheet'!AK7:AK67)</f>
        <v>6.0354802798620363E-2</v>
      </c>
      <c r="M56" s="66" t="s">
        <v>46</v>
      </c>
    </row>
    <row r="57" spans="5:26">
      <c r="E57" s="4" t="s">
        <v>159</v>
      </c>
      <c r="F57" s="10">
        <f>F55-F56</f>
        <v>4.7142302134299428</v>
      </c>
      <c r="G57" s="7"/>
      <c r="H57" s="65"/>
      <c r="I57" s="12" t="s">
        <v>226</v>
      </c>
      <c r="J57" s="10">
        <f>G51</f>
        <v>5.3061224489795916E-2</v>
      </c>
      <c r="K57" s="4">
        <f>RANK(J57,'Universal Aggregate Worksheet'!AL7:AL67,0)</f>
        <v>45</v>
      </c>
      <c r="L57" s="10">
        <f>AVERAGE('Universal Aggregate Worksheet'!AL7:AL67)</f>
        <v>6.0671892031332338E-2</v>
      </c>
      <c r="M57" s="66" t="s">
        <v>48</v>
      </c>
    </row>
    <row r="58" spans="5:26">
      <c r="E58" s="7"/>
      <c r="F58" s="7"/>
      <c r="G58" s="7"/>
      <c r="H58" s="65"/>
      <c r="I58" s="12" t="s">
        <v>228</v>
      </c>
      <c r="J58" s="87">
        <f>F52</f>
        <v>0.30526315789473685</v>
      </c>
      <c r="K58" s="4">
        <f>RANK(J58,'Universal Aggregate Worksheet'!AM7:AM67,0)</f>
        <v>31</v>
      </c>
      <c r="L58" s="10">
        <f>AVERAGE('Universal Aggregate Worksheet'!AM7:AM67)</f>
        <v>0.30728905836350334</v>
      </c>
      <c r="M58" s="66" t="s">
        <v>199</v>
      </c>
    </row>
    <row r="59" spans="5:26">
      <c r="E59" s="11"/>
      <c r="F59" s="11"/>
      <c r="G59" s="11"/>
      <c r="H59" s="65"/>
      <c r="I59" s="12" t="s">
        <v>229</v>
      </c>
      <c r="J59" s="87">
        <f>G52</f>
        <v>0.28118811881188122</v>
      </c>
      <c r="K59" s="4">
        <f>RANK(J59,'Universal Aggregate Worksheet'!AN7:AN67,1)</f>
        <v>17</v>
      </c>
      <c r="L59" s="10">
        <f>AVERAGE('Universal Aggregate Worksheet'!AN7:AN67)</f>
        <v>0.30751949535267659</v>
      </c>
      <c r="M59" s="66" t="s">
        <v>198</v>
      </c>
    </row>
    <row r="60" spans="5:26">
      <c r="H60" s="65"/>
      <c r="I60" s="12" t="s">
        <v>207</v>
      </c>
      <c r="J60" s="10">
        <f>J27</f>
        <v>32.176420239941145</v>
      </c>
      <c r="K60" s="4">
        <f>RANK(J60,'Universal Aggregate Worksheet'!AO7:AO67,0)</f>
        <v>1</v>
      </c>
      <c r="L60" s="10">
        <f>AVERAGE('Universal Aggregate Worksheet'!AO7:AO67)</f>
        <v>28.146799135875497</v>
      </c>
      <c r="M60" s="66" t="s">
        <v>49</v>
      </c>
    </row>
    <row r="61" spans="5:26">
      <c r="H61" s="65"/>
      <c r="I61" s="12" t="s">
        <v>208</v>
      </c>
      <c r="J61" s="10">
        <f>K27</f>
        <v>27.462190026511202</v>
      </c>
      <c r="K61" s="4">
        <f>RANK(J61,'Universal Aggregate Worksheet'!AP7:AP67,1)</f>
        <v>20</v>
      </c>
      <c r="L61" s="10">
        <f>AVERAGE('Universal Aggregate Worksheet'!AP7:AP67)</f>
        <v>27.963138121850669</v>
      </c>
      <c r="M61" s="66" t="s">
        <v>51</v>
      </c>
    </row>
    <row r="62" spans="5:26">
      <c r="H62" s="65"/>
      <c r="I62" s="12" t="s">
        <v>209</v>
      </c>
      <c r="J62" s="10">
        <f>J60-J61</f>
        <v>4.7142302134299428</v>
      </c>
      <c r="K62" s="4">
        <f>RANK(J62,'Universal Aggregate Worksheet'!AQ7:AQ67,0)</f>
        <v>1</v>
      </c>
      <c r="L62" s="10">
        <f>AVERAGE('Universal Aggregate Worksheet'!AQ7:AQ67)</f>
        <v>0.18366101402482529</v>
      </c>
      <c r="M62" s="66" t="s">
        <v>52</v>
      </c>
    </row>
    <row r="63" spans="5:26">
      <c r="H63" s="65"/>
      <c r="M63" s="66" t="s">
        <v>53</v>
      </c>
    </row>
    <row r="64" spans="5:26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3">
    <sortCondition ref="N8:N43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3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57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VMI</v>
      </c>
      <c r="C7" s="76" t="s">
        <v>62</v>
      </c>
      <c r="E7" s="7"/>
      <c r="F7" s="76" t="str">
        <f>B1</f>
        <v>VMI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28.502415458937197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30.864197530864196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112</v>
      </c>
      <c r="C9" s="4">
        <v>164</v>
      </c>
      <c r="E9" s="4" t="s">
        <v>82</v>
      </c>
      <c r="F9" s="78">
        <f>B19+B23+C26</f>
        <v>490</v>
      </c>
      <c r="G9" s="27"/>
      <c r="H9" s="65"/>
      <c r="I9" s="4" t="s">
        <v>194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18.046709129511676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36.031746031746032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428</v>
      </c>
      <c r="C10" s="4">
        <v>489</v>
      </c>
      <c r="E10" s="4" t="s">
        <v>83</v>
      </c>
      <c r="F10" s="78">
        <f>C19+C23+B26</f>
        <v>444</v>
      </c>
      <c r="G10" s="27"/>
      <c r="H10" s="65"/>
      <c r="I10" s="4" t="s">
        <v>2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29.629629629629626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22.685185185185187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0.26168224299065418</v>
      </c>
      <c r="C11" s="6">
        <f>C9/C10</f>
        <v>0.33537832310838445</v>
      </c>
      <c r="E11" s="4" t="s">
        <v>84</v>
      </c>
      <c r="F11" s="78">
        <f>SUM(F9:F10)</f>
        <v>934</v>
      </c>
      <c r="G11" s="27"/>
      <c r="H11" s="65"/>
      <c r="I11" s="4" t="s">
        <v>56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32.871287128712872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28.421052631578945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239</v>
      </c>
      <c r="C12" s="4">
        <v>309</v>
      </c>
      <c r="E12" s="4" t="s">
        <v>85</v>
      </c>
      <c r="F12" s="79">
        <f>F9/(B39/60)</f>
        <v>40.87591240875912</v>
      </c>
      <c r="G12" s="28"/>
      <c r="H12" s="65"/>
      <c r="I12" s="4" t="s">
        <v>40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21.052631578947366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33.395872420262663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0.55841121495327106</v>
      </c>
      <c r="C13" s="6">
        <f>C12/C10</f>
        <v>0.63190184049079756</v>
      </c>
      <c r="E13" s="4" t="s">
        <v>86</v>
      </c>
      <c r="F13" s="79">
        <f>F10/(B39/60)</f>
        <v>37.038581856100102</v>
      </c>
      <c r="G13" s="28"/>
      <c r="H13" s="65"/>
      <c r="I13" s="4" t="s">
        <v>3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29.435483870967744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30.127041742286753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0.46861924686192469</v>
      </c>
      <c r="C14" s="6">
        <f>C9/C12</f>
        <v>0.53074433656957931</v>
      </c>
      <c r="E14" s="4" t="s">
        <v>87</v>
      </c>
      <c r="F14" s="79">
        <f>F11/(B39/60)</f>
        <v>77.914494264859229</v>
      </c>
      <c r="G14" s="28"/>
      <c r="H14" s="65"/>
      <c r="I14" s="4" t="s">
        <v>14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27.616926503340757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25.590551181102363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63</v>
      </c>
      <c r="C15" s="4">
        <v>84</v>
      </c>
      <c r="E15" s="7"/>
      <c r="F15" s="7"/>
      <c r="G15" s="7"/>
      <c r="H15" s="65"/>
      <c r="I15" s="4" t="s">
        <v>197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34.523809523809526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33.333333333333329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0.5625</v>
      </c>
      <c r="C16" s="6">
        <f>C15/C9</f>
        <v>0.51219512195121952</v>
      </c>
      <c r="E16" s="24" t="s">
        <v>88</v>
      </c>
      <c r="F16" s="7"/>
      <c r="G16" s="7"/>
      <c r="H16" s="65"/>
      <c r="I16" s="4" t="s">
        <v>29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25.617977528089884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31.412639405204462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22.857142857142858</v>
      </c>
      <c r="G17" s="29"/>
      <c r="H17" s="65"/>
      <c r="I17" s="4" t="s">
        <v>30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27.748691099476442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27.365728900255753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36.936936936936938</v>
      </c>
      <c r="G18" s="29"/>
      <c r="H18" s="65"/>
      <c r="I18" s="4" t="s">
        <v>8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23.428571428571431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32.539682539682538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204</v>
      </c>
      <c r="C19" s="4">
        <v>108</v>
      </c>
      <c r="E19" s="4" t="s">
        <v>120</v>
      </c>
      <c r="F19" s="10">
        <f>F17-F18</f>
        <v>-14.07979407979408</v>
      </c>
      <c r="G19" s="29"/>
      <c r="H19" s="65"/>
      <c r="I19" s="4" t="s">
        <v>24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30.042918454935624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28.915662650602407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0.65384615384615385</v>
      </c>
      <c r="C20" s="6">
        <f>C19/(B19+C19)</f>
        <v>0.34615384615384615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244</v>
      </c>
      <c r="C23" s="4">
        <v>276</v>
      </c>
      <c r="E23" s="12" t="s">
        <v>122</v>
      </c>
      <c r="F23" s="10">
        <f>(F17*'Efficiency Adjustment'!B66)/K27</f>
        <v>21.288585427264486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184</v>
      </c>
      <c r="C24" s="4">
        <v>234</v>
      </c>
      <c r="E24" s="12" t="s">
        <v>123</v>
      </c>
      <c r="F24" s="10">
        <f>(F18*'Efficiency Adjustment'!C66)/J27</f>
        <v>37.775125321262962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0.75409836065573765</v>
      </c>
      <c r="C25" s="6">
        <f>C24/C23</f>
        <v>0.84782608695652173</v>
      </c>
      <c r="E25" s="12" t="s">
        <v>124</v>
      </c>
      <c r="F25" s="10">
        <f>F23-F24</f>
        <v>-16.486539893998476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60</v>
      </c>
      <c r="C26" s="4">
        <f>C23-C24</f>
        <v>42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27.376420944577507</v>
      </c>
      <c r="K27" s="19">
        <f>AVERAGEIF(K8:K24,"&gt;0")</f>
        <v>30.056891129342052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0.87346938775510208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41</v>
      </c>
      <c r="C29" s="4">
        <v>59</v>
      </c>
      <c r="E29" s="12" t="s">
        <v>148</v>
      </c>
      <c r="F29" s="10">
        <f>C10/F10</f>
        <v>1.1013513513513513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12</v>
      </c>
      <c r="C30" s="4">
        <v>31</v>
      </c>
      <c r="E30" s="12" t="s">
        <v>91</v>
      </c>
      <c r="F30" s="10">
        <f>F28-F29</f>
        <v>-0.22788196359624924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0.29268292682926828</v>
      </c>
      <c r="C31" s="23">
        <f>C30/C29</f>
        <v>0.52542372881355937</v>
      </c>
      <c r="E31" s="4" t="s">
        <v>149</v>
      </c>
      <c r="F31" s="10">
        <f>B12/F9</f>
        <v>0.48775510204081635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2</v>
      </c>
      <c r="C32" s="12">
        <v>0</v>
      </c>
      <c r="E32" s="12" t="s">
        <v>150</v>
      </c>
      <c r="F32" s="10">
        <f>C12/F10</f>
        <v>0.69594594594594594</v>
      </c>
      <c r="G32" s="7"/>
      <c r="H32" s="65"/>
      <c r="I32" s="4" t="s">
        <v>203</v>
      </c>
      <c r="J32" s="9">
        <f>F14</f>
        <v>77.914494264859229</v>
      </c>
      <c r="K32" s="4">
        <f>RANK(J32,'Universal Aggregate Worksheet'!I7:I67,0)</f>
        <v>3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3.3898305084745763E-2</v>
      </c>
      <c r="C33" s="23">
        <f>C32/B29</f>
        <v>0</v>
      </c>
      <c r="E33" s="12" t="s">
        <v>92</v>
      </c>
      <c r="F33" s="13">
        <f>F31-F32</f>
        <v>-0.2081908439051296</v>
      </c>
      <c r="G33" s="29"/>
      <c r="H33" s="65"/>
      <c r="I33" s="12" t="s">
        <v>160</v>
      </c>
      <c r="J33" s="9">
        <f>F12</f>
        <v>40.87591240875912</v>
      </c>
      <c r="K33" s="4">
        <f>RANK(J33,'Universal Aggregate Worksheet'!F7:F67,0)</f>
        <v>1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0.27024299065420559</v>
      </c>
      <c r="G34" s="31"/>
      <c r="H34" s="65"/>
      <c r="I34" s="12" t="s">
        <v>161</v>
      </c>
      <c r="J34" s="9">
        <f>F13</f>
        <v>37.038581856100102</v>
      </c>
      <c r="K34" s="4">
        <f>RANK(J34,'Universal Aggregate Worksheet'!G7:G67,1)</f>
        <v>51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63</v>
      </c>
      <c r="C35" s="4">
        <v>44</v>
      </c>
      <c r="E35" s="12" t="s">
        <v>152</v>
      </c>
      <c r="F35" s="6">
        <f>((0.167*C30)+(C9)+(0.83*C32))/C10</f>
        <v>0.3459652351738241</v>
      </c>
      <c r="G35" s="7"/>
      <c r="H35" s="65"/>
      <c r="I35" s="12" t="s">
        <v>210</v>
      </c>
      <c r="J35" s="9">
        <f>J33-J34</f>
        <v>3.8373305526590187</v>
      </c>
      <c r="K35" s="4">
        <f>RANK(J35,'Universal Aggregate Worksheet'!H7:H67,0)</f>
        <v>11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0.48394979079497907</v>
      </c>
      <c r="G36" s="31"/>
      <c r="H36" s="65"/>
      <c r="I36" s="4" t="s">
        <v>133</v>
      </c>
      <c r="J36" s="10">
        <f>F23</f>
        <v>21.288585427264486</v>
      </c>
      <c r="K36" s="4">
        <f>RANK(J36,'Universal Aggregate Worksheet'!X7:X67,0)</f>
        <v>56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0.5474983818770226</v>
      </c>
      <c r="G37" s="31"/>
      <c r="H37" s="65"/>
      <c r="I37" s="4" t="s">
        <v>136</v>
      </c>
      <c r="J37" s="10">
        <f>F24</f>
        <v>37.775125321262962</v>
      </c>
      <c r="K37" s="4">
        <f>RANK(J37,'Universal Aggregate Worksheet'!Z7:Z67,1)</f>
        <v>59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-16.486539893998476</v>
      </c>
      <c r="K38" s="4">
        <f>RANK(J38,'Universal Aggregate Worksheet'!AB7:AB67,0)</f>
        <v>59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719.25</v>
      </c>
      <c r="C39" s="4">
        <f>B39</f>
        <v>719.25</v>
      </c>
      <c r="E39" s="24" t="s">
        <v>155</v>
      </c>
      <c r="F39" s="7"/>
      <c r="G39" s="7"/>
      <c r="H39" s="65"/>
      <c r="I39" s="4" t="s">
        <v>166</v>
      </c>
      <c r="J39" s="10">
        <f>F28</f>
        <v>0.87346938775510208</v>
      </c>
      <c r="K39" s="4">
        <f>RANK(J39,'Universal Aggregate Worksheet'!M7:M67,0)</f>
        <v>52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2.8037383177570093E-2</v>
      </c>
      <c r="G40" s="13">
        <f>C30/C10</f>
        <v>6.3394683026584867E-2</v>
      </c>
      <c r="H40" s="65"/>
      <c r="I40" s="4" t="s">
        <v>170</v>
      </c>
      <c r="J40" s="10">
        <f>F29</f>
        <v>1.1013513513513513</v>
      </c>
      <c r="K40" s="4">
        <f>RANK(J40,'Universal Aggregate Worksheet'!Q7:Q67,1)</f>
        <v>53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0.12065439672801637</v>
      </c>
      <c r="G41" s="10">
        <f>B29/B10</f>
        <v>9.5794392523364483E-2</v>
      </c>
      <c r="H41" s="65"/>
      <c r="I41" s="4" t="s">
        <v>168</v>
      </c>
      <c r="J41" s="6">
        <f>F34</f>
        <v>0.27024299065420559</v>
      </c>
      <c r="K41" s="4">
        <f>RANK(J41,'Universal Aggregate Worksheet'!O7:O67,0)</f>
        <v>43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-9.261701355044627E-2</v>
      </c>
      <c r="G42" s="10">
        <f>G40-G41</f>
        <v>-3.2399709496779616E-2</v>
      </c>
      <c r="H42" s="65"/>
      <c r="I42" s="4" t="s">
        <v>172</v>
      </c>
      <c r="J42" s="6">
        <f>F35</f>
        <v>0.3459652351738241</v>
      </c>
      <c r="K42" s="4">
        <f>RANK(J42,'Universal Aggregate Worksheet'!S7:S67,1)</f>
        <v>58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8.3673469387755106E-2</v>
      </c>
      <c r="G43" s="86">
        <f>C29/F10</f>
        <v>0.13288288288288289</v>
      </c>
      <c r="H43" s="65"/>
      <c r="I43" s="4" t="s">
        <v>182</v>
      </c>
      <c r="J43" s="10">
        <f>F47</f>
        <v>0.12857142857142856</v>
      </c>
      <c r="K43" s="4">
        <f>RANK(J43,'Universal Aggregate Worksheet'!U7:U67,0)</f>
        <v>48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0.10714285714285714</v>
      </c>
      <c r="G44" s="86">
        <f>C30/C9</f>
        <v>0.18902439024390244</v>
      </c>
      <c r="H44" s="65"/>
      <c r="I44" s="4" t="s">
        <v>183</v>
      </c>
      <c r="J44" s="10">
        <f>F48</f>
        <v>0.1891891891891892</v>
      </c>
      <c r="K44" s="4">
        <f>RANK(J44,'Universal Aggregate Worksheet'!V7:V67,1)</f>
        <v>55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0.65384615384615385</v>
      </c>
      <c r="K45" s="4">
        <f>RANK(J45,'Universal Aggregate Worksheet'!J7:J67,0)</f>
        <v>2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0.75409836065573765</v>
      </c>
      <c r="K46" s="4">
        <f>RANK(J46,'Universal Aggregate Worksheet'!K7:K67,0)</f>
        <v>55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0.12857142857142856</v>
      </c>
      <c r="G47" s="33"/>
      <c r="H47" s="65"/>
      <c r="I47" s="4" t="s">
        <v>181</v>
      </c>
      <c r="J47" s="13">
        <f>C25</f>
        <v>0.84782608695652173</v>
      </c>
      <c r="K47" s="4">
        <f>RANK(J47,'Universal Aggregate Worksheet'!L7:L67,1)</f>
        <v>42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0.1891891891891892</v>
      </c>
      <c r="G48" s="29"/>
      <c r="H48" s="65"/>
      <c r="I48" s="4" t="s">
        <v>205</v>
      </c>
      <c r="J48" s="6">
        <f>B31</f>
        <v>0.29268292682926828</v>
      </c>
      <c r="K48" s="4">
        <f>RANK(J48,'Universal Aggregate Worksheet'!AC7:AC67,0)</f>
        <v>40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0.52542372881355937</v>
      </c>
      <c r="K49" s="4">
        <f>RANK(J49,'Universal Aggregate Worksheet'!AD7:AD67,1)</f>
        <v>61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2.8037383177570093E-2</v>
      </c>
      <c r="K50" s="4">
        <f>RANK(J50,'Universal Aggregate Worksheet'!AI7:AI67,0)</f>
        <v>47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6.7451820128479653E-2</v>
      </c>
      <c r="G51" s="10">
        <f>C35/F11</f>
        <v>4.7109207708779445E-2</v>
      </c>
      <c r="H51" s="65"/>
      <c r="I51" s="12" t="s">
        <v>221</v>
      </c>
      <c r="J51" s="10">
        <f>F41</f>
        <v>0.12065439672801637</v>
      </c>
      <c r="K51" s="4">
        <f>RANK(J51,'Universal Aggregate Worksheet'!AJ7:AJ67,1)</f>
        <v>41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0.32657657657657657</v>
      </c>
      <c r="G52" s="86">
        <f>(B12-B9)/F9</f>
        <v>0.25918367346938775</v>
      </c>
      <c r="H52" s="65"/>
      <c r="I52" s="12" t="s">
        <v>222</v>
      </c>
      <c r="J52" s="87">
        <f>F43</f>
        <v>8.3673469387755106E-2</v>
      </c>
      <c r="K52" s="4">
        <f>RANK(J52,'Universal Aggregate Worksheet'!AE7:AE67,0)</f>
        <v>58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0.13288288288288289</v>
      </c>
      <c r="K53" s="4">
        <f>RANK(J53,'Universal Aggregate Worksheet'!AF7:AF67,1)</f>
        <v>47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0.10714285714285714</v>
      </c>
      <c r="K54" s="4">
        <f>RANK(J54,'Universal Aggregate Worksheet'!AG7:AG67,0)</f>
        <v>46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27.376420944577507</v>
      </c>
      <c r="G55" s="7"/>
      <c r="H55" s="65"/>
      <c r="I55" s="12" t="s">
        <v>225</v>
      </c>
      <c r="J55" s="87">
        <f>G44</f>
        <v>0.18902439024390244</v>
      </c>
      <c r="K55" s="4">
        <f>RANK(J55,'Universal Aggregate Worksheet'!AH7:AH67,1)</f>
        <v>59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30.056891129342052</v>
      </c>
      <c r="G56" s="7"/>
      <c r="H56" s="65"/>
      <c r="I56" s="12" t="s">
        <v>227</v>
      </c>
      <c r="J56" s="10">
        <f>F51</f>
        <v>6.7451820128479653E-2</v>
      </c>
      <c r="K56" s="4">
        <f>RANK(J56,'Universal Aggregate Worksheet'!AK7:AK67,1)</f>
        <v>43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-2.6804701847645447</v>
      </c>
      <c r="G57" s="7"/>
      <c r="H57" s="65"/>
      <c r="I57" s="12" t="s">
        <v>226</v>
      </c>
      <c r="J57" s="10">
        <f>G51</f>
        <v>4.7109207708779445E-2</v>
      </c>
      <c r="K57" s="4">
        <f>RANK(J57,'Universal Aggregate Worksheet'!AL7:AL67,0)</f>
        <v>56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0.32657657657657657</v>
      </c>
      <c r="K58" s="4">
        <f>RANK(J58,'Universal Aggregate Worksheet'!AM7:AM67,0)</f>
        <v>17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0.25918367346938775</v>
      </c>
      <c r="K59" s="4">
        <f>RANK(J59,'Universal Aggregate Worksheet'!AN7:AN67,1)</f>
        <v>8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27.376420944577507</v>
      </c>
      <c r="K60" s="4">
        <f>RANK(J60,'Universal Aggregate Worksheet'!AO7:AO67,0)</f>
        <v>43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30.056891129342052</v>
      </c>
      <c r="K61" s="4">
        <f>RANK(J61,'Universal Aggregate Worksheet'!AP7:AP67,1)</f>
        <v>60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-2.6804701847645447</v>
      </c>
      <c r="K62" s="4">
        <f>RANK(J62,'Universal Aggregate Worksheet'!AQ7:AQ67,0)</f>
        <v>58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58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195</v>
      </c>
    </row>
    <row r="4" spans="1:23" ht="15.75" thickBot="1">
      <c r="N4" s="11"/>
      <c r="O4" s="11"/>
      <c r="P4" s="11"/>
      <c r="Q4" s="11"/>
      <c r="R4" s="11"/>
      <c r="S4" s="11"/>
      <c r="T4" s="11"/>
      <c r="U4" s="11"/>
      <c r="V4" s="11"/>
      <c r="W4" s="11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 customHeight="1">
      <c r="A7" s="7"/>
      <c r="B7" s="76" t="str">
        <f>B1</f>
        <v>Wagner</v>
      </c>
      <c r="C7" s="76" t="s">
        <v>62</v>
      </c>
      <c r="E7" s="7"/>
      <c r="F7" s="76" t="str">
        <f>B1</f>
        <v>Wagner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45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26.410256410256412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27.514792899408285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71</v>
      </c>
      <c r="C9" s="4">
        <v>184</v>
      </c>
      <c r="E9" s="4" t="s">
        <v>82</v>
      </c>
      <c r="F9" s="78">
        <f>B19+B23+C26</f>
        <v>326</v>
      </c>
      <c r="G9" s="27"/>
      <c r="H9" s="65"/>
      <c r="I9" s="4" t="s">
        <v>42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19.660194174757279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28.913043478260867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321</v>
      </c>
      <c r="C10" s="4">
        <v>456</v>
      </c>
      <c r="E10" s="4" t="s">
        <v>83</v>
      </c>
      <c r="F10" s="78">
        <f>C19+C23+B26</f>
        <v>450</v>
      </c>
      <c r="G10" s="27"/>
      <c r="H10" s="65"/>
      <c r="I10" s="4" t="s">
        <v>26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27.540106951871657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31.753554502369667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0.22118380062305296</v>
      </c>
      <c r="C11" s="6">
        <f>C9/C10</f>
        <v>0.40350877192982454</v>
      </c>
      <c r="E11" s="4" t="s">
        <v>84</v>
      </c>
      <c r="F11" s="78">
        <f>SUM(F9:F10)</f>
        <v>776</v>
      </c>
      <c r="G11" s="27"/>
      <c r="H11" s="65"/>
      <c r="I11" s="4" t="s">
        <v>48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29.268292682926827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27.27272727272727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187</v>
      </c>
      <c r="C12" s="4">
        <v>322</v>
      </c>
      <c r="E12" s="4" t="s">
        <v>85</v>
      </c>
      <c r="F12" s="79">
        <f>F9/(B39/60)</f>
        <v>29.636363636363637</v>
      </c>
      <c r="G12" s="28"/>
      <c r="H12" s="65"/>
      <c r="I12" s="4" t="s">
        <v>2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29.629629629629626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22.685185185185187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0.58255451713395634</v>
      </c>
      <c r="C13" s="6">
        <f>C12/C10</f>
        <v>0.70614035087719296</v>
      </c>
      <c r="E13" s="4" t="s">
        <v>86</v>
      </c>
      <c r="F13" s="79">
        <f>F10/(B39/60)</f>
        <v>40.909090909090907</v>
      </c>
      <c r="G13" s="28"/>
      <c r="H13" s="65"/>
      <c r="I13" s="4" t="s">
        <v>29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25.617977528089884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31.412639405204462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0.37967914438502676</v>
      </c>
      <c r="C14" s="6">
        <f>C9/C12</f>
        <v>0.5714285714285714</v>
      </c>
      <c r="E14" s="4" t="s">
        <v>87</v>
      </c>
      <c r="F14" s="79">
        <f>F11/(B39/60)</f>
        <v>70.545454545454547</v>
      </c>
      <c r="G14" s="28"/>
      <c r="H14" s="65"/>
      <c r="I14" s="4" t="s">
        <v>19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27.203065134099617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27.171492204899778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33</v>
      </c>
      <c r="C15" s="4">
        <v>100</v>
      </c>
      <c r="E15" s="7"/>
      <c r="F15" s="7"/>
      <c r="G15" s="7"/>
      <c r="H15" s="65"/>
      <c r="I15" s="4" t="s">
        <v>46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24.380165289256198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25.619834710743799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0.46478873239436619</v>
      </c>
      <c r="C16" s="6">
        <f>C15/C9</f>
        <v>0.54347826086956519</v>
      </c>
      <c r="E16" s="24" t="s">
        <v>88</v>
      </c>
      <c r="F16" s="7"/>
      <c r="G16" s="7"/>
      <c r="H16" s="65"/>
      <c r="I16" s="4" t="s">
        <v>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27.547169811320753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27.292110874200425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21.779141104294478</v>
      </c>
      <c r="G17" s="29"/>
      <c r="H17" s="65"/>
      <c r="I17" s="4" t="s">
        <v>44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36.899563318777297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29.574468085106382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40.888888888888893</v>
      </c>
      <c r="G18" s="29"/>
      <c r="H18" s="65"/>
      <c r="I18" s="4" t="s">
        <v>197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34.523809523809526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33.333333333333329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80</v>
      </c>
      <c r="C19" s="4">
        <v>211</v>
      </c>
      <c r="E19" s="4" t="s">
        <v>120</v>
      </c>
      <c r="F19" s="10">
        <f>F17-F18</f>
        <v>-19.109747784594415</v>
      </c>
      <c r="G19" s="29"/>
      <c r="H19" s="65"/>
      <c r="I19" s="4" t="s">
        <v>200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0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0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0.27491408934707906</v>
      </c>
      <c r="C20" s="6">
        <f>C19/(B19+C19)</f>
        <v>0.72508591065292094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219</v>
      </c>
      <c r="C23" s="4">
        <v>185</v>
      </c>
      <c r="E23" s="12" t="s">
        <v>122</v>
      </c>
      <c r="F23" s="10">
        <f>(F17*'Efficiency Adjustment'!B66)/K27</f>
        <v>21.458152365871172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165</v>
      </c>
      <c r="C24" s="4">
        <v>158</v>
      </c>
      <c r="E24" s="12" t="s">
        <v>123</v>
      </c>
      <c r="F24" s="10">
        <f>(F18*'Efficiency Adjustment'!C66)/J27</f>
        <v>40.795370761541335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0.75342465753424659</v>
      </c>
      <c r="C25" s="6">
        <f>C24/C23</f>
        <v>0.8540540540540541</v>
      </c>
      <c r="E25" s="12" t="s">
        <v>124</v>
      </c>
      <c r="F25" s="10">
        <f>F23-F24</f>
        <v>-19.337218395670163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54</v>
      </c>
      <c r="C26" s="4">
        <f>C23-C24</f>
        <v>27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28.061839132254093</v>
      </c>
      <c r="K27" s="19">
        <f>AVERAGEIF(K8:K24,"&gt;0")</f>
        <v>28.413016541039948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0.98466257668711654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36</v>
      </c>
      <c r="C29" s="4">
        <v>54</v>
      </c>
      <c r="E29" s="12" t="s">
        <v>148</v>
      </c>
      <c r="F29" s="10">
        <f>C10/F10</f>
        <v>1.0133333333333334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7</v>
      </c>
      <c r="C30" s="4">
        <v>18</v>
      </c>
      <c r="E30" s="12" t="s">
        <v>91</v>
      </c>
      <c r="F30" s="10">
        <f>F28-F29</f>
        <v>-2.8670756646216877E-2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0.19444444444444445</v>
      </c>
      <c r="C31" s="23">
        <f>C30/C29</f>
        <v>0.33333333333333331</v>
      </c>
      <c r="E31" s="4" t="s">
        <v>149</v>
      </c>
      <c r="F31" s="10">
        <f>B12/F9</f>
        <v>0.57361963190184051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0.7155555555555555</v>
      </c>
      <c r="G32" s="7"/>
      <c r="H32" s="65"/>
      <c r="I32" s="4" t="s">
        <v>203</v>
      </c>
      <c r="J32" s="9">
        <f>F14</f>
        <v>70.545454545454547</v>
      </c>
      <c r="K32" s="4">
        <f>RANK(J32,'Universal Aggregate Worksheet'!I7:I67,0)</f>
        <v>18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-0.14193592365371499</v>
      </c>
      <c r="G33" s="29"/>
      <c r="H33" s="65"/>
      <c r="I33" s="12" t="s">
        <v>160</v>
      </c>
      <c r="J33" s="9">
        <f>F12</f>
        <v>29.636363636363637</v>
      </c>
      <c r="K33" s="4">
        <f>RANK(J33,'Universal Aggregate Worksheet'!F7:F67,0)</f>
        <v>52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0.22482554517133954</v>
      </c>
      <c r="G34" s="31"/>
      <c r="H34" s="65"/>
      <c r="I34" s="12" t="s">
        <v>161</v>
      </c>
      <c r="J34" s="9">
        <f>F13</f>
        <v>40.909090909090907</v>
      </c>
      <c r="K34" s="4">
        <f>RANK(J34,'Universal Aggregate Worksheet'!G7:G67,1)</f>
        <v>59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54</v>
      </c>
      <c r="C35" s="4">
        <v>38</v>
      </c>
      <c r="E35" s="12" t="s">
        <v>152</v>
      </c>
      <c r="F35" s="6">
        <f>((0.167*C30)+(C9)+(0.83*C32))/C10</f>
        <v>0.41010087719298244</v>
      </c>
      <c r="G35" s="7"/>
      <c r="H35" s="65"/>
      <c r="I35" s="12" t="s">
        <v>210</v>
      </c>
      <c r="J35" s="9">
        <f>J33-J34</f>
        <v>-11.27272727272727</v>
      </c>
      <c r="K35" s="4">
        <f>RANK(J35,'Universal Aggregate Worksheet'!H7:H67,0)</f>
        <v>60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0.38593048128342244</v>
      </c>
      <c r="G36" s="31"/>
      <c r="H36" s="65"/>
      <c r="I36" s="4" t="s">
        <v>133</v>
      </c>
      <c r="J36" s="10">
        <f>F23</f>
        <v>21.458152365871172</v>
      </c>
      <c r="K36" s="4">
        <f>RANK(J36,'Universal Aggregate Worksheet'!X7:X67,0)</f>
        <v>55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11</v>
      </c>
      <c r="C37" s="4">
        <v>11</v>
      </c>
      <c r="E37" s="12" t="s">
        <v>154</v>
      </c>
      <c r="F37" s="6">
        <f>((0.167*C30)+(C9)+(0.83*C32))/C12</f>
        <v>0.58076397515527955</v>
      </c>
      <c r="G37" s="31"/>
      <c r="H37" s="65"/>
      <c r="I37" s="4" t="s">
        <v>136</v>
      </c>
      <c r="J37" s="10">
        <f>F24</f>
        <v>40.795370761541335</v>
      </c>
      <c r="K37" s="4">
        <f>RANK(J37,'Universal Aggregate Worksheet'!Z7:Z67,1)</f>
        <v>61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-19.337218395670163</v>
      </c>
      <c r="K38" s="4">
        <f>RANK(J38,'Universal Aggregate Worksheet'!AB7:AB67,0)</f>
        <v>60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660</v>
      </c>
      <c r="C39" s="4">
        <f>B39</f>
        <v>660</v>
      </c>
      <c r="E39" s="24" t="s">
        <v>155</v>
      </c>
      <c r="F39" s="7"/>
      <c r="G39" s="7"/>
      <c r="H39" s="65"/>
      <c r="I39" s="4" t="s">
        <v>166</v>
      </c>
      <c r="J39" s="10">
        <f>F28</f>
        <v>0.98466257668711654</v>
      </c>
      <c r="K39" s="4">
        <f>RANK(J39,'Universal Aggregate Worksheet'!M7:M67,0)</f>
        <v>39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2.1806853582554516E-2</v>
      </c>
      <c r="G40" s="13">
        <f>C30/C10</f>
        <v>3.9473684210526314E-2</v>
      </c>
      <c r="H40" s="65"/>
      <c r="I40" s="4" t="s">
        <v>170</v>
      </c>
      <c r="J40" s="10">
        <f>F29</f>
        <v>1.0133333333333334</v>
      </c>
      <c r="K40" s="4">
        <f>RANK(J40,'Universal Aggregate Worksheet'!Q7:Q67,1)</f>
        <v>37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0.11842105263157894</v>
      </c>
      <c r="G41" s="10">
        <f>B29/B10</f>
        <v>0.11214953271028037</v>
      </c>
      <c r="H41" s="65"/>
      <c r="I41" s="4" t="s">
        <v>168</v>
      </c>
      <c r="J41" s="6">
        <f>F34</f>
        <v>0.22482554517133954</v>
      </c>
      <c r="K41" s="4">
        <f>RANK(J41,'Universal Aggregate Worksheet'!O7:O67,0)</f>
        <v>60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-9.6614199049024421E-2</v>
      </c>
      <c r="G42" s="10">
        <f>G40-G41</f>
        <v>-7.2675848499754059E-2</v>
      </c>
      <c r="H42" s="65"/>
      <c r="I42" s="4" t="s">
        <v>172</v>
      </c>
      <c r="J42" s="6">
        <f>F35</f>
        <v>0.41010087719298244</v>
      </c>
      <c r="K42" s="4">
        <f>RANK(J42,'Universal Aggregate Worksheet'!S7:S67,1)</f>
        <v>61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0.11042944785276074</v>
      </c>
      <c r="G43" s="86">
        <f>C29/F10</f>
        <v>0.12</v>
      </c>
      <c r="H43" s="65"/>
      <c r="I43" s="4" t="s">
        <v>182</v>
      </c>
      <c r="J43" s="10">
        <f>F47</f>
        <v>0.10122699386503067</v>
      </c>
      <c r="K43" s="4">
        <f>RANK(J43,'Universal Aggregate Worksheet'!U7:U67,0)</f>
        <v>58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9.8591549295774641E-2</v>
      </c>
      <c r="G44" s="86">
        <f>C30/C9</f>
        <v>9.7826086956521743E-2</v>
      </c>
      <c r="H44" s="65"/>
      <c r="I44" s="4" t="s">
        <v>183</v>
      </c>
      <c r="J44" s="10">
        <f>F48</f>
        <v>0.22222222222222221</v>
      </c>
      <c r="K44" s="4">
        <f>RANK(J44,'Universal Aggregate Worksheet'!V7:V67,1)</f>
        <v>61</v>
      </c>
      <c r="L44" s="10">
        <f>AVERAGE('Universal Aggregate Worksheet'!V7:V67)</f>
        <v>0.15326303670387184</v>
      </c>
      <c r="M44" s="66" t="s">
        <v>34</v>
      </c>
      <c r="N44" s="11"/>
      <c r="O44" s="11"/>
      <c r="P44" s="11"/>
      <c r="Q44" s="11"/>
      <c r="R44" s="11"/>
      <c r="S44" s="11"/>
      <c r="T44" s="11"/>
      <c r="U44" s="11"/>
      <c r="V44" s="11"/>
      <c r="W44" s="11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0.27491408934707906</v>
      </c>
      <c r="K45" s="4">
        <f>RANK(J45,'Universal Aggregate Worksheet'!J7:J67,0)</f>
        <v>60</v>
      </c>
      <c r="L45" s="10">
        <f>AVERAGE('Universal Aggregate Worksheet'!J7:J67)</f>
        <v>0.49945904985462097</v>
      </c>
      <c r="M45" s="66" t="s">
        <v>35</v>
      </c>
      <c r="N45" s="11"/>
      <c r="O45" s="11"/>
      <c r="P45" s="11"/>
      <c r="Q45" s="11"/>
      <c r="R45" s="11"/>
      <c r="S45" s="11"/>
      <c r="T45" s="11"/>
      <c r="U45" s="11"/>
      <c r="V45" s="11"/>
      <c r="W45" s="11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0.75342465753424659</v>
      </c>
      <c r="K46" s="4">
        <f>RANK(J46,'Universal Aggregate Worksheet'!K7:K67,0)</f>
        <v>56</v>
      </c>
      <c r="L46" s="10">
        <f>AVERAGE('Universal Aggregate Worksheet'!K7:K67)</f>
        <v>0.82593138353425022</v>
      </c>
      <c r="M46" s="66" t="s">
        <v>36</v>
      </c>
      <c r="N46" s="11"/>
      <c r="O46" s="11"/>
      <c r="P46" s="11"/>
      <c r="Q46" s="11"/>
      <c r="R46" s="11"/>
      <c r="S46" s="11"/>
      <c r="T46" s="11"/>
      <c r="U46" s="11"/>
      <c r="V46" s="11"/>
      <c r="W46" s="11"/>
    </row>
    <row r="47" spans="1:23">
      <c r="A47" s="11"/>
      <c r="B47" s="11"/>
      <c r="C47" s="11"/>
      <c r="E47" s="4" t="s">
        <v>157</v>
      </c>
      <c r="F47" s="10">
        <f>B15/F9</f>
        <v>0.10122699386503067</v>
      </c>
      <c r="G47" s="33"/>
      <c r="H47" s="65"/>
      <c r="I47" s="4" t="s">
        <v>181</v>
      </c>
      <c r="J47" s="13">
        <f>C25</f>
        <v>0.8540540540540541</v>
      </c>
      <c r="K47" s="4">
        <f>RANK(J47,'Universal Aggregate Worksheet'!L7:L67,1)</f>
        <v>49</v>
      </c>
      <c r="L47" s="10">
        <f>AVERAGE('Universal Aggregate Worksheet'!L7:L67)</f>
        <v>0.8260707150266019</v>
      </c>
      <c r="M47" s="66" t="s">
        <v>37</v>
      </c>
      <c r="N47" s="11"/>
      <c r="O47" s="11"/>
      <c r="P47" s="11"/>
      <c r="Q47" s="11"/>
      <c r="R47" s="11"/>
      <c r="S47" s="11"/>
      <c r="T47" s="11"/>
      <c r="U47" s="11"/>
      <c r="V47" s="11"/>
      <c r="W47" s="11"/>
    </row>
    <row r="48" spans="1:23">
      <c r="E48" s="4" t="s">
        <v>158</v>
      </c>
      <c r="F48" s="10">
        <f>C15/F10</f>
        <v>0.22222222222222221</v>
      </c>
      <c r="G48" s="29"/>
      <c r="H48" s="65"/>
      <c r="I48" s="4" t="s">
        <v>205</v>
      </c>
      <c r="J48" s="6">
        <f>B31</f>
        <v>0.19444444444444445</v>
      </c>
      <c r="K48" s="4">
        <f>RANK(J48,'Universal Aggregate Worksheet'!AC7:AC67,0)</f>
        <v>57</v>
      </c>
      <c r="L48" s="6">
        <f>AVERAGE('Universal Aggregate Worksheet'!AC7:AC67)</f>
        <v>0.32040878420134578</v>
      </c>
      <c r="M48" s="66" t="s">
        <v>39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</row>
    <row r="49" spans="5:23">
      <c r="E49" s="7"/>
      <c r="F49" s="7"/>
      <c r="G49" s="7"/>
      <c r="H49" s="65"/>
      <c r="I49" s="12" t="s">
        <v>206</v>
      </c>
      <c r="J49" s="6">
        <f>C31</f>
        <v>0.33333333333333331</v>
      </c>
      <c r="K49" s="4">
        <f>RANK(J49,'Universal Aggregate Worksheet'!AD7:AD67,1)</f>
        <v>40</v>
      </c>
      <c r="L49" s="6">
        <f>AVERAGE('Universal Aggregate Worksheet'!AD7:AD67)</f>
        <v>0.31644820293192144</v>
      </c>
      <c r="M49" s="66" t="s">
        <v>38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</row>
    <row r="50" spans="5:23">
      <c r="E50" s="24" t="s">
        <v>89</v>
      </c>
      <c r="F50" s="7"/>
      <c r="G50" s="7"/>
      <c r="H50" s="65"/>
      <c r="I50" s="12" t="s">
        <v>220</v>
      </c>
      <c r="J50" s="10">
        <f>F40</f>
        <v>2.1806853582554516E-2</v>
      </c>
      <c r="K50" s="4">
        <f>RANK(J50,'Universal Aggregate Worksheet'!AI7:AI67,0)</f>
        <v>57</v>
      </c>
      <c r="L50" s="10">
        <f>AVERAGE('Universal Aggregate Worksheet'!AI7:AI67)</f>
        <v>3.6266627762602838E-2</v>
      </c>
      <c r="M50" s="66" t="s">
        <v>40</v>
      </c>
    </row>
    <row r="51" spans="5:23">
      <c r="E51" s="4" t="s">
        <v>90</v>
      </c>
      <c r="F51" s="10">
        <f>B35/F11</f>
        <v>6.9587628865979384E-2</v>
      </c>
      <c r="G51" s="10">
        <f>C35/F11</f>
        <v>4.8969072164948453E-2</v>
      </c>
      <c r="H51" s="65"/>
      <c r="I51" s="12" t="s">
        <v>221</v>
      </c>
      <c r="J51" s="10">
        <f>F41</f>
        <v>0.11842105263157894</v>
      </c>
      <c r="K51" s="4">
        <f>RANK(J51,'Universal Aggregate Worksheet'!AJ7:AJ67,1)</f>
        <v>37</v>
      </c>
      <c r="L51" s="10">
        <f>AVERAGE('Universal Aggregate Worksheet'!AJ7:AJ67)</f>
        <v>0.11484201785268069</v>
      </c>
      <c r="M51" s="66" t="s">
        <v>41</v>
      </c>
    </row>
    <row r="52" spans="5:23">
      <c r="E52" s="12" t="s">
        <v>219</v>
      </c>
      <c r="F52" s="86">
        <f>(C12-C9)/F10</f>
        <v>0.30666666666666664</v>
      </c>
      <c r="G52" s="86">
        <f>(B12-B9)/F9</f>
        <v>0.35582822085889571</v>
      </c>
      <c r="H52" s="65"/>
      <c r="I52" s="12" t="s">
        <v>222</v>
      </c>
      <c r="J52" s="87">
        <f>F43</f>
        <v>0.11042944785276074</v>
      </c>
      <c r="K52" s="4">
        <f>RANK(J52,'Universal Aggregate Worksheet'!AE7:AE67,0)</f>
        <v>31</v>
      </c>
      <c r="L52" s="10">
        <f>AVERAGE('Universal Aggregate Worksheet'!AE7:AE67)</f>
        <v>0.11494067584306167</v>
      </c>
      <c r="M52" s="66" t="s">
        <v>42</v>
      </c>
    </row>
    <row r="53" spans="5:23">
      <c r="E53" s="7"/>
      <c r="F53" s="7"/>
      <c r="G53" s="7"/>
      <c r="H53" s="65"/>
      <c r="I53" s="12" t="s">
        <v>223</v>
      </c>
      <c r="J53" s="87">
        <f>G43</f>
        <v>0.12</v>
      </c>
      <c r="K53" s="4">
        <f>RANK(J53,'Universal Aggregate Worksheet'!AF7:AF67,1)</f>
        <v>40</v>
      </c>
      <c r="L53" s="10">
        <f>AVERAGE('Universal Aggregate Worksheet'!AF7:AF67)</f>
        <v>0.11410462628576082</v>
      </c>
      <c r="M53" s="66" t="s">
        <v>43</v>
      </c>
    </row>
    <row r="54" spans="5:23">
      <c r="E54" s="25" t="s">
        <v>104</v>
      </c>
      <c r="F54" s="7"/>
      <c r="G54" s="7"/>
      <c r="H54" s="65"/>
      <c r="I54" s="12" t="s">
        <v>224</v>
      </c>
      <c r="J54" s="87">
        <f>F44</f>
        <v>9.8591549295774641E-2</v>
      </c>
      <c r="K54" s="4">
        <f>RANK(J54,'Universal Aggregate Worksheet'!AG7:AG67,0)</f>
        <v>52</v>
      </c>
      <c r="L54" s="10">
        <f>AVERAGE('Universal Aggregate Worksheet'!AG7:AG67)</f>
        <v>0.12982029663452835</v>
      </c>
      <c r="M54" s="66" t="s">
        <v>44</v>
      </c>
    </row>
    <row r="55" spans="5:23">
      <c r="E55" s="12" t="s">
        <v>105</v>
      </c>
      <c r="F55" s="10">
        <f>J27</f>
        <v>28.061839132254093</v>
      </c>
      <c r="G55" s="7"/>
      <c r="H55" s="65"/>
      <c r="I55" s="12" t="s">
        <v>225</v>
      </c>
      <c r="J55" s="87">
        <f>G44</f>
        <v>9.7826086956521743E-2</v>
      </c>
      <c r="K55" s="4">
        <f>RANK(J55,'Universal Aggregate Worksheet'!AH7:AH67,1)</f>
        <v>16</v>
      </c>
      <c r="L55" s="10">
        <f>AVERAGE('Universal Aggregate Worksheet'!AH7:AH67)</f>
        <v>0.12881023565416272</v>
      </c>
      <c r="M55" s="66" t="s">
        <v>45</v>
      </c>
    </row>
    <row r="56" spans="5:23">
      <c r="E56" s="12" t="s">
        <v>106</v>
      </c>
      <c r="F56" s="10">
        <f>K27</f>
        <v>28.413016541039948</v>
      </c>
      <c r="G56" s="7"/>
      <c r="H56" s="65"/>
      <c r="I56" s="12" t="s">
        <v>227</v>
      </c>
      <c r="J56" s="10">
        <f>F51</f>
        <v>6.9587628865979384E-2</v>
      </c>
      <c r="K56" s="4">
        <f>RANK(J56,'Universal Aggregate Worksheet'!AK7:AK67,1)</f>
        <v>46</v>
      </c>
      <c r="L56" s="10">
        <f>AVERAGE('Universal Aggregate Worksheet'!AK7:AK67)</f>
        <v>6.0354802798620363E-2</v>
      </c>
      <c r="M56" s="66" t="s">
        <v>46</v>
      </c>
    </row>
    <row r="57" spans="5:23">
      <c r="E57" s="4" t="s">
        <v>159</v>
      </c>
      <c r="F57" s="10">
        <f>F55-F56</f>
        <v>-0.35117740878585479</v>
      </c>
      <c r="G57" s="7"/>
      <c r="H57" s="65"/>
      <c r="I57" s="12" t="s">
        <v>226</v>
      </c>
      <c r="J57" s="10">
        <f>G51</f>
        <v>4.8969072164948453E-2</v>
      </c>
      <c r="K57" s="4">
        <f>RANK(J57,'Universal Aggregate Worksheet'!AL7:AL67,0)</f>
        <v>50</v>
      </c>
      <c r="L57" s="10">
        <f>AVERAGE('Universal Aggregate Worksheet'!AL7:AL67)</f>
        <v>6.0671892031332338E-2</v>
      </c>
      <c r="M57" s="66" t="s">
        <v>48</v>
      </c>
    </row>
    <row r="58" spans="5:23">
      <c r="E58" s="7"/>
      <c r="F58" s="7"/>
      <c r="G58" s="7"/>
      <c r="H58" s="65"/>
      <c r="I58" s="12" t="s">
        <v>228</v>
      </c>
      <c r="J58" s="87">
        <f>F52</f>
        <v>0.30666666666666664</v>
      </c>
      <c r="K58" s="4">
        <f>RANK(J58,'Universal Aggregate Worksheet'!AM7:AM67,0)</f>
        <v>30</v>
      </c>
      <c r="L58" s="10">
        <f>AVERAGE('Universal Aggregate Worksheet'!AM7:AM67)</f>
        <v>0.30728905836350334</v>
      </c>
      <c r="M58" s="66" t="s">
        <v>199</v>
      </c>
    </row>
    <row r="59" spans="5:23">
      <c r="E59" s="11"/>
      <c r="F59" s="11"/>
      <c r="G59" s="11"/>
      <c r="H59" s="65"/>
      <c r="I59" s="12" t="s">
        <v>229</v>
      </c>
      <c r="J59" s="87">
        <f>G52</f>
        <v>0.35582822085889571</v>
      </c>
      <c r="K59" s="4">
        <f>RANK(J59,'Universal Aggregate Worksheet'!AN7:AN67,1)</f>
        <v>54</v>
      </c>
      <c r="L59" s="10">
        <f>AVERAGE('Universal Aggregate Worksheet'!AN7:AN67)</f>
        <v>0.30751949535267659</v>
      </c>
      <c r="M59" s="66" t="s">
        <v>198</v>
      </c>
    </row>
    <row r="60" spans="5:23">
      <c r="H60" s="65"/>
      <c r="I60" s="12" t="s">
        <v>207</v>
      </c>
      <c r="J60" s="10">
        <f>J27</f>
        <v>28.061839132254093</v>
      </c>
      <c r="K60" s="4">
        <f>RANK(J60,'Universal Aggregate Worksheet'!AO7:AO67,0)</f>
        <v>30</v>
      </c>
      <c r="L60" s="10">
        <f>AVERAGE('Universal Aggregate Worksheet'!AO7:AO67)</f>
        <v>28.146799135875497</v>
      </c>
      <c r="M60" s="66" t="s">
        <v>49</v>
      </c>
    </row>
    <row r="61" spans="5:23">
      <c r="H61" s="65"/>
      <c r="I61" s="12" t="s">
        <v>208</v>
      </c>
      <c r="J61" s="10">
        <f>K27</f>
        <v>28.413016541039948</v>
      </c>
      <c r="K61" s="4">
        <f>RANK(J61,'Universal Aggregate Worksheet'!AP7:AP67,1)</f>
        <v>43</v>
      </c>
      <c r="L61" s="10">
        <f>AVERAGE('Universal Aggregate Worksheet'!AP7:AP67)</f>
        <v>27.963138121850669</v>
      </c>
      <c r="M61" s="66" t="s">
        <v>51</v>
      </c>
    </row>
    <row r="62" spans="5:23">
      <c r="H62" s="65"/>
      <c r="I62" s="12" t="s">
        <v>209</v>
      </c>
      <c r="J62" s="10">
        <f>J60-J61</f>
        <v>-0.35117740878585479</v>
      </c>
      <c r="K62" s="4">
        <f>RANK(J62,'Universal Aggregate Worksheet'!AQ7:AQ67,0)</f>
        <v>35</v>
      </c>
      <c r="L62" s="10">
        <f>AVERAGE('Universal Aggregate Worksheet'!AQ7:AQ67)</f>
        <v>0.18366101402482529</v>
      </c>
      <c r="M62" s="66" t="s">
        <v>52</v>
      </c>
    </row>
    <row r="63" spans="5:23">
      <c r="H63" s="65"/>
      <c r="M63" s="66" t="s">
        <v>53</v>
      </c>
    </row>
    <row r="64" spans="5:2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14" width="10.140625" customWidth="1"/>
  </cols>
  <sheetData>
    <row r="1" spans="1:23">
      <c r="A1" t="s">
        <v>101</v>
      </c>
      <c r="B1" s="3" t="s">
        <v>59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127</v>
      </c>
      <c r="N3" s="22"/>
      <c r="O3" s="22"/>
      <c r="P3" s="22"/>
      <c r="Q3" s="22"/>
      <c r="R3" s="22"/>
      <c r="S3" s="22"/>
      <c r="T3" s="22"/>
      <c r="U3" s="22"/>
      <c r="V3" s="22"/>
      <c r="W3" s="22"/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Yale</v>
      </c>
      <c r="C7" s="76" t="s">
        <v>62</v>
      </c>
      <c r="E7" s="7"/>
      <c r="F7" s="76" t="str">
        <f>B1</f>
        <v>Yale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199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25.365853658536587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27.493917274939172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141</v>
      </c>
      <c r="C9" s="4">
        <v>86</v>
      </c>
      <c r="E9" s="4" t="s">
        <v>82</v>
      </c>
      <c r="F9" s="78">
        <f>B19+B23+C26</f>
        <v>453</v>
      </c>
      <c r="G9" s="27"/>
      <c r="H9" s="65"/>
      <c r="I9" s="4" t="s">
        <v>40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21.052631578947366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33.395872420262663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465</v>
      </c>
      <c r="C10" s="4">
        <v>356</v>
      </c>
      <c r="E10" s="4" t="s">
        <v>83</v>
      </c>
      <c r="F10" s="78">
        <f>C19+C23+B26</f>
        <v>365</v>
      </c>
      <c r="G10" s="27"/>
      <c r="H10" s="65"/>
      <c r="I10" s="4" t="s">
        <v>194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18.046709129511676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36.031746031746032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0.3032258064516129</v>
      </c>
      <c r="C11" s="6">
        <f>C9/C10</f>
        <v>0.24157303370786518</v>
      </c>
      <c r="E11" s="4" t="s">
        <v>84</v>
      </c>
      <c r="F11" s="78">
        <f>SUM(F9:F10)</f>
        <v>818</v>
      </c>
      <c r="G11" s="27"/>
      <c r="H11" s="65"/>
      <c r="I11" s="4" t="s">
        <v>27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31.395348837209301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30.855855855855857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278</v>
      </c>
      <c r="C12" s="4">
        <v>192</v>
      </c>
      <c r="E12" s="4" t="s">
        <v>85</v>
      </c>
      <c r="F12" s="79">
        <f>F9/(B39/60)</f>
        <v>37.271169009256084</v>
      </c>
      <c r="G12" s="28"/>
      <c r="H12" s="65"/>
      <c r="I12" s="4" t="s">
        <v>10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37.037037037037038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24.228028503562946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0.59784946236559144</v>
      </c>
      <c r="C13" s="6">
        <f>C12/C10</f>
        <v>0.5393258426966292</v>
      </c>
      <c r="E13" s="4" t="s">
        <v>86</v>
      </c>
      <c r="F13" s="79">
        <f>F10/(B39/60)</f>
        <v>30.030853616729516</v>
      </c>
      <c r="G13" s="28"/>
      <c r="H13" s="65"/>
      <c r="I13" s="4" t="s">
        <v>41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26.896551724137929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24.269005847953213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0.5071942446043165</v>
      </c>
      <c r="C14" s="6">
        <f>C9/C12</f>
        <v>0.44791666666666669</v>
      </c>
      <c r="E14" s="4" t="s">
        <v>87</v>
      </c>
      <c r="F14" s="79">
        <f>F11/(B39/60)</f>
        <v>67.3020226259856</v>
      </c>
      <c r="G14" s="28"/>
      <c r="H14" s="65"/>
      <c r="I14" s="4" t="s">
        <v>38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29.722222222222221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23.298429319371728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67</v>
      </c>
      <c r="C15" s="4">
        <v>47</v>
      </c>
      <c r="E15" s="7"/>
      <c r="F15" s="7"/>
      <c r="G15" s="7"/>
      <c r="H15" s="65"/>
      <c r="I15" s="4" t="s">
        <v>42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19.660194174757279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28.913043478260867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0.47517730496453903</v>
      </c>
      <c r="C16" s="6">
        <f>C15/C9</f>
        <v>0.54651162790697672</v>
      </c>
      <c r="E16" s="24" t="s">
        <v>88</v>
      </c>
      <c r="F16" s="7"/>
      <c r="G16" s="7"/>
      <c r="H16" s="65"/>
      <c r="I16" s="4" t="s">
        <v>11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25.757575757575758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27.810650887573964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31.125827814569533</v>
      </c>
      <c r="G17" s="29"/>
      <c r="H17" s="65"/>
      <c r="I17" s="4" t="s">
        <v>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21.638655462184875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24.838012958963283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23.56164383561644</v>
      </c>
      <c r="G18" s="29"/>
      <c r="H18" s="65"/>
      <c r="I18" s="4" t="s">
        <v>6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27.547169811320753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27.292110874200425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177</v>
      </c>
      <c r="C19" s="4">
        <v>92</v>
      </c>
      <c r="E19" s="4" t="s">
        <v>120</v>
      </c>
      <c r="F19" s="10">
        <f>F17-F18</f>
        <v>7.5641839789530927</v>
      </c>
      <c r="G19" s="29"/>
      <c r="H19" s="65"/>
      <c r="I19" s="4" t="s">
        <v>18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28.50678733031674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27.391304347826086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0.65799256505576209</v>
      </c>
      <c r="C20" s="6">
        <f>C19/(B19+C19)</f>
        <v>0.34200743494423791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200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0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0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229</v>
      </c>
      <c r="C23" s="4">
        <v>241</v>
      </c>
      <c r="E23" s="12" t="s">
        <v>122</v>
      </c>
      <c r="F23" s="10">
        <f>(F17*'Efficiency Adjustment'!B66)/K27</f>
        <v>31.136309446361917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197</v>
      </c>
      <c r="C24" s="4">
        <v>194</v>
      </c>
      <c r="E24" s="12" t="s">
        <v>123</v>
      </c>
      <c r="F24" s="10">
        <f>(F18*'Efficiency Adjustment'!C66)/J27</f>
        <v>25.321091428966071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0.86026200873362446</v>
      </c>
      <c r="C25" s="6">
        <f>C24/C23</f>
        <v>0.80497925311203322</v>
      </c>
      <c r="E25" s="12" t="s">
        <v>124</v>
      </c>
      <c r="F25" s="10">
        <f>F23-F24</f>
        <v>5.8152180173958463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32</v>
      </c>
      <c r="C26" s="4">
        <f>C23-C24</f>
        <v>47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26.05222806031313</v>
      </c>
      <c r="K27" s="19">
        <f>AVERAGEIF(K8:K24,"&gt;0")</f>
        <v>27.984831483376354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1.0264900662251655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50</v>
      </c>
      <c r="C29" s="4">
        <v>49</v>
      </c>
      <c r="E29" s="12" t="s">
        <v>148</v>
      </c>
      <c r="F29" s="10">
        <f>C10/F10</f>
        <v>0.97534246575342465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17</v>
      </c>
      <c r="C30" s="4">
        <v>12</v>
      </c>
      <c r="E30" s="12" t="s">
        <v>91</v>
      </c>
      <c r="F30" s="10">
        <f>F28-F29</f>
        <v>5.1147600471740828E-2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0.34</v>
      </c>
      <c r="C31" s="23">
        <f>C30/C29</f>
        <v>0.24489795918367346</v>
      </c>
      <c r="E31" s="4" t="s">
        <v>149</v>
      </c>
      <c r="F31" s="10">
        <f>B12/F9</f>
        <v>0.61368653421633557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0.52602739726027392</v>
      </c>
      <c r="G32" s="7"/>
      <c r="H32" s="65"/>
      <c r="I32" s="4" t="s">
        <v>203</v>
      </c>
      <c r="J32" s="9">
        <f>F14</f>
        <v>67.3020226259856</v>
      </c>
      <c r="K32" s="4">
        <f>RANK(J32,'Universal Aggregate Worksheet'!I7:I67,0)</f>
        <v>32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8.7659136956061645E-2</v>
      </c>
      <c r="G33" s="29"/>
      <c r="H33" s="65"/>
      <c r="I33" s="12" t="s">
        <v>160</v>
      </c>
      <c r="J33" s="9">
        <f>F12</f>
        <v>37.271169009256084</v>
      </c>
      <c r="K33" s="4">
        <f>RANK(J33,'Universal Aggregate Worksheet'!F7:F67,0)</f>
        <v>6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0.30933118279569893</v>
      </c>
      <c r="G34" s="31"/>
      <c r="H34" s="65"/>
      <c r="I34" s="12" t="s">
        <v>161</v>
      </c>
      <c r="J34" s="9">
        <f>F13</f>
        <v>30.030853616729516</v>
      </c>
      <c r="K34" s="4">
        <f>RANK(J34,'Universal Aggregate Worksheet'!G7:G67,1)</f>
        <v>13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51</v>
      </c>
      <c r="C35" s="4">
        <v>51</v>
      </c>
      <c r="E35" s="12" t="s">
        <v>152</v>
      </c>
      <c r="F35" s="6">
        <f>((0.167*C30)+(C9)+(0.83*C32))/C10</f>
        <v>0.24720224719101125</v>
      </c>
      <c r="G35" s="7"/>
      <c r="H35" s="65"/>
      <c r="I35" s="12" t="s">
        <v>210</v>
      </c>
      <c r="J35" s="9">
        <f>J33-J34</f>
        <v>7.2403153925265684</v>
      </c>
      <c r="K35" s="4">
        <f>RANK(J35,'Universal Aggregate Worksheet'!H7:H67,0)</f>
        <v>1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0.5174064748201439</v>
      </c>
      <c r="G36" s="31"/>
      <c r="H36" s="65"/>
      <c r="I36" s="4" t="s">
        <v>133</v>
      </c>
      <c r="J36" s="10">
        <f>F23</f>
        <v>31.136309446361917</v>
      </c>
      <c r="K36" s="4">
        <f>RANK(J36,'Universal Aggregate Worksheet'!X7:X67,0)</f>
        <v>16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12</v>
      </c>
      <c r="C37" s="4">
        <v>12</v>
      </c>
      <c r="E37" s="12" t="s">
        <v>154</v>
      </c>
      <c r="F37" s="6">
        <f>((0.167*C30)+(C9)+(0.83*C32))/C12</f>
        <v>0.45835416666666667</v>
      </c>
      <c r="G37" s="31"/>
      <c r="H37" s="65"/>
      <c r="I37" s="4" t="s">
        <v>136</v>
      </c>
      <c r="J37" s="10">
        <f>F24</f>
        <v>25.321091428966071</v>
      </c>
      <c r="K37" s="4">
        <f>RANK(J37,'Universal Aggregate Worksheet'!Z7:Z67,1)</f>
        <v>17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5.8152180173958463</v>
      </c>
      <c r="K38" s="4">
        <f>RANK(J38,'Universal Aggregate Worksheet'!AB7:AB67,0)</f>
        <v>15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729.25</v>
      </c>
      <c r="C39" s="4">
        <f>B39</f>
        <v>729.25</v>
      </c>
      <c r="E39" s="24" t="s">
        <v>155</v>
      </c>
      <c r="F39" s="7"/>
      <c r="G39" s="7"/>
      <c r="H39" s="65"/>
      <c r="I39" s="4" t="s">
        <v>166</v>
      </c>
      <c r="J39" s="10">
        <f>F28</f>
        <v>1.0264900662251655</v>
      </c>
      <c r="K39" s="4">
        <f>RANK(J39,'Universal Aggregate Worksheet'!M7:M67,0)</f>
        <v>30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3.6559139784946237E-2</v>
      </c>
      <c r="G40" s="13">
        <f>C30/C10</f>
        <v>3.3707865168539325E-2</v>
      </c>
      <c r="H40" s="65"/>
      <c r="I40" s="4" t="s">
        <v>170</v>
      </c>
      <c r="J40" s="10">
        <f>F29</f>
        <v>0.97534246575342465</v>
      </c>
      <c r="K40" s="4">
        <f>RANK(J40,'Universal Aggregate Worksheet'!Q7:Q67,1)</f>
        <v>22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 ht="14.25" customHeight="1">
      <c r="E41" s="12" t="s">
        <v>100</v>
      </c>
      <c r="F41" s="10">
        <f>C29/C10</f>
        <v>0.13764044943820225</v>
      </c>
      <c r="G41" s="10">
        <f>B29/B10</f>
        <v>0.10752688172043011</v>
      </c>
      <c r="H41" s="65"/>
      <c r="I41" s="4" t="s">
        <v>168</v>
      </c>
      <c r="J41" s="6">
        <f>F34</f>
        <v>0.30933118279569893</v>
      </c>
      <c r="K41" s="4">
        <f>RANK(J41,'Universal Aggregate Worksheet'!O7:O67,0)</f>
        <v>19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-0.10108130965325601</v>
      </c>
      <c r="G42" s="10">
        <f>G40-G41</f>
        <v>-7.3819016551890784E-2</v>
      </c>
      <c r="H42" s="65"/>
      <c r="I42" s="4" t="s">
        <v>172</v>
      </c>
      <c r="J42" s="6">
        <f>F35</f>
        <v>0.24720224719101125</v>
      </c>
      <c r="K42" s="4">
        <f>RANK(J42,'Universal Aggregate Worksheet'!S7:S67,1)</f>
        <v>8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0.11037527593818984</v>
      </c>
      <c r="G43" s="86">
        <f>C29/F10</f>
        <v>0.13424657534246576</v>
      </c>
      <c r="H43" s="65"/>
      <c r="I43" s="4" t="s">
        <v>182</v>
      </c>
      <c r="J43" s="10">
        <f>F47</f>
        <v>0.1479028697571744</v>
      </c>
      <c r="K43" s="4">
        <f>RANK(J43,'Universal Aggregate Worksheet'!U7:U67,0)</f>
        <v>38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0.12056737588652482</v>
      </c>
      <c r="G44" s="86">
        <f>C30/C9</f>
        <v>0.13953488372093023</v>
      </c>
      <c r="H44" s="65"/>
      <c r="I44" s="4" t="s">
        <v>183</v>
      </c>
      <c r="J44" s="10">
        <f>F48</f>
        <v>0.12876712328767123</v>
      </c>
      <c r="K44" s="4">
        <f>RANK(J44,'Universal Aggregate Worksheet'!V7:V67,1)</f>
        <v>13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0.65799256505576209</v>
      </c>
      <c r="K45" s="4">
        <f>RANK(J45,'Universal Aggregate Worksheet'!J7:J67,0)</f>
        <v>1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0.86026200873362446</v>
      </c>
      <c r="K46" s="4">
        <f>RANK(J46,'Universal Aggregate Worksheet'!K7:K67,0)</f>
        <v>16</v>
      </c>
      <c r="L46" s="10">
        <f>AVERAGE('Universal Aggregate Worksheet'!K7:K67)</f>
        <v>0.82593138353425022</v>
      </c>
      <c r="M46" s="66" t="s">
        <v>36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</row>
    <row r="47" spans="1:23">
      <c r="A47" s="11"/>
      <c r="B47" s="11"/>
      <c r="C47" s="11"/>
      <c r="E47" s="4" t="s">
        <v>157</v>
      </c>
      <c r="F47" s="10">
        <f>B15/F9</f>
        <v>0.1479028697571744</v>
      </c>
      <c r="G47" s="33"/>
      <c r="H47" s="65"/>
      <c r="I47" s="4" t="s">
        <v>181</v>
      </c>
      <c r="J47" s="13">
        <f>C25</f>
        <v>0.80497925311203322</v>
      </c>
      <c r="K47" s="4">
        <f>RANK(J47,'Universal Aggregate Worksheet'!L7:L67,1)</f>
        <v>19</v>
      </c>
      <c r="L47" s="10">
        <f>AVERAGE('Universal Aggregate Worksheet'!L7:L67)</f>
        <v>0.8260707150266019</v>
      </c>
      <c r="M47" s="66" t="s">
        <v>37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</row>
    <row r="48" spans="1:23">
      <c r="E48" s="4" t="s">
        <v>158</v>
      </c>
      <c r="F48" s="10">
        <f>C15/F10</f>
        <v>0.12876712328767123</v>
      </c>
      <c r="G48" s="29"/>
      <c r="H48" s="65"/>
      <c r="I48" s="4" t="s">
        <v>205</v>
      </c>
      <c r="J48" s="6">
        <f>B31</f>
        <v>0.34</v>
      </c>
      <c r="K48" s="4">
        <f>RANK(J48,'Universal Aggregate Worksheet'!AC7:AC67,0)</f>
        <v>25</v>
      </c>
      <c r="L48" s="6">
        <f>AVERAGE('Universal Aggregate Worksheet'!AC7:AC67)</f>
        <v>0.32040878420134578</v>
      </c>
      <c r="M48" s="66" t="s">
        <v>39</v>
      </c>
      <c r="N48" s="22"/>
      <c r="O48" s="22"/>
      <c r="P48" s="22"/>
      <c r="Q48" s="22"/>
      <c r="R48" s="22"/>
      <c r="S48" s="22"/>
      <c r="T48" s="22"/>
      <c r="U48" s="22"/>
      <c r="V48" s="22"/>
      <c r="W48" s="22"/>
    </row>
    <row r="49" spans="5:23">
      <c r="E49" s="7"/>
      <c r="F49" s="7"/>
      <c r="G49" s="7"/>
      <c r="H49" s="65"/>
      <c r="I49" s="12" t="s">
        <v>206</v>
      </c>
      <c r="J49" s="6">
        <f>C31</f>
        <v>0.24489795918367346</v>
      </c>
      <c r="K49" s="4">
        <f>RANK(J49,'Universal Aggregate Worksheet'!AD7:AD67,1)</f>
        <v>13</v>
      </c>
      <c r="L49" s="6">
        <f>AVERAGE('Universal Aggregate Worksheet'!AD7:AD67)</f>
        <v>0.31644820293192144</v>
      </c>
      <c r="M49" s="66" t="s">
        <v>38</v>
      </c>
      <c r="N49" s="22"/>
      <c r="O49" s="22"/>
      <c r="P49" s="22"/>
      <c r="Q49" s="22"/>
      <c r="R49" s="22"/>
      <c r="S49" s="22"/>
      <c r="T49" s="22"/>
      <c r="U49" s="22"/>
      <c r="V49" s="22"/>
      <c r="W49" s="22"/>
    </row>
    <row r="50" spans="5:23">
      <c r="E50" s="24" t="s">
        <v>89</v>
      </c>
      <c r="F50" s="7"/>
      <c r="G50" s="7"/>
      <c r="H50" s="65"/>
      <c r="I50" s="12" t="s">
        <v>220</v>
      </c>
      <c r="J50" s="10">
        <f>F40</f>
        <v>3.6559139784946237E-2</v>
      </c>
      <c r="K50" s="4">
        <f>RANK(J50,'Universal Aggregate Worksheet'!AI7:AI67,0)</f>
        <v>28</v>
      </c>
      <c r="L50" s="10">
        <f>AVERAGE('Universal Aggregate Worksheet'!AI7:AI67)</f>
        <v>3.6266627762602838E-2</v>
      </c>
      <c r="M50" s="66" t="s">
        <v>40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</row>
    <row r="51" spans="5:23">
      <c r="E51" s="4" t="s">
        <v>90</v>
      </c>
      <c r="F51" s="10">
        <f>B35/F11</f>
        <v>6.2347188264058682E-2</v>
      </c>
      <c r="G51" s="10">
        <f>C35/F11</f>
        <v>6.2347188264058682E-2</v>
      </c>
      <c r="H51" s="65"/>
      <c r="I51" s="12" t="s">
        <v>221</v>
      </c>
      <c r="J51" s="10">
        <f>F41</f>
        <v>0.13764044943820225</v>
      </c>
      <c r="K51" s="4">
        <f>RANK(J51,'Universal Aggregate Worksheet'!AJ7:AJ67,1)</f>
        <v>52</v>
      </c>
      <c r="L51" s="10">
        <f>AVERAGE('Universal Aggregate Worksheet'!AJ7:AJ67)</f>
        <v>0.11484201785268069</v>
      </c>
      <c r="M51" s="66" t="s">
        <v>41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</row>
    <row r="52" spans="5:23">
      <c r="E52" s="12" t="s">
        <v>219</v>
      </c>
      <c r="F52" s="86">
        <f>(C12-C9)/F10</f>
        <v>0.29041095890410956</v>
      </c>
      <c r="G52" s="86">
        <f>(B12-B9)/F9</f>
        <v>0.30242825607064017</v>
      </c>
      <c r="H52" s="65"/>
      <c r="I52" s="12" t="s">
        <v>222</v>
      </c>
      <c r="J52" s="87">
        <f>F43</f>
        <v>0.11037527593818984</v>
      </c>
      <c r="K52" s="4">
        <f>RANK(J52,'Universal Aggregate Worksheet'!AE7:AE67,0)</f>
        <v>32</v>
      </c>
      <c r="L52" s="10">
        <f>AVERAGE('Universal Aggregate Worksheet'!AE7:AE67)</f>
        <v>0.11494067584306167</v>
      </c>
      <c r="M52" s="66" t="s">
        <v>42</v>
      </c>
    </row>
    <row r="53" spans="5:23">
      <c r="E53" s="7"/>
      <c r="F53" s="7"/>
      <c r="G53" s="7"/>
      <c r="H53" s="65"/>
      <c r="I53" s="12" t="s">
        <v>223</v>
      </c>
      <c r="J53" s="87">
        <f>G43</f>
        <v>0.13424657534246576</v>
      </c>
      <c r="K53" s="4">
        <f>RANK(J53,'Universal Aggregate Worksheet'!AF7:AF67,1)</f>
        <v>48</v>
      </c>
      <c r="L53" s="10">
        <f>AVERAGE('Universal Aggregate Worksheet'!AF7:AF67)</f>
        <v>0.11410462628576082</v>
      </c>
      <c r="M53" s="66" t="s">
        <v>43</v>
      </c>
    </row>
    <row r="54" spans="5:23">
      <c r="E54" s="25" t="s">
        <v>104</v>
      </c>
      <c r="F54" s="7"/>
      <c r="G54" s="7"/>
      <c r="H54" s="65"/>
      <c r="I54" s="12" t="s">
        <v>224</v>
      </c>
      <c r="J54" s="87">
        <f>F44</f>
        <v>0.12056737588652482</v>
      </c>
      <c r="K54" s="4">
        <f>RANK(J54,'Universal Aggregate Worksheet'!AG7:AG67,0)</f>
        <v>39</v>
      </c>
      <c r="L54" s="10">
        <f>AVERAGE('Universal Aggregate Worksheet'!AG7:AG67)</f>
        <v>0.12982029663452835</v>
      </c>
      <c r="M54" s="66" t="s">
        <v>44</v>
      </c>
    </row>
    <row r="55" spans="5:23">
      <c r="E55" s="12" t="s">
        <v>105</v>
      </c>
      <c r="F55" s="10">
        <f>J27</f>
        <v>26.05222806031313</v>
      </c>
      <c r="G55" s="7"/>
      <c r="H55" s="65"/>
      <c r="I55" s="12" t="s">
        <v>225</v>
      </c>
      <c r="J55" s="87">
        <f>G44</f>
        <v>0.13953488372093023</v>
      </c>
      <c r="K55" s="4">
        <f>RANK(J55,'Universal Aggregate Worksheet'!AH7:AH67,1)</f>
        <v>35</v>
      </c>
      <c r="L55" s="10">
        <f>AVERAGE('Universal Aggregate Worksheet'!AH7:AH67)</f>
        <v>0.12881023565416272</v>
      </c>
      <c r="M55" s="66" t="s">
        <v>45</v>
      </c>
    </row>
    <row r="56" spans="5:23">
      <c r="E56" s="12" t="s">
        <v>106</v>
      </c>
      <c r="F56" s="10">
        <f>K27</f>
        <v>27.984831483376354</v>
      </c>
      <c r="G56" s="7"/>
      <c r="H56" s="65"/>
      <c r="I56" s="12" t="s">
        <v>227</v>
      </c>
      <c r="J56" s="10">
        <f>F51</f>
        <v>6.2347188264058682E-2</v>
      </c>
      <c r="K56" s="4">
        <f>RANK(J56,'Universal Aggregate Worksheet'!AK7:AK67,1)</f>
        <v>34</v>
      </c>
      <c r="L56" s="10">
        <f>AVERAGE('Universal Aggregate Worksheet'!AK7:AK67)</f>
        <v>6.0354802798620363E-2</v>
      </c>
      <c r="M56" s="66" t="s">
        <v>46</v>
      </c>
    </row>
    <row r="57" spans="5:23">
      <c r="E57" s="4" t="s">
        <v>159</v>
      </c>
      <c r="F57" s="10">
        <f>F55-F56</f>
        <v>-1.9326034230632239</v>
      </c>
      <c r="G57" s="7"/>
      <c r="H57" s="65"/>
      <c r="I57" s="12" t="s">
        <v>226</v>
      </c>
      <c r="J57" s="10">
        <f>G51</f>
        <v>6.2347188264058682E-2</v>
      </c>
      <c r="K57" s="4">
        <f>RANK(J57,'Universal Aggregate Worksheet'!AL7:AL67,0)</f>
        <v>26</v>
      </c>
      <c r="L57" s="10">
        <f>AVERAGE('Universal Aggregate Worksheet'!AL7:AL67)</f>
        <v>6.0671892031332338E-2</v>
      </c>
      <c r="M57" s="66" t="s">
        <v>48</v>
      </c>
    </row>
    <row r="58" spans="5:23">
      <c r="E58" s="7"/>
      <c r="F58" s="7"/>
      <c r="G58" s="7"/>
      <c r="H58" s="65"/>
      <c r="I58" s="12" t="s">
        <v>228</v>
      </c>
      <c r="J58" s="87">
        <f>F52</f>
        <v>0.29041095890410956</v>
      </c>
      <c r="K58" s="4">
        <f>RANK(J58,'Universal Aggregate Worksheet'!AM7:AM67,0)</f>
        <v>41</v>
      </c>
      <c r="L58" s="10">
        <f>AVERAGE('Universal Aggregate Worksheet'!AM7:AM67)</f>
        <v>0.30728905836350334</v>
      </c>
      <c r="M58" s="66" t="s">
        <v>199</v>
      </c>
    </row>
    <row r="59" spans="5:23">
      <c r="E59" s="11"/>
      <c r="F59" s="11"/>
      <c r="G59" s="11"/>
      <c r="H59" s="65"/>
      <c r="I59" s="12" t="s">
        <v>229</v>
      </c>
      <c r="J59" s="87">
        <f>G52</f>
        <v>0.30242825607064017</v>
      </c>
      <c r="K59" s="4">
        <f>RANK(J59,'Universal Aggregate Worksheet'!AN7:AN67,1)</f>
        <v>28</v>
      </c>
      <c r="L59" s="10">
        <f>AVERAGE('Universal Aggregate Worksheet'!AN7:AN67)</f>
        <v>0.30751949535267659</v>
      </c>
      <c r="M59" s="66" t="s">
        <v>198</v>
      </c>
    </row>
    <row r="60" spans="5:23">
      <c r="H60" s="65"/>
      <c r="I60" s="12" t="s">
        <v>207</v>
      </c>
      <c r="J60" s="10">
        <f>J27</f>
        <v>26.05222806031313</v>
      </c>
      <c r="K60" s="4">
        <f>RANK(J60,'Universal Aggregate Worksheet'!AO7:AO67,0)</f>
        <v>61</v>
      </c>
      <c r="L60" s="10">
        <f>AVERAGE('Universal Aggregate Worksheet'!AO7:AO67)</f>
        <v>28.146799135875497</v>
      </c>
      <c r="M60" s="66" t="s">
        <v>49</v>
      </c>
    </row>
    <row r="61" spans="5:23">
      <c r="H61" s="65"/>
      <c r="I61" s="12" t="s">
        <v>208</v>
      </c>
      <c r="J61" s="10">
        <f>K27</f>
        <v>27.984831483376354</v>
      </c>
      <c r="K61" s="4">
        <f>RANK(J61,'Universal Aggregate Worksheet'!AP7:AP67,1)</f>
        <v>33</v>
      </c>
      <c r="L61" s="10">
        <f>AVERAGE('Universal Aggregate Worksheet'!AP7:AP67)</f>
        <v>27.963138121850669</v>
      </c>
      <c r="M61" s="66" t="s">
        <v>51</v>
      </c>
    </row>
    <row r="62" spans="5:23">
      <c r="H62" s="65"/>
      <c r="I62" s="12" t="s">
        <v>209</v>
      </c>
      <c r="J62" s="10">
        <f>J60-J61</f>
        <v>-1.9326034230632239</v>
      </c>
      <c r="K62" s="4">
        <f>RANK(J62,'Universal Aggregate Worksheet'!AQ7:AQ67,0)</f>
        <v>54</v>
      </c>
      <c r="L62" s="10">
        <f>AVERAGE('Universal Aggregate Worksheet'!AQ7:AQ67)</f>
        <v>0.18366101402482529</v>
      </c>
      <c r="M62" s="66" t="s">
        <v>52</v>
      </c>
    </row>
    <row r="63" spans="5:23">
      <c r="H63" s="65"/>
      <c r="M63" s="66" t="s">
        <v>53</v>
      </c>
    </row>
    <row r="64" spans="5:2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13"/>
  <sheetViews>
    <sheetView workbookViewId="0">
      <selection activeCell="B6" sqref="B6"/>
    </sheetView>
  </sheetViews>
  <sheetFormatPr defaultRowHeight="15"/>
  <sheetData>
    <row r="1" spans="1:2">
      <c r="A1" t="s">
        <v>93</v>
      </c>
    </row>
    <row r="3" spans="1:2">
      <c r="A3">
        <v>1</v>
      </c>
      <c r="B3" t="s">
        <v>139</v>
      </c>
    </row>
    <row r="5" spans="1:2">
      <c r="A5">
        <v>2</v>
      </c>
      <c r="B5" t="s">
        <v>140</v>
      </c>
    </row>
    <row r="7" spans="1:2">
      <c r="A7">
        <v>3</v>
      </c>
    </row>
    <row r="10" spans="1:2">
      <c r="A10">
        <v>4</v>
      </c>
    </row>
    <row r="13" spans="1:2">
      <c r="A13">
        <v>5</v>
      </c>
    </row>
  </sheetData>
  <pageMargins left="0.7" right="0.7" top="0.75" bottom="0.75" header="0.3" footer="0.3"/>
  <pageSetup scale="9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1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115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Albany</v>
      </c>
      <c r="C7" s="76" t="s">
        <v>62</v>
      </c>
      <c r="E7" s="7"/>
      <c r="F7" s="76" t="str">
        <f>B1</f>
        <v>Albany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15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36.272040302267001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31.45780051150895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119</v>
      </c>
      <c r="C9" s="4">
        <v>159</v>
      </c>
      <c r="E9" s="4" t="s">
        <v>82</v>
      </c>
      <c r="F9" s="78">
        <f>B19+B23+C26</f>
        <v>442</v>
      </c>
      <c r="G9" s="27"/>
      <c r="H9" s="65"/>
      <c r="I9" s="4" t="s">
        <v>12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26.156941649899395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26.530612244897959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379</v>
      </c>
      <c r="C10" s="4">
        <v>546</v>
      </c>
      <c r="E10" s="4" t="s">
        <v>83</v>
      </c>
      <c r="F10" s="78">
        <f>C19+C23+B26</f>
        <v>487</v>
      </c>
      <c r="G10" s="27"/>
      <c r="H10" s="65"/>
      <c r="I10" s="4" t="s">
        <v>32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28.672985781990523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26.054590570719604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0.31398416886543534</v>
      </c>
      <c r="C11" s="6">
        <f>C9/C10</f>
        <v>0.29120879120879123</v>
      </c>
      <c r="E11" s="4" t="s">
        <v>84</v>
      </c>
      <c r="F11" s="78">
        <f>SUM(F9:F10)</f>
        <v>929</v>
      </c>
      <c r="G11" s="27"/>
      <c r="H11" s="65"/>
      <c r="I11" s="4" t="s">
        <v>37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28.118393234672308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23.566878980891719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245</v>
      </c>
      <c r="C12" s="4">
        <v>317</v>
      </c>
      <c r="E12" s="4" t="s">
        <v>85</v>
      </c>
      <c r="F12" s="79">
        <f>F9/(B39/60)</f>
        <v>34</v>
      </c>
      <c r="G12" s="28"/>
      <c r="H12" s="65"/>
      <c r="I12" s="4" t="s">
        <v>51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29.025423728813561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22.065727699530516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0.64643799472295516</v>
      </c>
      <c r="C13" s="6">
        <f>C12/C10</f>
        <v>0.58058608058608063</v>
      </c>
      <c r="E13" s="4" t="s">
        <v>86</v>
      </c>
      <c r="F13" s="79">
        <f>F10/(B39/60)</f>
        <v>37.46153846153846</v>
      </c>
      <c r="G13" s="28"/>
      <c r="H13" s="65"/>
      <c r="I13" s="4" t="s">
        <v>30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27.748691099476442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27.365728900255753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0.48571428571428571</v>
      </c>
      <c r="C14" s="6">
        <f>C9/C12</f>
        <v>0.50157728706624605</v>
      </c>
      <c r="E14" s="4" t="s">
        <v>87</v>
      </c>
      <c r="F14" s="79">
        <f>F11/(B39/60)</f>
        <v>71.461538461538467</v>
      </c>
      <c r="G14" s="28"/>
      <c r="H14" s="65"/>
      <c r="I14" s="4" t="s">
        <v>7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28.865979381443296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22.566371681415927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66</v>
      </c>
      <c r="C15" s="4">
        <v>90</v>
      </c>
      <c r="E15" s="7"/>
      <c r="F15" s="7"/>
      <c r="G15" s="7"/>
      <c r="H15" s="65"/>
      <c r="I15" s="4" t="s">
        <v>19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27.203065134099617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27.171492204899778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0.55462184873949583</v>
      </c>
      <c r="C16" s="6">
        <f>C15/C9</f>
        <v>0.56603773584905659</v>
      </c>
      <c r="E16" s="24" t="s">
        <v>88</v>
      </c>
      <c r="F16" s="7"/>
      <c r="G16" s="7"/>
      <c r="H16" s="65"/>
      <c r="I16" s="4" t="s">
        <v>20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29.341317365269461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26.914660831509845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26.923076923076923</v>
      </c>
      <c r="G17" s="29"/>
      <c r="H17" s="65"/>
      <c r="I17" s="4" t="s">
        <v>25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31.850117096018739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22.03856749311295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32.648870636550306</v>
      </c>
      <c r="G18" s="29"/>
      <c r="H18" s="65"/>
      <c r="I18" s="4" t="s">
        <v>54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25.102040816326532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26.385809312638582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137</v>
      </c>
      <c r="C19" s="4">
        <v>180</v>
      </c>
      <c r="E19" s="4" t="s">
        <v>120</v>
      </c>
      <c r="F19" s="10">
        <f>F17-F18</f>
        <v>-5.725793713473383</v>
      </c>
      <c r="G19" s="29"/>
      <c r="H19" s="65"/>
      <c r="I19" s="4" t="s">
        <v>53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26.098901098901102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31.842105263157894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0.43217665615141954</v>
      </c>
      <c r="C20" s="6">
        <f>C19/(B19+C19)</f>
        <v>0.56782334384858046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49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35.9375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28.527607361963192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279</v>
      </c>
      <c r="C23" s="4">
        <v>244</v>
      </c>
      <c r="E23" s="12" t="s">
        <v>122</v>
      </c>
      <c r="F23" s="10">
        <f>(F17*'Efficiency Adjustment'!B66)/K27</f>
        <v>28.60827453012606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216</v>
      </c>
      <c r="C24" s="4">
        <v>218</v>
      </c>
      <c r="E24" s="12" t="s">
        <v>123</v>
      </c>
      <c r="F24" s="10">
        <f>(F18*'Efficiency Adjustment'!C66)/J27</f>
        <v>31.23922506211148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0.77419354838709675</v>
      </c>
      <c r="C25" s="6">
        <f>C24/C23</f>
        <v>0.89344262295081966</v>
      </c>
      <c r="E25" s="12" t="s">
        <v>124</v>
      </c>
      <c r="F25" s="10">
        <f>F23-F24</f>
        <v>-2.6309505319854196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63</v>
      </c>
      <c r="C26" s="4">
        <f>C23-C24</f>
        <v>26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29.261030514552147</v>
      </c>
      <c r="K27" s="19">
        <f>AVERAGEIF(K8:K24,"&gt;0")</f>
        <v>26.345227158192515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0.85746606334841624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44</v>
      </c>
      <c r="C29" s="4">
        <v>55</v>
      </c>
      <c r="E29" s="12" t="s">
        <v>148</v>
      </c>
      <c r="F29" s="10">
        <f>C10/F10</f>
        <v>1.1211498973305956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7</v>
      </c>
      <c r="C30" s="4">
        <v>18</v>
      </c>
      <c r="E30" s="12" t="s">
        <v>91</v>
      </c>
      <c r="F30" s="10">
        <f>F28-F29</f>
        <v>-0.26368383398217932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0.15909090909090909</v>
      </c>
      <c r="C31" s="23">
        <f>C30/C29</f>
        <v>0.32727272727272727</v>
      </c>
      <c r="E31" s="4" t="s">
        <v>149</v>
      </c>
      <c r="F31" s="10">
        <f>B12/F9</f>
        <v>0.55429864253393668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0</v>
      </c>
      <c r="E32" s="12" t="s">
        <v>150</v>
      </c>
      <c r="F32" s="10">
        <f>C12/F10</f>
        <v>0.65092402464065713</v>
      </c>
      <c r="G32" s="7"/>
      <c r="H32" s="65"/>
      <c r="I32" s="4" t="s">
        <v>203</v>
      </c>
      <c r="J32" s="9">
        <f>F14</f>
        <v>71.461538461538467</v>
      </c>
      <c r="K32" s="4">
        <f>RANK(J32,'Universal Aggregate Worksheet'!I7:I67,0)</f>
        <v>13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0</v>
      </c>
      <c r="E33" s="12" t="s">
        <v>92</v>
      </c>
      <c r="F33" s="13">
        <f>F31-F32</f>
        <v>-9.6625382106720448E-2</v>
      </c>
      <c r="G33" s="29"/>
      <c r="H33" s="65"/>
      <c r="I33" s="12" t="s">
        <v>160</v>
      </c>
      <c r="J33" s="9">
        <f>F12</f>
        <v>34</v>
      </c>
      <c r="K33" s="4">
        <f>RANK(J33,'Universal Aggregate Worksheet'!F7:F67,0)</f>
        <v>33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0.31706860158311345</v>
      </c>
      <c r="G34" s="31"/>
      <c r="H34" s="65"/>
      <c r="I34" s="12" t="s">
        <v>161</v>
      </c>
      <c r="J34" s="9">
        <f>F13</f>
        <v>37.46153846153846</v>
      </c>
      <c r="K34" s="4">
        <f>RANK(J34,'Universal Aggregate Worksheet'!G7:G67,1)</f>
        <v>52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60</v>
      </c>
      <c r="C35" s="4">
        <v>46</v>
      </c>
      <c r="E35" s="12" t="s">
        <v>152</v>
      </c>
      <c r="F35" s="6">
        <f>((0.167*C30)+(C9)+(0.83*C32))/C10</f>
        <v>0.29671428571428571</v>
      </c>
      <c r="G35" s="7"/>
      <c r="H35" s="65"/>
      <c r="I35" s="12" t="s">
        <v>210</v>
      </c>
      <c r="J35" s="9">
        <f>J33-J34</f>
        <v>-3.4615384615384599</v>
      </c>
      <c r="K35" s="4">
        <f>RANK(J35,'Universal Aggregate Worksheet'!H7:H67,0)</f>
        <v>48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0.49048571428571425</v>
      </c>
      <c r="G36" s="31"/>
      <c r="H36" s="65"/>
      <c r="I36" s="4" t="s">
        <v>133</v>
      </c>
      <c r="J36" s="10">
        <f>F23</f>
        <v>28.60827453012606</v>
      </c>
      <c r="K36" s="4">
        <f>RANK(J36,'Universal Aggregate Worksheet'!X7:X67,0)</f>
        <v>29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0.51105993690851736</v>
      </c>
      <c r="G37" s="31"/>
      <c r="H37" s="65"/>
      <c r="I37" s="4" t="s">
        <v>136</v>
      </c>
      <c r="J37" s="10">
        <f>F24</f>
        <v>31.23922506211148</v>
      </c>
      <c r="K37" s="4">
        <f>RANK(J37,'Universal Aggregate Worksheet'!Z7:Z67,1)</f>
        <v>51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-2.6309505319854196</v>
      </c>
      <c r="K38" s="4">
        <f>RANK(J38,'Universal Aggregate Worksheet'!AB7:AB67,0)</f>
        <v>47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0.85746606334841624</v>
      </c>
      <c r="K39" s="4">
        <f>RANK(J39,'Universal Aggregate Worksheet'!M7:M67,0)</f>
        <v>54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1.8469656992084433E-2</v>
      </c>
      <c r="G40" s="13">
        <f>C30/C10</f>
        <v>3.2967032967032968E-2</v>
      </c>
      <c r="H40" s="65"/>
      <c r="I40" s="4" t="s">
        <v>170</v>
      </c>
      <c r="J40" s="10">
        <f>F29</f>
        <v>1.1211498973305956</v>
      </c>
      <c r="K40" s="4">
        <f>RANK(J40,'Universal Aggregate Worksheet'!Q7:Q67,1)</f>
        <v>56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0.10073260073260074</v>
      </c>
      <c r="G41" s="10">
        <f>B29/B10</f>
        <v>0.11609498680738786</v>
      </c>
      <c r="H41" s="65"/>
      <c r="I41" s="4" t="s">
        <v>168</v>
      </c>
      <c r="J41" s="6">
        <f>F34</f>
        <v>0.31706860158311345</v>
      </c>
      <c r="K41" s="4">
        <f>RANK(J41,'Universal Aggregate Worksheet'!O7:O67,0)</f>
        <v>15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-8.2262943740516306E-2</v>
      </c>
      <c r="G42" s="10">
        <f>G40-G41</f>
        <v>-8.3127953840354901E-2</v>
      </c>
      <c r="H42" s="65"/>
      <c r="I42" s="4" t="s">
        <v>172</v>
      </c>
      <c r="J42" s="6">
        <f>F35</f>
        <v>0.29671428571428571</v>
      </c>
      <c r="K42" s="4">
        <f>RANK(J42,'Universal Aggregate Worksheet'!S7:S67,1)</f>
        <v>39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9.9547511312217188E-2</v>
      </c>
      <c r="G43" s="86">
        <f>C29/F10</f>
        <v>0.11293634496919917</v>
      </c>
      <c r="H43" s="65"/>
      <c r="I43" s="4" t="s">
        <v>182</v>
      </c>
      <c r="J43" s="10">
        <f>F47</f>
        <v>0.14932126696832579</v>
      </c>
      <c r="K43" s="4">
        <f>RANK(J43,'Universal Aggregate Worksheet'!U7:U67,0)</f>
        <v>36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5.8823529411764705E-2</v>
      </c>
      <c r="G44" s="86">
        <f>C30/C9</f>
        <v>0.11320754716981132</v>
      </c>
      <c r="H44" s="65"/>
      <c r="I44" s="4" t="s">
        <v>183</v>
      </c>
      <c r="J44" s="10">
        <f>F48</f>
        <v>0.18480492813141683</v>
      </c>
      <c r="K44" s="4">
        <f>RANK(J44,'Universal Aggregate Worksheet'!V7:V67,1)</f>
        <v>53</v>
      </c>
      <c r="L44" s="10">
        <f>AVERAGE('Universal Aggregate Worksheet'!V7:V67)</f>
        <v>0.15326303670387184</v>
      </c>
      <c r="M44" s="66" t="s">
        <v>34</v>
      </c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0.43217665615141954</v>
      </c>
      <c r="K45" s="4">
        <f>RANK(J45,'Universal Aggregate Worksheet'!J7:J67,0)</f>
        <v>52</v>
      </c>
      <c r="L45" s="10">
        <f>AVERAGE('Universal Aggregate Worksheet'!J7:J67)</f>
        <v>0.49945904985462097</v>
      </c>
      <c r="M45" s="66" t="s">
        <v>35</v>
      </c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0.77419354838709675</v>
      </c>
      <c r="K46" s="4">
        <f>RANK(J46,'Universal Aggregate Worksheet'!K7:K67,0)</f>
        <v>49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0.14932126696832579</v>
      </c>
      <c r="G47" s="33"/>
      <c r="H47" s="65"/>
      <c r="I47" s="4" t="s">
        <v>181</v>
      </c>
      <c r="J47" s="13">
        <f>C25</f>
        <v>0.89344262295081966</v>
      </c>
      <c r="K47" s="4">
        <f>RANK(J47,'Universal Aggregate Worksheet'!L7:L67,1)</f>
        <v>59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0.18480492813141683</v>
      </c>
      <c r="G48" s="29"/>
      <c r="H48" s="65"/>
      <c r="I48" s="4" t="s">
        <v>205</v>
      </c>
      <c r="J48" s="6">
        <f>B31</f>
        <v>0.15909090909090909</v>
      </c>
      <c r="K48" s="4">
        <f>RANK(J48,'Universal Aggregate Worksheet'!AC7:AC67,0)</f>
        <v>59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0.32727272727272727</v>
      </c>
      <c r="K49" s="4">
        <f>RANK(J49,'Universal Aggregate Worksheet'!AD7:AD67,1)</f>
        <v>39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1.8469656992084433E-2</v>
      </c>
      <c r="K50" s="4">
        <f>RANK(J50,'Universal Aggregate Worksheet'!AI7:AI67,0)</f>
        <v>60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6.4585575888051666E-2</v>
      </c>
      <c r="G51" s="10">
        <f>C35/F11</f>
        <v>4.951560818083961E-2</v>
      </c>
      <c r="H51" s="65"/>
      <c r="I51" s="12" t="s">
        <v>221</v>
      </c>
      <c r="J51" s="10">
        <f>F41</f>
        <v>0.10073260073260074</v>
      </c>
      <c r="K51" s="4">
        <f>RANK(J51,'Universal Aggregate Worksheet'!AJ7:AJ67,1)</f>
        <v>18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0.32443531827515398</v>
      </c>
      <c r="G52" s="86">
        <f>(B12-B9)/F9</f>
        <v>0.28506787330316741</v>
      </c>
      <c r="H52" s="65"/>
      <c r="I52" s="12" t="s">
        <v>222</v>
      </c>
      <c r="J52" s="87">
        <f>F43</f>
        <v>9.9547511312217188E-2</v>
      </c>
      <c r="K52" s="4">
        <f>RANK(J52,'Universal Aggregate Worksheet'!AE7:AE67,0)</f>
        <v>50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0.11293634496919917</v>
      </c>
      <c r="K53" s="4">
        <f>RANK(J53,'Universal Aggregate Worksheet'!AF7:AF67,1)</f>
        <v>30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5.8823529411764705E-2</v>
      </c>
      <c r="K54" s="4">
        <f>RANK(J54,'Universal Aggregate Worksheet'!AG7:AG67,0)</f>
        <v>59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29.261030514552147</v>
      </c>
      <c r="G55" s="7"/>
      <c r="H55" s="65"/>
      <c r="I55" s="12" t="s">
        <v>225</v>
      </c>
      <c r="J55" s="87">
        <f>G44</f>
        <v>0.11320754716981132</v>
      </c>
      <c r="K55" s="4">
        <f>RANK(J55,'Universal Aggregate Worksheet'!AH7:AH67,1)</f>
        <v>24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26.345227158192515</v>
      </c>
      <c r="G56" s="7"/>
      <c r="H56" s="65"/>
      <c r="I56" s="12" t="s">
        <v>227</v>
      </c>
      <c r="J56" s="10">
        <f>F51</f>
        <v>6.4585575888051666E-2</v>
      </c>
      <c r="K56" s="4">
        <f>RANK(J56,'Universal Aggregate Worksheet'!AK7:AK67,1)</f>
        <v>39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2.9158033563596319</v>
      </c>
      <c r="G57" s="7"/>
      <c r="H57" s="65"/>
      <c r="I57" s="12" t="s">
        <v>226</v>
      </c>
      <c r="J57" s="10">
        <f>G51</f>
        <v>4.951560818083961E-2</v>
      </c>
      <c r="K57" s="4">
        <f>RANK(J57,'Universal Aggregate Worksheet'!AL7:AL67,0)</f>
        <v>49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0.32443531827515398</v>
      </c>
      <c r="K58" s="4">
        <f>RANK(J58,'Universal Aggregate Worksheet'!AM7:AM67,0)</f>
        <v>18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0.28506787330316741</v>
      </c>
      <c r="K59" s="4">
        <f>RANK(J59,'Universal Aggregate Worksheet'!AN7:AN67,1)</f>
        <v>21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29.261030514552147</v>
      </c>
      <c r="K60" s="4">
        <f>RANK(J60,'Universal Aggregate Worksheet'!AO7:AO67,0)</f>
        <v>10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26.345227158192515</v>
      </c>
      <c r="K61" s="4">
        <f>RANK(J61,'Universal Aggregate Worksheet'!AP7:AP67,1)</f>
        <v>4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2.9158033563596319</v>
      </c>
      <c r="K62" s="4">
        <f>RANK(J62,'Universal Aggregate Worksheet'!AQ7:AQ67,0)</f>
        <v>6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Z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3" width="9.140625" customWidth="1"/>
    <col min="14" max="21" width="20.7109375" customWidth="1"/>
    <col min="22" max="25" width="28.7109375" customWidth="1"/>
    <col min="26" max="26" width="20.7109375" customWidth="1"/>
  </cols>
  <sheetData>
    <row r="1" spans="1:26">
      <c r="A1" t="s">
        <v>101</v>
      </c>
      <c r="B1" s="3" t="s">
        <v>2</v>
      </c>
    </row>
    <row r="2" spans="1:26">
      <c r="A2" t="s">
        <v>102</v>
      </c>
      <c r="B2" s="64">
        <v>2011</v>
      </c>
    </row>
    <row r="3" spans="1:26">
      <c r="A3" t="s">
        <v>103</v>
      </c>
      <c r="B3" s="3" t="s">
        <v>125</v>
      </c>
    </row>
    <row r="4" spans="1:26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</row>
    <row r="5" spans="1:26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30">
      <c r="A7" s="7"/>
      <c r="B7" s="76" t="str">
        <f>B1</f>
        <v>Army</v>
      </c>
      <c r="C7" s="76" t="s">
        <v>62</v>
      </c>
      <c r="E7" s="7"/>
      <c r="F7" s="76" t="str">
        <f>B1</f>
        <v>Army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32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28.672985781990523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26.054590570719604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  <c r="X8" s="41"/>
      <c r="Y8" s="40"/>
      <c r="Z8" s="41"/>
    </row>
    <row r="9" spans="1:26">
      <c r="A9" s="4" t="s">
        <v>65</v>
      </c>
      <c r="B9" s="4">
        <v>136</v>
      </c>
      <c r="C9" s="4">
        <v>98</v>
      </c>
      <c r="E9" s="4" t="s">
        <v>82</v>
      </c>
      <c r="F9" s="78">
        <f>B19+B23+C26</f>
        <v>459</v>
      </c>
      <c r="G9" s="27"/>
      <c r="H9" s="65"/>
      <c r="I9" s="4" t="s">
        <v>57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22.857142857142858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36.936936936936938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  <c r="X9" s="41"/>
      <c r="Y9" s="40"/>
      <c r="Z9" s="41"/>
    </row>
    <row r="10" spans="1:26">
      <c r="A10" s="4" t="s">
        <v>66</v>
      </c>
      <c r="B10" s="4">
        <v>405</v>
      </c>
      <c r="C10" s="4">
        <v>406</v>
      </c>
      <c r="E10" s="4" t="s">
        <v>83</v>
      </c>
      <c r="F10" s="78">
        <f>C19+C23+B26</f>
        <v>432</v>
      </c>
      <c r="G10" s="27"/>
      <c r="H10" s="65"/>
      <c r="I10" s="4" t="s">
        <v>51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29.025423728813561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22.065727699530516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  <c r="X10" s="41"/>
      <c r="Y10" s="40"/>
      <c r="Z10" s="41"/>
    </row>
    <row r="11" spans="1:26">
      <c r="A11" s="4" t="s">
        <v>67</v>
      </c>
      <c r="B11" s="6">
        <f>B9/B10</f>
        <v>0.33580246913580247</v>
      </c>
      <c r="C11" s="6">
        <f>C9/C10</f>
        <v>0.2413793103448276</v>
      </c>
      <c r="E11" s="4" t="s">
        <v>84</v>
      </c>
      <c r="F11" s="78">
        <f>SUM(F9:F10)</f>
        <v>891</v>
      </c>
      <c r="G11" s="27"/>
      <c r="H11" s="65"/>
      <c r="I11" s="4" t="s">
        <v>10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37.037037037037038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24.228028503562946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  <c r="X11" s="41"/>
      <c r="Y11" s="40"/>
      <c r="Z11" s="41"/>
    </row>
    <row r="12" spans="1:26">
      <c r="A12" s="4" t="s">
        <v>68</v>
      </c>
      <c r="B12" s="4">
        <v>254</v>
      </c>
      <c r="C12" s="4">
        <v>223</v>
      </c>
      <c r="E12" s="4" t="s">
        <v>85</v>
      </c>
      <c r="F12" s="79">
        <f>F9/(B39/60)</f>
        <v>35.307692307692307</v>
      </c>
      <c r="G12" s="28"/>
      <c r="H12" s="65"/>
      <c r="I12" s="4" t="s">
        <v>6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27.547169811320753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27.292110874200425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  <c r="X12" s="41"/>
      <c r="Y12" s="40"/>
      <c r="Z12" s="41"/>
    </row>
    <row r="13" spans="1:26">
      <c r="A13" s="4" t="s">
        <v>69</v>
      </c>
      <c r="B13" s="6">
        <f>B12/B10</f>
        <v>0.62716049382716055</v>
      </c>
      <c r="C13" s="6">
        <f>C12/C10</f>
        <v>0.54926108374384242</v>
      </c>
      <c r="E13" s="4" t="s">
        <v>86</v>
      </c>
      <c r="F13" s="79">
        <f>F10/(B39/60)</f>
        <v>33.230769230769234</v>
      </c>
      <c r="G13" s="28"/>
      <c r="H13" s="65"/>
      <c r="I13" s="4" t="s">
        <v>58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21.779141104294478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40.888888888888893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  <c r="X13" s="41"/>
      <c r="Y13" s="40"/>
      <c r="Z13" s="41"/>
    </row>
    <row r="14" spans="1:26">
      <c r="A14" s="4" t="s">
        <v>78</v>
      </c>
      <c r="B14" s="6">
        <f>B9/B12</f>
        <v>0.53543307086614178</v>
      </c>
      <c r="C14" s="6">
        <f>C9/C12</f>
        <v>0.43946188340807174</v>
      </c>
      <c r="E14" s="4" t="s">
        <v>87</v>
      </c>
      <c r="F14" s="79">
        <f>F11/(B39/60)</f>
        <v>68.538461538461533</v>
      </c>
      <c r="G14" s="28"/>
      <c r="H14" s="65"/>
      <c r="I14" s="4" t="s">
        <v>45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26.410256410256412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27.514792899408285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  <c r="X14" s="41"/>
      <c r="Y14" s="40"/>
      <c r="Z14" s="41"/>
    </row>
    <row r="15" spans="1:26">
      <c r="A15" s="4" t="s">
        <v>70</v>
      </c>
      <c r="B15" s="4">
        <v>79</v>
      </c>
      <c r="C15" s="4">
        <v>51</v>
      </c>
      <c r="E15" s="7"/>
      <c r="F15" s="7"/>
      <c r="G15" s="7"/>
      <c r="H15" s="65"/>
      <c r="I15" s="4" t="s">
        <v>27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31.395348837209301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30.855855855855857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  <c r="X15" s="41"/>
      <c r="Y15" s="40"/>
      <c r="Z15" s="41"/>
    </row>
    <row r="16" spans="1:26">
      <c r="A16" s="4" t="s">
        <v>79</v>
      </c>
      <c r="B16" s="6">
        <f>B15/B9</f>
        <v>0.58088235294117652</v>
      </c>
      <c r="C16" s="6">
        <f>C15/C9</f>
        <v>0.52040816326530615</v>
      </c>
      <c r="E16" s="24" t="s">
        <v>88</v>
      </c>
      <c r="F16" s="7"/>
      <c r="G16" s="7"/>
      <c r="H16" s="65"/>
      <c r="I16" s="4" t="s">
        <v>26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27.540106951871657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31.753554502369667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  <c r="X16" s="41"/>
      <c r="Y16" s="40"/>
      <c r="Z16" s="41"/>
    </row>
    <row r="17" spans="1:26">
      <c r="A17" s="7"/>
      <c r="B17" s="7"/>
      <c r="C17" s="7"/>
      <c r="E17" s="4" t="s">
        <v>118</v>
      </c>
      <c r="F17" s="10">
        <f>(B9/F9)*100</f>
        <v>29.629629629629626</v>
      </c>
      <c r="G17" s="29"/>
      <c r="H17" s="65"/>
      <c r="I17" s="4" t="s">
        <v>9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28.773584905660378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26.835443037974681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  <c r="X17" s="41"/>
      <c r="Y17" s="40"/>
      <c r="Z17" s="41"/>
    </row>
    <row r="18" spans="1:26">
      <c r="A18" s="24" t="s">
        <v>71</v>
      </c>
      <c r="B18" s="7"/>
      <c r="C18" s="7"/>
      <c r="E18" s="4" t="s">
        <v>119</v>
      </c>
      <c r="F18" s="10">
        <f>(C9/F10)*100</f>
        <v>22.685185185185187</v>
      </c>
      <c r="G18" s="29"/>
      <c r="H18" s="65"/>
      <c r="I18" s="4" t="s">
        <v>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28.865979381443296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22.566371681415927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  <c r="X18" s="41"/>
      <c r="Y18" s="40"/>
      <c r="Z18" s="41"/>
    </row>
    <row r="19" spans="1:26">
      <c r="A19" s="4" t="s">
        <v>72</v>
      </c>
      <c r="B19" s="4">
        <v>138</v>
      </c>
      <c r="C19" s="4">
        <v>145</v>
      </c>
      <c r="E19" s="4" t="s">
        <v>120</v>
      </c>
      <c r="F19" s="10">
        <f>F17-F18</f>
        <v>6.9444444444444393</v>
      </c>
      <c r="G19" s="29"/>
      <c r="H19" s="65"/>
      <c r="I19" s="4" t="s">
        <v>34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28.502415458937197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30.864197530864196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  <c r="X19" s="41"/>
      <c r="Y19" s="40"/>
      <c r="Z19" s="41"/>
    </row>
    <row r="20" spans="1:26">
      <c r="A20" s="30" t="s">
        <v>145</v>
      </c>
      <c r="B20" s="6">
        <f>B19/(B19+C19)</f>
        <v>0.48763250883392228</v>
      </c>
      <c r="C20" s="6">
        <f>C19/(B19+C19)</f>
        <v>0.51236749116607772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23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19.638826185101578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30.632411067193676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  <c r="X20" s="41"/>
      <c r="Y20" s="40"/>
      <c r="Z20" s="41"/>
    </row>
    <row r="21" spans="1:26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200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0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0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  <c r="X21" s="41"/>
      <c r="Y21" s="40"/>
      <c r="Z21" s="41"/>
    </row>
    <row r="22" spans="1:26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  <c r="X22" s="41"/>
      <c r="Y22" s="40"/>
      <c r="Z22" s="41"/>
    </row>
    <row r="23" spans="1:26">
      <c r="A23" s="4" t="s">
        <v>74</v>
      </c>
      <c r="B23" s="4">
        <v>264</v>
      </c>
      <c r="C23" s="4">
        <v>243</v>
      </c>
      <c r="E23" s="12" t="s">
        <v>122</v>
      </c>
      <c r="F23" s="10">
        <f>(F17*'Efficiency Adjustment'!B66)/K27</f>
        <v>28.489533399287946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  <c r="X23" s="41"/>
      <c r="Y23" s="40"/>
      <c r="Z23" s="41"/>
    </row>
    <row r="24" spans="1:26">
      <c r="A24" s="4" t="s">
        <v>75</v>
      </c>
      <c r="B24" s="4">
        <v>220</v>
      </c>
      <c r="C24" s="4">
        <v>186</v>
      </c>
      <c r="E24" s="12" t="s">
        <v>123</v>
      </c>
      <c r="F24" s="10">
        <f>(F18*'Efficiency Adjustment'!C66)/J27</f>
        <v>23.06052903210432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  <c r="X24" s="41"/>
      <c r="Y24" s="40"/>
      <c r="Z24" s="41"/>
    </row>
    <row r="25" spans="1:26">
      <c r="A25" s="4" t="s">
        <v>80</v>
      </c>
      <c r="B25" s="6">
        <f>B24/B23</f>
        <v>0.83333333333333337</v>
      </c>
      <c r="C25" s="6">
        <f>C24/C23</f>
        <v>0.76543209876543206</v>
      </c>
      <c r="E25" s="12" t="s">
        <v>124</v>
      </c>
      <c r="F25" s="10">
        <f>F23-F24</f>
        <v>5.4290043671836266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  <c r="X25" s="41"/>
      <c r="Y25" s="40"/>
      <c r="Z25" s="41"/>
    </row>
    <row r="26" spans="1:26">
      <c r="A26" s="4" t="s">
        <v>76</v>
      </c>
      <c r="B26" s="4">
        <f>B23-B24</f>
        <v>44</v>
      </c>
      <c r="C26" s="4">
        <f>C23-C24</f>
        <v>57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  <c r="X26" s="41"/>
      <c r="Y26" s="40"/>
      <c r="Z26" s="41"/>
    </row>
    <row r="27" spans="1:26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27.541955265467621</v>
      </c>
      <c r="K27" s="19">
        <f>AVERAGEIF(K8:K24,"&gt;0")</f>
        <v>29.114531542224743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  <c r="X27" s="41"/>
      <c r="Y27" s="40"/>
      <c r="Z27" s="41"/>
    </row>
    <row r="28" spans="1:26" ht="15.75" thickBot="1">
      <c r="A28" s="24" t="s">
        <v>94</v>
      </c>
      <c r="B28" s="7"/>
      <c r="C28" s="7"/>
      <c r="E28" s="4" t="s">
        <v>147</v>
      </c>
      <c r="F28" s="10">
        <f>B10/F9</f>
        <v>0.88235294117647056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  <c r="X28" s="41"/>
      <c r="Y28" s="40"/>
      <c r="Z28" s="41"/>
    </row>
    <row r="29" spans="1:26" ht="15.75" thickBot="1">
      <c r="A29" s="4" t="s">
        <v>95</v>
      </c>
      <c r="B29" s="4">
        <v>39</v>
      </c>
      <c r="C29" s="4">
        <v>46</v>
      </c>
      <c r="E29" s="12" t="s">
        <v>148</v>
      </c>
      <c r="F29" s="10">
        <f>C10/F10</f>
        <v>0.93981481481481477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  <c r="X29" s="41"/>
      <c r="Y29" s="40"/>
      <c r="Z29" s="41"/>
    </row>
    <row r="30" spans="1:26">
      <c r="A30" s="4" t="s">
        <v>96</v>
      </c>
      <c r="B30" s="4">
        <v>14</v>
      </c>
      <c r="C30" s="4">
        <v>19</v>
      </c>
      <c r="E30" s="12" t="s">
        <v>91</v>
      </c>
      <c r="F30" s="10">
        <f>F28-F29</f>
        <v>-5.7461873638344207E-2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  <c r="X30" s="41"/>
      <c r="Y30" s="40"/>
      <c r="Z30" s="41"/>
    </row>
    <row r="31" spans="1:26">
      <c r="A31" s="12" t="s">
        <v>143</v>
      </c>
      <c r="B31" s="23">
        <f>B30/B29</f>
        <v>0.35897435897435898</v>
      </c>
      <c r="C31" s="23">
        <f>C30/C29</f>
        <v>0.41304347826086957</v>
      </c>
      <c r="E31" s="4" t="s">
        <v>149</v>
      </c>
      <c r="F31" s="10">
        <f>B12/F9</f>
        <v>0.55337690631808278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  <c r="X31" s="41"/>
      <c r="Y31" s="40"/>
      <c r="Z31" s="41"/>
    </row>
    <row r="32" spans="1:26">
      <c r="A32" s="12" t="s">
        <v>97</v>
      </c>
      <c r="B32" s="12">
        <v>1</v>
      </c>
      <c r="C32" s="12">
        <v>1</v>
      </c>
      <c r="E32" s="12" t="s">
        <v>150</v>
      </c>
      <c r="F32" s="10">
        <f>C12/F10</f>
        <v>0.51620370370370372</v>
      </c>
      <c r="G32" s="7"/>
      <c r="H32" s="65"/>
      <c r="I32" s="4" t="s">
        <v>203</v>
      </c>
      <c r="J32" s="9">
        <f>F14</f>
        <v>68.538461538461533</v>
      </c>
      <c r="K32" s="4">
        <f>RANK(J32,'Universal Aggregate Worksheet'!I7:I67,0)</f>
        <v>26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  <c r="X32" s="41"/>
      <c r="Y32" s="40"/>
      <c r="Z32" s="41"/>
    </row>
    <row r="33" spans="1:26">
      <c r="A33" s="12" t="s">
        <v>98</v>
      </c>
      <c r="B33" s="23">
        <f>B32/C29</f>
        <v>2.1739130434782608E-2</v>
      </c>
      <c r="C33" s="23">
        <f>C32/B29</f>
        <v>2.564102564102564E-2</v>
      </c>
      <c r="E33" s="12" t="s">
        <v>92</v>
      </c>
      <c r="F33" s="13">
        <f>F31-F32</f>
        <v>3.7173202614379064E-2</v>
      </c>
      <c r="G33" s="29"/>
      <c r="H33" s="65"/>
      <c r="I33" s="12" t="s">
        <v>160</v>
      </c>
      <c r="J33" s="9">
        <f>F12</f>
        <v>35.307692307692307</v>
      </c>
      <c r="K33" s="4">
        <f>RANK(J33,'Universal Aggregate Worksheet'!F7:F67,0)</f>
        <v>19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  <c r="X33" s="41"/>
      <c r="Y33" s="40"/>
      <c r="Z33" s="41"/>
    </row>
    <row r="34" spans="1:26">
      <c r="A34" s="7"/>
      <c r="B34" s="7"/>
      <c r="C34" s="7"/>
      <c r="E34" s="12" t="s">
        <v>151</v>
      </c>
      <c r="F34" s="6">
        <f>((0.167*B30)+(B9)+(0.83*B32))/B10</f>
        <v>0.3436246913580247</v>
      </c>
      <c r="G34" s="31"/>
      <c r="H34" s="65"/>
      <c r="I34" s="12" t="s">
        <v>161</v>
      </c>
      <c r="J34" s="9">
        <f>F13</f>
        <v>33.230769230769234</v>
      </c>
      <c r="K34" s="4">
        <f>RANK(J34,'Universal Aggregate Worksheet'!G7:G67,1)</f>
        <v>32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  <c r="X34" s="41"/>
      <c r="Y34" s="40"/>
      <c r="Z34" s="41"/>
    </row>
    <row r="35" spans="1:26">
      <c r="A35" s="24" t="s">
        <v>60</v>
      </c>
      <c r="B35" s="4">
        <v>49</v>
      </c>
      <c r="C35" s="4">
        <v>42</v>
      </c>
      <c r="E35" s="12" t="s">
        <v>152</v>
      </c>
      <c r="F35" s="6">
        <f>((0.167*C30)+(C9)+(0.83*C32))/C10</f>
        <v>0.25123891625615763</v>
      </c>
      <c r="G35" s="7"/>
      <c r="H35" s="65"/>
      <c r="I35" s="12" t="s">
        <v>210</v>
      </c>
      <c r="J35" s="9">
        <f>J33-J34</f>
        <v>2.0769230769230731</v>
      </c>
      <c r="K35" s="4">
        <f>RANK(J35,'Universal Aggregate Worksheet'!H7:H67,0)</f>
        <v>23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  <c r="X35" s="41"/>
      <c r="Y35" s="40"/>
      <c r="Z35" s="41"/>
    </row>
    <row r="36" spans="1:26">
      <c r="A36" s="7"/>
      <c r="B36" s="7"/>
      <c r="C36" s="7"/>
      <c r="E36" s="12" t="s">
        <v>153</v>
      </c>
      <c r="F36" s="6">
        <f>((0.167*B30)+(B9)+(0.83*B32))/B12</f>
        <v>0.54790551181102365</v>
      </c>
      <c r="G36" s="31"/>
      <c r="H36" s="65"/>
      <c r="I36" s="4" t="s">
        <v>133</v>
      </c>
      <c r="J36" s="10">
        <f>F23</f>
        <v>28.489533399287946</v>
      </c>
      <c r="K36" s="4">
        <f>RANK(J36,'Universal Aggregate Worksheet'!X7:X67,0)</f>
        <v>30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  <c r="X36" s="41"/>
      <c r="Y36" s="40"/>
      <c r="Z36" s="41"/>
    </row>
    <row r="37" spans="1:26">
      <c r="A37" s="24" t="s">
        <v>77</v>
      </c>
      <c r="B37" s="4">
        <v>13</v>
      </c>
      <c r="C37" s="4">
        <v>13</v>
      </c>
      <c r="E37" s="12" t="s">
        <v>154</v>
      </c>
      <c r="F37" s="6">
        <f>((0.167*C30)+(C9)+(0.83*C32))/C12</f>
        <v>0.45741255605381165</v>
      </c>
      <c r="G37" s="31"/>
      <c r="H37" s="65"/>
      <c r="I37" s="4" t="s">
        <v>136</v>
      </c>
      <c r="J37" s="10">
        <f>F24</f>
        <v>23.06052903210432</v>
      </c>
      <c r="K37" s="4">
        <f>RANK(J37,'Universal Aggregate Worksheet'!Z7:Z67,1)</f>
        <v>6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  <c r="X37" s="41"/>
      <c r="Y37" s="40"/>
      <c r="Z37" s="41"/>
    </row>
    <row r="38" spans="1:26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5.4290043671836266</v>
      </c>
      <c r="K38" s="4">
        <f>RANK(J38,'Universal Aggregate Worksheet'!AB7:AB67,0)</f>
        <v>17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  <c r="X38" s="41"/>
      <c r="Y38" s="40"/>
      <c r="Z38" s="41"/>
    </row>
    <row r="39" spans="1:26">
      <c r="A39" s="24" t="s">
        <v>239</v>
      </c>
      <c r="B39" s="4">
        <v>780</v>
      </c>
      <c r="C39" s="4">
        <f>B39</f>
        <v>780</v>
      </c>
      <c r="E39" s="24" t="s">
        <v>155</v>
      </c>
      <c r="F39" s="7"/>
      <c r="G39" s="7"/>
      <c r="H39" s="65"/>
      <c r="I39" s="4" t="s">
        <v>166</v>
      </c>
      <c r="J39" s="10">
        <f>F28</f>
        <v>0.88235294117647056</v>
      </c>
      <c r="K39" s="4">
        <f>RANK(J39,'Universal Aggregate Worksheet'!M7:M67,0)</f>
        <v>51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  <c r="X39" s="41"/>
      <c r="Y39" s="40"/>
      <c r="Z39" s="41"/>
    </row>
    <row r="40" spans="1:26">
      <c r="E40" s="12" t="s">
        <v>99</v>
      </c>
      <c r="F40" s="13">
        <f>B30/B10</f>
        <v>3.4567901234567898E-2</v>
      </c>
      <c r="G40" s="13">
        <f>C30/C10</f>
        <v>4.6798029556650245E-2</v>
      </c>
      <c r="H40" s="65"/>
      <c r="I40" s="4" t="s">
        <v>170</v>
      </c>
      <c r="J40" s="10">
        <f>F29</f>
        <v>0.93981481481481477</v>
      </c>
      <c r="K40" s="4">
        <f>RANK(J40,'Universal Aggregate Worksheet'!Q7:Q67,1)</f>
        <v>16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  <c r="X40" s="41"/>
      <c r="Y40" s="40"/>
      <c r="Z40" s="41"/>
    </row>
    <row r="41" spans="1:26">
      <c r="E41" s="12" t="s">
        <v>100</v>
      </c>
      <c r="F41" s="10">
        <f>C29/C10</f>
        <v>0.11330049261083744</v>
      </c>
      <c r="G41" s="10">
        <f>B29/B10</f>
        <v>9.6296296296296297E-2</v>
      </c>
      <c r="H41" s="65"/>
      <c r="I41" s="4" t="s">
        <v>168</v>
      </c>
      <c r="J41" s="6">
        <f>F34</f>
        <v>0.3436246913580247</v>
      </c>
      <c r="K41" s="4">
        <f>RANK(J41,'Universal Aggregate Worksheet'!O7:O67,0)</f>
        <v>5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  <c r="X41" s="41"/>
      <c r="Y41" s="40"/>
      <c r="Z41" s="41"/>
    </row>
    <row r="42" spans="1:26">
      <c r="E42" s="12" t="s">
        <v>216</v>
      </c>
      <c r="F42" s="10">
        <f>F40-F41</f>
        <v>-7.8732591376269534E-2</v>
      </c>
      <c r="G42" s="10">
        <f>G40-G41</f>
        <v>-4.9498266739646052E-2</v>
      </c>
      <c r="H42" s="65"/>
      <c r="I42" s="4" t="s">
        <v>172</v>
      </c>
      <c r="J42" s="6">
        <f>F35</f>
        <v>0.25123891625615763</v>
      </c>
      <c r="K42" s="4">
        <f>RANK(J42,'Universal Aggregate Worksheet'!S7:S67,1)</f>
        <v>10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  <c r="X42" s="41"/>
      <c r="Y42" s="40"/>
      <c r="Z42" s="41"/>
    </row>
    <row r="43" spans="1:26">
      <c r="A43" s="32"/>
      <c r="B43" s="32"/>
      <c r="C43" s="32"/>
      <c r="E43" s="12" t="s">
        <v>217</v>
      </c>
      <c r="F43" s="86">
        <f>B29/F9</f>
        <v>8.4967320261437912E-2</v>
      </c>
      <c r="G43" s="86">
        <f>C29/F10</f>
        <v>0.10648148148148148</v>
      </c>
      <c r="H43" s="65"/>
      <c r="I43" s="4" t="s">
        <v>182</v>
      </c>
      <c r="J43" s="10">
        <f>F47</f>
        <v>0.17211328976034859</v>
      </c>
      <c r="K43" s="4">
        <f>RANK(J43,'Universal Aggregate Worksheet'!U7:U67,0)</f>
        <v>16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  <c r="X43" s="41"/>
      <c r="Y43" s="40"/>
      <c r="Z43" s="41"/>
    </row>
    <row r="44" spans="1:26">
      <c r="A44" s="11"/>
      <c r="B44" s="11"/>
      <c r="C44" s="11"/>
      <c r="E44" s="4" t="s">
        <v>218</v>
      </c>
      <c r="F44" s="86">
        <f>B30/B9</f>
        <v>0.10294117647058823</v>
      </c>
      <c r="G44" s="86">
        <f>C30/C9</f>
        <v>0.19387755102040816</v>
      </c>
      <c r="H44" s="65"/>
      <c r="I44" s="4" t="s">
        <v>183</v>
      </c>
      <c r="J44" s="10">
        <f>F48</f>
        <v>0.11805555555555555</v>
      </c>
      <c r="K44" s="4">
        <f>RANK(J44,'Universal Aggregate Worksheet'!V7:V67,1)</f>
        <v>6</v>
      </c>
      <c r="L44" s="10">
        <f>AVERAGE('Universal Aggregate Worksheet'!V7:V67)</f>
        <v>0.15326303670387184</v>
      </c>
      <c r="M44" s="66" t="s">
        <v>34</v>
      </c>
      <c r="N44" s="11"/>
      <c r="O44" s="39"/>
      <c r="P44" s="39"/>
      <c r="Q44" s="39"/>
      <c r="R44" s="39"/>
      <c r="S44" s="39"/>
      <c r="T44" s="41"/>
      <c r="U44" s="41"/>
      <c r="V44" s="40"/>
      <c r="W44" s="41"/>
      <c r="X44" s="41"/>
      <c r="Y44" s="40"/>
      <c r="Z44" s="41"/>
    </row>
    <row r="45" spans="1:26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0.48763250883392228</v>
      </c>
      <c r="K45" s="4">
        <f>RANK(J45,'Universal Aggregate Worksheet'!J7:J67,0)</f>
        <v>35</v>
      </c>
      <c r="L45" s="10">
        <f>AVERAGE('Universal Aggregate Worksheet'!J7:J67)</f>
        <v>0.49945904985462097</v>
      </c>
      <c r="M45" s="66" t="s">
        <v>35</v>
      </c>
      <c r="N45" s="11"/>
      <c r="O45" s="39"/>
      <c r="P45" s="39"/>
      <c r="Q45" s="39"/>
      <c r="R45" s="39"/>
      <c r="S45" s="39"/>
      <c r="T45" s="41"/>
      <c r="U45" s="41"/>
      <c r="V45" s="40"/>
      <c r="W45" s="41"/>
      <c r="X45" s="41"/>
      <c r="Y45" s="40"/>
      <c r="Z45" s="41"/>
    </row>
    <row r="46" spans="1:26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0.83333333333333337</v>
      </c>
      <c r="K46" s="4">
        <f>RANK(J46,'Universal Aggregate Worksheet'!K7:K67,0)</f>
        <v>30</v>
      </c>
      <c r="L46" s="10">
        <f>AVERAGE('Universal Aggregate Worksheet'!K7:K67)</f>
        <v>0.82593138353425022</v>
      </c>
      <c r="M46" s="66" t="s">
        <v>36</v>
      </c>
      <c r="N46" s="11"/>
      <c r="O46" s="39"/>
      <c r="P46" s="39"/>
      <c r="Q46" s="39"/>
      <c r="R46" s="39"/>
      <c r="S46" s="39"/>
      <c r="T46" s="41"/>
      <c r="U46" s="41"/>
      <c r="V46" s="40"/>
      <c r="W46" s="41"/>
      <c r="X46" s="41"/>
      <c r="Y46" s="40"/>
      <c r="Z46" s="41"/>
    </row>
    <row r="47" spans="1:26">
      <c r="A47" s="11"/>
      <c r="B47" s="11"/>
      <c r="C47" s="11"/>
      <c r="E47" s="4" t="s">
        <v>157</v>
      </c>
      <c r="F47" s="10">
        <f>B15/F9</f>
        <v>0.17211328976034859</v>
      </c>
      <c r="G47" s="33"/>
      <c r="H47" s="65"/>
      <c r="I47" s="4" t="s">
        <v>181</v>
      </c>
      <c r="J47" s="13">
        <f>C25</f>
        <v>0.76543209876543206</v>
      </c>
      <c r="K47" s="4">
        <f>RANK(J47,'Universal Aggregate Worksheet'!L7:L67,1)</f>
        <v>3</v>
      </c>
      <c r="L47" s="10">
        <f>AVERAGE('Universal Aggregate Worksheet'!L7:L67)</f>
        <v>0.8260707150266019</v>
      </c>
      <c r="M47" s="66" t="s">
        <v>37</v>
      </c>
      <c r="N47" s="11"/>
      <c r="O47" s="39"/>
      <c r="P47" s="39"/>
      <c r="Q47" s="39"/>
      <c r="R47" s="39"/>
      <c r="S47" s="39"/>
      <c r="T47" s="41"/>
      <c r="U47" s="41"/>
      <c r="V47" s="40"/>
      <c r="W47" s="41"/>
      <c r="X47" s="41"/>
      <c r="Y47" s="40"/>
      <c r="Z47" s="41"/>
    </row>
    <row r="48" spans="1:26">
      <c r="E48" s="4" t="s">
        <v>158</v>
      </c>
      <c r="F48" s="10">
        <f>C15/F10</f>
        <v>0.11805555555555555</v>
      </c>
      <c r="G48" s="29"/>
      <c r="H48" s="65"/>
      <c r="I48" s="4" t="s">
        <v>205</v>
      </c>
      <c r="J48" s="6">
        <f>B31</f>
        <v>0.35897435897435898</v>
      </c>
      <c r="K48" s="4">
        <f>RANK(J48,'Universal Aggregate Worksheet'!AC7:AC67,0)</f>
        <v>17</v>
      </c>
      <c r="L48" s="6">
        <f>AVERAGE('Universal Aggregate Worksheet'!AC7:AC67)</f>
        <v>0.32040878420134578</v>
      </c>
      <c r="M48" s="66" t="s">
        <v>39</v>
      </c>
      <c r="N48" s="11"/>
      <c r="O48" s="39"/>
      <c r="P48" s="39"/>
      <c r="Q48" s="39"/>
      <c r="R48" s="39"/>
      <c r="S48" s="39"/>
      <c r="T48" s="41"/>
      <c r="U48" s="41"/>
      <c r="V48" s="40"/>
      <c r="W48" s="41"/>
      <c r="X48" s="41"/>
      <c r="Y48" s="40"/>
      <c r="Z48" s="41"/>
    </row>
    <row r="49" spans="5:21">
      <c r="E49" s="7"/>
      <c r="F49" s="7"/>
      <c r="G49" s="7"/>
      <c r="H49" s="65"/>
      <c r="I49" s="12" t="s">
        <v>206</v>
      </c>
      <c r="J49" s="6">
        <f>C31</f>
        <v>0.41304347826086957</v>
      </c>
      <c r="K49" s="4">
        <f>RANK(J49,'Universal Aggregate Worksheet'!AD7:AD67,1)</f>
        <v>53</v>
      </c>
      <c r="L49" s="6">
        <f>AVERAGE('Universal Aggregate Worksheet'!AD7:AD67)</f>
        <v>0.31644820293192144</v>
      </c>
      <c r="M49" s="66" t="s">
        <v>38</v>
      </c>
    </row>
    <row r="50" spans="5:21">
      <c r="E50" s="24" t="s">
        <v>89</v>
      </c>
      <c r="F50" s="7"/>
      <c r="G50" s="7"/>
      <c r="H50" s="65"/>
      <c r="I50" s="12" t="s">
        <v>220</v>
      </c>
      <c r="J50" s="10">
        <f>F40</f>
        <v>3.4567901234567898E-2</v>
      </c>
      <c r="K50" s="4">
        <f>RANK(J50,'Universal Aggregate Worksheet'!AI7:AI67,0)</f>
        <v>33</v>
      </c>
      <c r="L50" s="10">
        <f>AVERAGE('Universal Aggregate Worksheet'!AI7:AI67)</f>
        <v>3.6266627762602838E-2</v>
      </c>
      <c r="M50" s="66" t="s">
        <v>40</v>
      </c>
    </row>
    <row r="51" spans="5:21">
      <c r="E51" s="4" t="s">
        <v>90</v>
      </c>
      <c r="F51" s="10">
        <f>B35/F11</f>
        <v>5.4994388327721661E-2</v>
      </c>
      <c r="G51" s="10">
        <f>C35/F11</f>
        <v>4.7138047138047139E-2</v>
      </c>
      <c r="H51" s="65"/>
      <c r="I51" s="12" t="s">
        <v>221</v>
      </c>
      <c r="J51" s="10">
        <f>F41</f>
        <v>0.11330049261083744</v>
      </c>
      <c r="K51" s="4">
        <f>RANK(J51,'Universal Aggregate Worksheet'!AJ7:AJ67,1)</f>
        <v>34</v>
      </c>
      <c r="L51" s="10">
        <f>AVERAGE('Universal Aggregate Worksheet'!AJ7:AJ67)</f>
        <v>0.11484201785268069</v>
      </c>
      <c r="M51" s="66" t="s">
        <v>41</v>
      </c>
    </row>
    <row r="52" spans="5:21">
      <c r="E52" s="12" t="s">
        <v>219</v>
      </c>
      <c r="F52" s="86">
        <f>(C12-C9)/F10</f>
        <v>0.28935185185185186</v>
      </c>
      <c r="G52" s="86">
        <f>(B12-B9)/F9</f>
        <v>0.2570806100217865</v>
      </c>
      <c r="H52" s="65"/>
      <c r="I52" s="12" t="s">
        <v>222</v>
      </c>
      <c r="J52" s="87">
        <f>F43</f>
        <v>8.4967320261437912E-2</v>
      </c>
      <c r="K52" s="4">
        <f>RANK(J52,'Universal Aggregate Worksheet'!AE7:AE67,0)</f>
        <v>57</v>
      </c>
      <c r="L52" s="10">
        <f>AVERAGE('Universal Aggregate Worksheet'!AE7:AE67)</f>
        <v>0.11494067584306167</v>
      </c>
      <c r="M52" s="66" t="s">
        <v>42</v>
      </c>
    </row>
    <row r="53" spans="5:21">
      <c r="E53" s="7"/>
      <c r="F53" s="7"/>
      <c r="G53" s="7"/>
      <c r="H53" s="65"/>
      <c r="I53" s="12" t="s">
        <v>223</v>
      </c>
      <c r="J53" s="87">
        <f>G43</f>
        <v>0.10648148148148148</v>
      </c>
      <c r="K53" s="4">
        <f>RANK(J53,'Universal Aggregate Worksheet'!AF7:AF67,1)</f>
        <v>24</v>
      </c>
      <c r="L53" s="10">
        <f>AVERAGE('Universal Aggregate Worksheet'!AF7:AF67)</f>
        <v>0.11410462628576082</v>
      </c>
      <c r="M53" s="66" t="s">
        <v>43</v>
      </c>
    </row>
    <row r="54" spans="5:21" ht="17.25">
      <c r="E54" s="25" t="s">
        <v>104</v>
      </c>
      <c r="F54" s="7"/>
      <c r="G54" s="7"/>
      <c r="H54" s="65"/>
      <c r="I54" s="12" t="s">
        <v>224</v>
      </c>
      <c r="J54" s="87">
        <f>F44</f>
        <v>0.10294117647058823</v>
      </c>
      <c r="K54" s="4">
        <f>RANK(J54,'Universal Aggregate Worksheet'!AG7:AG67,0)</f>
        <v>48</v>
      </c>
      <c r="L54" s="10">
        <f>AVERAGE('Universal Aggregate Worksheet'!AG7:AG67)</f>
        <v>0.12982029663452835</v>
      </c>
      <c r="M54" s="66" t="s">
        <v>44</v>
      </c>
      <c r="U54" s="43"/>
    </row>
    <row r="55" spans="5:21">
      <c r="E55" s="12" t="s">
        <v>105</v>
      </c>
      <c r="F55" s="10">
        <f>J27</f>
        <v>27.541955265467621</v>
      </c>
      <c r="G55" s="7"/>
      <c r="H55" s="65"/>
      <c r="I55" s="12" t="s">
        <v>225</v>
      </c>
      <c r="J55" s="87">
        <f>G44</f>
        <v>0.19387755102040816</v>
      </c>
      <c r="K55" s="4">
        <f>RANK(J55,'Universal Aggregate Worksheet'!AH7:AH67,1)</f>
        <v>60</v>
      </c>
      <c r="L55" s="10">
        <f>AVERAGE('Universal Aggregate Worksheet'!AH7:AH67)</f>
        <v>0.12881023565416272</v>
      </c>
      <c r="M55" s="66" t="s">
        <v>45</v>
      </c>
    </row>
    <row r="56" spans="5:21">
      <c r="E56" s="12" t="s">
        <v>106</v>
      </c>
      <c r="F56" s="10">
        <f>K27</f>
        <v>29.114531542224743</v>
      </c>
      <c r="G56" s="7"/>
      <c r="H56" s="65"/>
      <c r="I56" s="12" t="s">
        <v>227</v>
      </c>
      <c r="J56" s="10">
        <f>F51</f>
        <v>5.4994388327721661E-2</v>
      </c>
      <c r="K56" s="4">
        <f>RANK(J56,'Universal Aggregate Worksheet'!AK7:AK67,1)</f>
        <v>24</v>
      </c>
      <c r="L56" s="10">
        <f>AVERAGE('Universal Aggregate Worksheet'!AK7:AK67)</f>
        <v>6.0354802798620363E-2</v>
      </c>
      <c r="M56" s="66" t="s">
        <v>46</v>
      </c>
    </row>
    <row r="57" spans="5:21">
      <c r="E57" s="4" t="s">
        <v>159</v>
      </c>
      <c r="F57" s="10">
        <f>F55-F56</f>
        <v>-1.5725762767571219</v>
      </c>
      <c r="G57" s="7"/>
      <c r="H57" s="65"/>
      <c r="I57" s="12" t="s">
        <v>226</v>
      </c>
      <c r="J57" s="10">
        <f>G51</f>
        <v>4.7138047138047139E-2</v>
      </c>
      <c r="K57" s="4">
        <f>RANK(J57,'Universal Aggregate Worksheet'!AL7:AL67,0)</f>
        <v>55</v>
      </c>
      <c r="L57" s="10">
        <f>AVERAGE('Universal Aggregate Worksheet'!AL7:AL67)</f>
        <v>6.0671892031332338E-2</v>
      </c>
      <c r="M57" s="66" t="s">
        <v>48</v>
      </c>
    </row>
    <row r="58" spans="5:21">
      <c r="E58" s="7"/>
      <c r="F58" s="7"/>
      <c r="G58" s="7"/>
      <c r="H58" s="65"/>
      <c r="I58" s="12" t="s">
        <v>228</v>
      </c>
      <c r="J58" s="87">
        <f>F52</f>
        <v>0.28935185185185186</v>
      </c>
      <c r="K58" s="4">
        <f>RANK(J58,'Universal Aggregate Worksheet'!AM7:AM67,0)</f>
        <v>43</v>
      </c>
      <c r="L58" s="10">
        <f>AVERAGE('Universal Aggregate Worksheet'!AM7:AM67)</f>
        <v>0.30728905836350334</v>
      </c>
      <c r="M58" s="66" t="s">
        <v>199</v>
      </c>
    </row>
    <row r="59" spans="5:21">
      <c r="E59" s="11"/>
      <c r="F59" s="11"/>
      <c r="G59" s="11"/>
      <c r="H59" s="65"/>
      <c r="I59" s="12" t="s">
        <v>229</v>
      </c>
      <c r="J59" s="87">
        <f>G52</f>
        <v>0.2570806100217865</v>
      </c>
      <c r="K59" s="4">
        <f>RANK(J59,'Universal Aggregate Worksheet'!AN7:AN67,1)</f>
        <v>6</v>
      </c>
      <c r="L59" s="10">
        <f>AVERAGE('Universal Aggregate Worksheet'!AN7:AN67)</f>
        <v>0.30751949535267659</v>
      </c>
      <c r="M59" s="66" t="s">
        <v>198</v>
      </c>
    </row>
    <row r="60" spans="5:21">
      <c r="H60" s="65"/>
      <c r="I60" s="12" t="s">
        <v>207</v>
      </c>
      <c r="J60" s="10">
        <f>J27</f>
        <v>27.541955265467621</v>
      </c>
      <c r="K60" s="4">
        <f>RANK(J60,'Universal Aggregate Worksheet'!AO7:AO67,0)</f>
        <v>41</v>
      </c>
      <c r="L60" s="10">
        <f>AVERAGE('Universal Aggregate Worksheet'!AO7:AO67)</f>
        <v>28.146799135875497</v>
      </c>
      <c r="M60" s="66" t="s">
        <v>49</v>
      </c>
    </row>
    <row r="61" spans="5:21">
      <c r="H61" s="65"/>
      <c r="I61" s="12" t="s">
        <v>208</v>
      </c>
      <c r="J61" s="10">
        <f>K27</f>
        <v>29.114531542224743</v>
      </c>
      <c r="K61" s="4">
        <f>RANK(J61,'Universal Aggregate Worksheet'!AP7:AP67,1)</f>
        <v>53</v>
      </c>
      <c r="L61" s="10">
        <f>AVERAGE('Universal Aggregate Worksheet'!AP7:AP67)</f>
        <v>27.963138121850669</v>
      </c>
      <c r="M61" s="66" t="s">
        <v>51</v>
      </c>
    </row>
    <row r="62" spans="5:21">
      <c r="H62" s="65"/>
      <c r="I62" s="12" t="s">
        <v>209</v>
      </c>
      <c r="J62" s="10">
        <f>J60-J61</f>
        <v>-1.5725762767571219</v>
      </c>
      <c r="K62" s="4">
        <f>RANK(J62,'Universal Aggregate Worksheet'!AQ7:AQ67,0)</f>
        <v>50</v>
      </c>
      <c r="L62" s="10">
        <f>AVERAGE('Universal Aggregate Worksheet'!AQ7:AQ67)</f>
        <v>0.18366101402482529</v>
      </c>
      <c r="M62" s="66" t="s">
        <v>52</v>
      </c>
    </row>
    <row r="63" spans="5:21">
      <c r="H63" s="65"/>
      <c r="M63" s="66" t="s">
        <v>53</v>
      </c>
    </row>
    <row r="64" spans="5:21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sortState ref="N8:Z48">
    <sortCondition ref="N8:N48"/>
  </sortState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W69"/>
  <sheetViews>
    <sheetView topLeftCell="A10" zoomScaleNormal="100" workbookViewId="0">
      <selection activeCell="B40" sqref="B40"/>
    </sheetView>
  </sheetViews>
  <sheetFormatPr defaultRowHeight="15"/>
  <cols>
    <col min="1" max="1" width="38.7109375" customWidth="1"/>
    <col min="2" max="3" width="15.7109375" customWidth="1"/>
    <col min="5" max="5" width="50.7109375" customWidth="1"/>
    <col min="6" max="7" width="15.7109375" customWidth="1"/>
    <col min="9" max="9" width="39.7109375" customWidth="1"/>
    <col min="10" max="12" width="12.7109375" customWidth="1"/>
    <col min="13" max="14" width="9.140625" customWidth="1"/>
  </cols>
  <sheetData>
    <row r="1" spans="1:23">
      <c r="A1" t="s">
        <v>101</v>
      </c>
      <c r="B1" s="3" t="s">
        <v>3</v>
      </c>
    </row>
    <row r="2" spans="1:23">
      <c r="A2" t="s">
        <v>102</v>
      </c>
      <c r="B2" s="64">
        <v>2011</v>
      </c>
    </row>
    <row r="3" spans="1:23">
      <c r="A3" t="s">
        <v>103</v>
      </c>
      <c r="B3" s="3" t="s">
        <v>109</v>
      </c>
    </row>
    <row r="4" spans="1:23" ht="15.75" thickBot="1">
      <c r="N4" s="22"/>
      <c r="O4" s="22"/>
      <c r="P4" s="22"/>
      <c r="Q4" s="22"/>
      <c r="R4" s="22"/>
      <c r="S4" s="22"/>
      <c r="T4" s="22"/>
      <c r="U4" s="22"/>
      <c r="V4" s="22"/>
      <c r="W4" s="22"/>
    </row>
    <row r="5" spans="1:23" ht="15.75" thickBot="1">
      <c r="A5" s="102" t="s">
        <v>63</v>
      </c>
      <c r="B5" s="103"/>
      <c r="C5" s="104"/>
      <c r="E5" s="102" t="s">
        <v>144</v>
      </c>
      <c r="F5" s="103"/>
      <c r="G5" s="104"/>
      <c r="I5" s="102" t="s">
        <v>201</v>
      </c>
      <c r="J5" s="103"/>
      <c r="K5" s="104"/>
      <c r="L5" s="89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30">
      <c r="A7" s="7"/>
      <c r="B7" s="76" t="str">
        <f>B1</f>
        <v>Bellarmine</v>
      </c>
      <c r="C7" s="76" t="s">
        <v>62</v>
      </c>
      <c r="E7" s="7"/>
      <c r="F7" s="76" t="str">
        <f>B1</f>
        <v>Bellarmine</v>
      </c>
      <c r="G7" s="76" t="s">
        <v>62</v>
      </c>
      <c r="H7" s="65" t="s">
        <v>200</v>
      </c>
      <c r="I7" s="76" t="s">
        <v>107</v>
      </c>
      <c r="J7" s="77" t="s">
        <v>186</v>
      </c>
      <c r="K7" s="77" t="s">
        <v>204</v>
      </c>
      <c r="L7" s="93"/>
      <c r="M7" s="67" t="s">
        <v>200</v>
      </c>
      <c r="N7" s="15"/>
      <c r="O7" s="15"/>
      <c r="P7" s="15"/>
      <c r="Q7" s="15"/>
      <c r="R7" s="15"/>
      <c r="S7" s="15"/>
      <c r="T7" s="15"/>
      <c r="U7" s="15"/>
      <c r="V7" s="15"/>
      <c r="W7" s="15"/>
    </row>
    <row r="8" spans="1:23">
      <c r="A8" s="24" t="s">
        <v>64</v>
      </c>
      <c r="B8" s="7"/>
      <c r="C8" s="7"/>
      <c r="E8" s="24" t="s">
        <v>81</v>
      </c>
      <c r="F8" s="7"/>
      <c r="G8" s="7"/>
      <c r="H8" s="65"/>
      <c r="I8" s="4" t="s">
        <v>14</v>
      </c>
      <c r="J8" s="10">
        <f>IF(I8="Air Force",'Air Force'!$F$17,IF(I8="Albany",Albany!$F$17,IF(I8="Detroit",Detroit!$F$17,IF(I8="Binghamton",Binghamton!$F$17,IF(I8="Hartford",Hartford!$F$17,IF(I8="Stony Brook",'Stony Brook'!$F$17,IF(I8="UMBC",UMBC!$F$17,IF(I8="Vermont",Vermont!$F$17,IF(I8="Duke",Duke!$F$17,IF(I8="Maryland",Maryland!$F$17,IF(I8="North Carolina",'North Carolina'!$F$17,IF(I8="Virginia",Virginia!$F$17,IF(I8="Georgetown",Georgetown!$F$17,IF(I8="Notre Dame",'Notre Dame'!$F$17,IF(I8="Providence",Providence!$F$17,IF(I8="Rutgers",Rutgers!$F$17,IF(I8="St. Johns",'St. Johns'!$F$17,IF(I8="Syracuse",Syracuse!$F$17,IF(I8="Villanova",Villanova!$F$17,IF(I8="Drexel",Drexel!$F$17,IF(I8="Hofstra",Hofstra!$F$17,IF(I8="Penn State",'Penn State'!$F$17,IF(I8="Delaware",Delaware!$F$17,IF(I8="Massachusetts",Massachusetts!$F$17,IF(I8="Bellarmine",Bellarmine!$F$17,IF(I8="Fairfield",Fairfield!$F$17,IF(I8="Hobart",Hobart!$F$17,IF(I8="Loyola",Loyola!$F$17,IF(I8="Ohio State",'Ohio State'!$F$17,IF(I8="Denver",Denver!$F$17,IF(I8="Johns Hopkins",'Johns Hopkins'!$F$17,IF(I8="Mercer",Mercer!$F$17,IF(I8="Presbyterian",Presbyterian!$F$17,IF(I8="Brown",Brown!$F$17,IF(I8="Cornell",Cornell!$F$17,IF(I8="Dartmouth",Dartmouth!$F$17,IF(I8="Harvard",Harvard!$F$17,IF(I8="Pennsylvania",Pennsylvania!$F$17,IF(I8="Princeton",Princeton!$F$17,IF(I8="Yale",Yale!$F$17,IF(I8="Canisius",Canisius!$F$17,IF(I8="Jacksonville",Jacksonville!$F$17,IF(I8="Manhattan",Manhattan!$F$17,IF(I8="Marist",Marist!$F$17,IF(I8="St. Josephs",'St. Josephs'!$F$17,IF(I8="Siena",Siena!$F$17,IF(I8="VMI",VMI!$F$17,IF(I8="Bryant",Bryant!$F$17,IF(I8="Mt. St. Marys",'Mount St. Marys'!$F$17,IF(I8="Quinnipiac",Quinnipiac!$F$17,IF(I8="Robert Morris",'Robert Morris'!$F$17,IF(I8="Sacred Heart",'Sacred Heart'!$F$17,IF(I8="Wagner",Wagner!$F$17,IF(I8="Army",Army!$F$17,IF(I8="Bucknell",Bucknell!$F$17,IF(I8="Colgate",Colgate!$F$17,IF(I8="Towson",Towson!$F$17,IF(I8="Holy Cross",'Holy Cross'!$F$17,IF(I8="Lafayette",Lafayette!$F$17,IF(I8="Lehigh",Lehigh!$F$17,IF(I8="Navy",Navy!$F$17,0)))))))))))))))))))))))))))))))))))))))))))))))))))))))))))))</f>
        <v>27.616926503340757</v>
      </c>
      <c r="K8" s="10">
        <f>IF(I8="Air Force",'Air Force'!$F$18,IF(I8="Albany",Albany!$F$18,IF(I8="Detroit",Detroit!$F$18,IF(I8="Binghamton",Binghamton!$F$18,IF(I8="Hartford",Hartford!$F$18,IF(I8="Stony Brook",'Stony Brook'!$F$18,IF(I8="UMBC",UMBC!$F$18,IF(I8="Vermont",Vermont!$F$18,IF(I8="Duke",Duke!$F$18,IF(I8="Maryland",Maryland!$F$18,IF(I8="North Carolina",'North Carolina'!$F$18,IF(I8="Virginia",Virginia!$F$18,IF(I8="Georgetown",Georgetown!$F$18,IF(I8="Notre Dame",'Notre Dame'!$F$18,IF(I8="Providence",Providence!$F$18,IF(I8="Rutgers",Rutgers!$F$18,IF(I8="St. Johns",'St. Johns'!$F$18,IF(I8="Syracuse",Syracuse!$F$18,IF(I8="Villanova",Villanova!$F$18,IF(I8="Drexel",Drexel!$F$18,IF(I8="Hofstra",Hofstra!$F$18,IF(I8="Penn State",'Penn State'!$F$18,IF(I8="Delaware",Delaware!$F$18,IF(I8="Massachusetts",Massachusetts!$F$18,IF(I8="Bellarmine",Bellarmine!$F$18,IF(I8="Fairfield",Fairfield!$F$18,IF(I8="Hobart",Hobart!$F$18,IF(I8="Loyola",Loyola!$F$18,IF(I8="Ohio State",'Ohio State'!$F$18,IF(I8="Denver",Denver!$F$18,IF(I8="Johns Hopkins",'Johns Hopkins'!$F$18,IF(I8="Mercer",Mercer!$F$18,IF(I8="Presbyterian",Presbyterian!$F$18,IF(I8="Brown",Brown!$F$18,IF(I8="Cornell",Cornell!$F$18,IF(I8="Dartmouth",Dartmouth!$F$18,IF(I8="Harvard",Harvard!$F$18,IF(I8="Pennsylvania",Pennsylvania!$F$18,IF(I8="Princeton",Princeton!$F$18,IF(I8="Yale",Yale!$F$18,IF(I8="Canisius",Canisius!$F$18,IF(I8="Jacksonville",Jacksonville!$F$18,IF(I8="Manhattan",Manhattan!$F$18,IF(I8="Marist",Marist!$F$18,IF(I8="St. Josephs",'St. Josephs'!$F$18,IF(I8="Siena",Siena!$F$18,IF(I8="VMI",VMI!$F$18,IF(I8="Bryant",Bryant!$F$18,IF(I8="Mt. St. Marys",'Mount St. Marys'!$F$18,IF(I8="Quinnipiac",Quinnipiac!$F$18,IF(I8="Robert Morris",'Robert Morris'!$F$18,IF(I8="Sacred Heart",'Sacred Heart'!$F$18,IF(I8="Wagner",Wagner!$F$18,IF(I8="Army",Army!$F$18,IF(I8="Bucknell",Bucknell!$F$18,IF(I8="Colgate",Colgate!$F$18,IF(I8="Towson",Towson!$F$18,IF(I8="Holy Cross",'Holy Cross'!$F$18,IF(I8="Lafayette",Lafayette!$F$18,IF(I8="Lehigh",Lehigh!$F$18,IF(I8="Navy",Navy!$F$18,0)))))))))))))))))))))))))))))))))))))))))))))))))))))))))))))</f>
        <v>25.590551181102363</v>
      </c>
      <c r="L8" s="94"/>
      <c r="M8" s="66" t="s">
        <v>0</v>
      </c>
      <c r="N8" s="11"/>
      <c r="O8" s="39"/>
      <c r="P8" s="39"/>
      <c r="Q8" s="39"/>
      <c r="R8" s="39"/>
      <c r="S8" s="39"/>
      <c r="T8" s="41"/>
      <c r="U8" s="41"/>
      <c r="V8" s="40"/>
      <c r="W8" s="41"/>
    </row>
    <row r="9" spans="1:23">
      <c r="A9" s="4" t="s">
        <v>65</v>
      </c>
      <c r="B9" s="4">
        <v>146</v>
      </c>
      <c r="C9" s="4">
        <v>166</v>
      </c>
      <c r="E9" s="4" t="s">
        <v>82</v>
      </c>
      <c r="F9" s="78">
        <f>B19+B23+C26</f>
        <v>496</v>
      </c>
      <c r="G9" s="27"/>
      <c r="H9" s="65"/>
      <c r="I9" s="4" t="s">
        <v>194</v>
      </c>
      <c r="J9" s="10">
        <f>IF(I9="Air Force",'Air Force'!$F$17,IF(I9="Albany",Albany!$F$17,IF(I9="Detroit",Detroit!$F$17,IF(I9="Binghamton",Binghamton!$F$17,IF(I9="Hartford",Hartford!$F$17,IF(I9="Stony Brook",'Stony Brook'!$F$17,IF(I9="UMBC",UMBC!$F$17,IF(I9="Vermont",Vermont!$F$17,IF(I9="Duke",Duke!$F$17,IF(I9="Maryland",Maryland!$F$17,IF(I9="North Carolina",'North Carolina'!$F$17,IF(I9="Virginia",Virginia!$F$17,IF(I9="Georgetown",Georgetown!$F$17,IF(I9="Notre Dame",'Notre Dame'!$F$17,IF(I9="Providence",Providence!$F$17,IF(I9="Rutgers",Rutgers!$F$17,IF(I9="St. Johns",'St. Johns'!$F$17,IF(I9="Syracuse",Syracuse!$F$17,IF(I9="Villanova",Villanova!$F$17,IF(I9="Drexel",Drexel!$F$17,IF(I9="Hofstra",Hofstra!$F$17,IF(I9="Penn State",'Penn State'!$F$17,IF(I9="Delaware",Delaware!$F$17,IF(I9="Massachusetts",Massachusetts!$F$17,IF(I9="Bellarmine",Bellarmine!$F$17,IF(I9="Fairfield",Fairfield!$F$17,IF(I9="Hobart",Hobart!$F$17,IF(I9="Loyola",Loyola!$F$17,IF(I9="Ohio State",'Ohio State'!$F$17,IF(I9="Denver",Denver!$F$17,IF(I9="Johns Hopkins",'Johns Hopkins'!$F$17,IF(I9="Mercer",Mercer!$F$17,IF(I9="Presbyterian",Presbyterian!$F$17,IF(I9="Brown",Brown!$F$17,IF(I9="Cornell",Cornell!$F$17,IF(I9="Dartmouth",Dartmouth!$F$17,IF(I9="Harvard",Harvard!$F$17,IF(I9="Pennsylvania",Pennsylvania!$F$17,IF(I9="Princeton",Princeton!$F$17,IF(I9="Yale",Yale!$F$17,IF(I9="Canisius",Canisius!$F$17,IF(I9="Jacksonville",Jacksonville!$F$17,IF(I9="Manhattan",Manhattan!$F$17,IF(I9="Marist",Marist!$F$17,IF(I9="St. Josephs",'St. Josephs'!$F$17,IF(I9="Siena",Siena!$F$17,IF(I9="VMI",VMI!$F$17,IF(I9="Bryant",Bryant!$F$17,IF(I9="Mt. St. Marys",'Mount St. Marys'!$F$17,IF(I9="Quinnipiac",Quinnipiac!$F$17,IF(I9="Robert Morris",'Robert Morris'!$F$17,IF(I9="Sacred Heart",'Sacred Heart'!$F$17,IF(I9="Wagner",Wagner!$F$17,IF(I9="Army",Army!$F$17,IF(I9="Bucknell",Bucknell!$F$17,IF(I9="Colgate",Colgate!$F$17,IF(I9="Towson",Towson!$F$17,IF(I9="Holy Cross",'Holy Cross'!$F$17,IF(I9="Lafayette",Lafayette!$F$17,IF(I9="Lehigh",Lehigh!$F$17,IF(I9="Navy",Navy!$F$17,0)))))))))))))))))))))))))))))))))))))))))))))))))))))))))))))</f>
        <v>18.046709129511676</v>
      </c>
      <c r="K9" s="10">
        <f>IF(I9="Air Force",'Air Force'!$F$18,IF(I9="Albany",Albany!$F$18,IF(I9="Detroit",Detroit!$F$18,IF(I9="Binghamton",Binghamton!$F$18,IF(I9="Hartford",Hartford!$F$18,IF(I9="Stony Brook",'Stony Brook'!$F$18,IF(I9="UMBC",UMBC!$F$18,IF(I9="Vermont",Vermont!$F$18,IF(I9="Duke",Duke!$F$18,IF(I9="Maryland",Maryland!$F$18,IF(I9="North Carolina",'North Carolina'!$F$18,IF(I9="Virginia",Virginia!$F$18,IF(I9="Georgetown",Georgetown!$F$18,IF(I9="Notre Dame",'Notre Dame'!$F$18,IF(I9="Providence",Providence!$F$18,IF(I9="Rutgers",Rutgers!$F$18,IF(I9="St. Johns",'St. Johns'!$F$18,IF(I9="Syracuse",Syracuse!$F$18,IF(I9="Villanova",Villanova!$F$18,IF(I9="Drexel",Drexel!$F$18,IF(I9="Hofstra",Hofstra!$F$18,IF(I9="Penn State",'Penn State'!$F$18,IF(I9="Delaware",Delaware!$F$18,IF(I9="Massachusetts",Massachusetts!$F$18,IF(I9="Bellarmine",Bellarmine!$F$18,IF(I9="Fairfield",Fairfield!$F$18,IF(I9="Hobart",Hobart!$F$18,IF(I9="Loyola",Loyola!$F$18,IF(I9="Ohio State",'Ohio State'!$F$18,IF(I9="Denver",Denver!$F$18,IF(I9="Johns Hopkins",'Johns Hopkins'!$F$18,IF(I9="Mercer",Mercer!$F$18,IF(I9="Presbyterian",Presbyterian!$F$18,IF(I9="Brown",Brown!$F$18,IF(I9="Cornell",Cornell!$F$18,IF(I9="Dartmouth",Dartmouth!$F$18,IF(I9="Harvard",Harvard!$F$18,IF(I9="Pennsylvania",Pennsylvania!$F$18,IF(I9="Princeton",Princeton!$F$18,IF(I9="Yale",Yale!$F$18,IF(I9="Canisius",Canisius!$F$18,IF(I9="Jacksonville",Jacksonville!$F$18,IF(I9="Manhattan",Manhattan!$F$18,IF(I9="Marist",Marist!$F$18,IF(I9="St. Josephs",'St. Josephs'!$F$18,IF(I9="Siena",Siena!$F$18,IF(I9="VMI",VMI!$F$18,IF(I9="Bryant",Bryant!$F$18,IF(I9="Mt. St. Marys",'Mount St. Marys'!$F$18,IF(I9="Quinnipiac",Quinnipiac!$F$18,IF(I9="Robert Morris",'Robert Morris'!$F$18,IF(I9="Sacred Heart",'Sacred Heart'!$F$18,IF(I9="Wagner",Wagner!$F$18,IF(I9="Army",Army!$F$18,IF(I9="Bucknell",Bucknell!$F$18,IF(I9="Colgate",Colgate!$F$18,IF(I9="Towson",Towson!$F$18,IF(I9="Holy Cross",'Holy Cross'!$F$18,IF(I9="Lafayette",Lafayette!$F$18,IF(I9="Lehigh",Lehigh!$F$18,IF(I9="Navy",Navy!$F$18,0)))))))))))))))))))))))))))))))))))))))))))))))))))))))))))))</f>
        <v>36.031746031746032</v>
      </c>
      <c r="L9" s="94"/>
      <c r="M9" s="66" t="s">
        <v>1</v>
      </c>
      <c r="N9" s="11"/>
      <c r="O9" s="39"/>
      <c r="P9" s="39"/>
      <c r="Q9" s="39"/>
      <c r="R9" s="39"/>
      <c r="S9" s="39"/>
      <c r="T9" s="41"/>
      <c r="U9" s="41"/>
      <c r="V9" s="40"/>
      <c r="W9" s="41"/>
    </row>
    <row r="10" spans="1:23">
      <c r="A10" s="4" t="s">
        <v>66</v>
      </c>
      <c r="B10" s="4">
        <v>482</v>
      </c>
      <c r="C10" s="4">
        <v>587</v>
      </c>
      <c r="E10" s="4" t="s">
        <v>83</v>
      </c>
      <c r="F10" s="78">
        <f>C19+C23+B26</f>
        <v>551</v>
      </c>
      <c r="G10" s="27"/>
      <c r="H10" s="65"/>
      <c r="I10" s="4" t="s">
        <v>12</v>
      </c>
      <c r="J10" s="10">
        <f>IF(I10="Air Force",'Air Force'!$F$17,IF(I10="Albany",Albany!$F$17,IF(I10="Detroit",Detroit!$F$17,IF(I10="Binghamton",Binghamton!$F$17,IF(I10="Hartford",Hartford!$F$17,IF(I10="Stony Brook",'Stony Brook'!$F$17,IF(I10="UMBC",UMBC!$F$17,IF(I10="Vermont",Vermont!$F$17,IF(I10="Duke",Duke!$F$17,IF(I10="Maryland",Maryland!$F$17,IF(I10="North Carolina",'North Carolina'!$F$17,IF(I10="Virginia",Virginia!$F$17,IF(I10="Georgetown",Georgetown!$F$17,IF(I10="Notre Dame",'Notre Dame'!$F$17,IF(I10="Providence",Providence!$F$17,IF(I10="Rutgers",Rutgers!$F$17,IF(I10="St. Johns",'St. Johns'!$F$17,IF(I10="Syracuse",Syracuse!$F$17,IF(I10="Villanova",Villanova!$F$17,IF(I10="Drexel",Drexel!$F$17,IF(I10="Hofstra",Hofstra!$F$17,IF(I10="Penn State",'Penn State'!$F$17,IF(I10="Delaware",Delaware!$F$17,IF(I10="Massachusetts",Massachusetts!$F$17,IF(I10="Bellarmine",Bellarmine!$F$17,IF(I10="Fairfield",Fairfield!$F$17,IF(I10="Hobart",Hobart!$F$17,IF(I10="Loyola",Loyola!$F$17,IF(I10="Ohio State",'Ohio State'!$F$17,IF(I10="Denver",Denver!$F$17,IF(I10="Johns Hopkins",'Johns Hopkins'!$F$17,IF(I10="Mercer",Mercer!$F$17,IF(I10="Presbyterian",Presbyterian!$F$17,IF(I10="Brown",Brown!$F$17,IF(I10="Cornell",Cornell!$F$17,IF(I10="Dartmouth",Dartmouth!$F$17,IF(I10="Harvard",Harvard!$F$17,IF(I10="Pennsylvania",Pennsylvania!$F$17,IF(I10="Princeton",Princeton!$F$17,IF(I10="Yale",Yale!$F$17,IF(I10="Canisius",Canisius!$F$17,IF(I10="Jacksonville",Jacksonville!$F$17,IF(I10="Manhattan",Manhattan!$F$17,IF(I10="Marist",Marist!$F$17,IF(I10="St. Josephs",'St. Josephs'!$F$17,IF(I10="Siena",Siena!$F$17,IF(I10="VMI",VMI!$F$17,IF(I10="Bryant",Bryant!$F$17,IF(I10="Mt. St. Marys",'Mount St. Marys'!$F$17,IF(I10="Quinnipiac",Quinnipiac!$F$17,IF(I10="Robert Morris",'Robert Morris'!$F$17,IF(I10="Sacred Heart",'Sacred Heart'!$F$17,IF(I10="Wagner",Wagner!$F$17,IF(I10="Army",Army!$F$17,IF(I10="Bucknell",Bucknell!$F$17,IF(I10="Colgate",Colgate!$F$17,IF(I10="Towson",Towson!$F$17,IF(I10="Holy Cross",'Holy Cross'!$F$17,IF(I10="Lafayette",Lafayette!$F$17,IF(I10="Lehigh",Lehigh!$F$17,IF(I10="Navy",Navy!$F$17,0)))))))))))))))))))))))))))))))))))))))))))))))))))))))))))))</f>
        <v>26.156941649899395</v>
      </c>
      <c r="K10" s="10">
        <f>IF(I10="Air Force",'Air Force'!$F$18,IF(I10="Albany",Albany!$F$18,IF(I10="Detroit",Detroit!$F$18,IF(I10="Binghamton",Binghamton!$F$18,IF(I10="Hartford",Hartford!$F$18,IF(I10="Stony Brook",'Stony Brook'!$F$18,IF(I10="UMBC",UMBC!$F$18,IF(I10="Vermont",Vermont!$F$18,IF(I10="Duke",Duke!$F$18,IF(I10="Maryland",Maryland!$F$18,IF(I10="North Carolina",'North Carolina'!$F$18,IF(I10="Virginia",Virginia!$F$18,IF(I10="Georgetown",Georgetown!$F$18,IF(I10="Notre Dame",'Notre Dame'!$F$18,IF(I10="Providence",Providence!$F$18,IF(I10="Rutgers",Rutgers!$F$18,IF(I10="St. Johns",'St. Johns'!$F$18,IF(I10="Syracuse",Syracuse!$F$18,IF(I10="Villanova",Villanova!$F$18,IF(I10="Drexel",Drexel!$F$18,IF(I10="Hofstra",Hofstra!$F$18,IF(I10="Penn State",'Penn State'!$F$18,IF(I10="Delaware",Delaware!$F$18,IF(I10="Massachusetts",Massachusetts!$F$18,IF(I10="Bellarmine",Bellarmine!$F$18,IF(I10="Fairfield",Fairfield!$F$18,IF(I10="Hobart",Hobart!$F$18,IF(I10="Loyola",Loyola!$F$18,IF(I10="Ohio State",'Ohio State'!$F$18,IF(I10="Denver",Denver!$F$18,IF(I10="Johns Hopkins",'Johns Hopkins'!$F$18,IF(I10="Mercer",Mercer!$F$18,IF(I10="Presbyterian",Presbyterian!$F$18,IF(I10="Brown",Brown!$F$18,IF(I10="Cornell",Cornell!$F$18,IF(I10="Dartmouth",Dartmouth!$F$18,IF(I10="Harvard",Harvard!$F$18,IF(I10="Pennsylvania",Pennsylvania!$F$18,IF(I10="Princeton",Princeton!$F$18,IF(I10="Yale",Yale!$F$18,IF(I10="Canisius",Canisius!$F$18,IF(I10="Jacksonville",Jacksonville!$F$18,IF(I10="Manhattan",Manhattan!$F$18,IF(I10="Marist",Marist!$F$18,IF(I10="St. Josephs",'St. Josephs'!$F$18,IF(I10="Siena",Siena!$F$18,IF(I10="VMI",VMI!$F$18,IF(I10="Bryant",Bryant!$F$18,IF(I10="Mt. St. Marys",'Mount St. Marys'!$F$18,IF(I10="Quinnipiac",Quinnipiac!$F$18,IF(I10="Robert Morris",'Robert Morris'!$F$18,IF(I10="Sacred Heart",'Sacred Heart'!$F$18,IF(I10="Wagner",Wagner!$F$18,IF(I10="Army",Army!$F$18,IF(I10="Bucknell",Bucknell!$F$18,IF(I10="Colgate",Colgate!$F$18,IF(I10="Towson",Towson!$F$18,IF(I10="Holy Cross",'Holy Cross'!$F$18,IF(I10="Lafayette",Lafayette!$F$18,IF(I10="Lehigh",Lehigh!$F$18,IF(I10="Navy",Navy!$F$18,0)))))))))))))))))))))))))))))))))))))))))))))))))))))))))))))</f>
        <v>26.530612244897959</v>
      </c>
      <c r="L10" s="94"/>
      <c r="M10" s="66" t="s">
        <v>2</v>
      </c>
      <c r="N10" s="11"/>
      <c r="O10" s="39"/>
      <c r="P10" s="39"/>
      <c r="Q10" s="39"/>
      <c r="R10" s="39"/>
      <c r="S10" s="39"/>
      <c r="T10" s="41"/>
      <c r="U10" s="41"/>
      <c r="V10" s="40"/>
      <c r="W10" s="41"/>
    </row>
    <row r="11" spans="1:23">
      <c r="A11" s="4" t="s">
        <v>67</v>
      </c>
      <c r="B11" s="6">
        <f>B9/B10</f>
        <v>0.30290456431535268</v>
      </c>
      <c r="C11" s="6">
        <f>C9/C10</f>
        <v>0.282793867120954</v>
      </c>
      <c r="E11" s="4" t="s">
        <v>84</v>
      </c>
      <c r="F11" s="78">
        <f>SUM(F9:F10)</f>
        <v>1047</v>
      </c>
      <c r="G11" s="27"/>
      <c r="H11" s="65"/>
      <c r="I11" s="4" t="s">
        <v>28</v>
      </c>
      <c r="J11" s="10">
        <f>IF(I11="Air Force",'Air Force'!$F$17,IF(I11="Albany",Albany!$F$17,IF(I11="Detroit",Detroit!$F$17,IF(I11="Binghamton",Binghamton!$F$17,IF(I11="Hartford",Hartford!$F$17,IF(I11="Stony Brook",'Stony Brook'!$F$17,IF(I11="UMBC",UMBC!$F$17,IF(I11="Vermont",Vermont!$F$17,IF(I11="Duke",Duke!$F$17,IF(I11="Maryland",Maryland!$F$17,IF(I11="North Carolina",'North Carolina'!$F$17,IF(I11="Virginia",Virginia!$F$17,IF(I11="Georgetown",Georgetown!$F$17,IF(I11="Notre Dame",'Notre Dame'!$F$17,IF(I11="Providence",Providence!$F$17,IF(I11="Rutgers",Rutgers!$F$17,IF(I11="St. Johns",'St. Johns'!$F$17,IF(I11="Syracuse",Syracuse!$F$17,IF(I11="Villanova",Villanova!$F$17,IF(I11="Drexel",Drexel!$F$17,IF(I11="Hofstra",Hofstra!$F$17,IF(I11="Penn State",'Penn State'!$F$17,IF(I11="Delaware",Delaware!$F$17,IF(I11="Massachusetts",Massachusetts!$F$17,IF(I11="Bellarmine",Bellarmine!$F$17,IF(I11="Fairfield",Fairfield!$F$17,IF(I11="Hobart",Hobart!$F$17,IF(I11="Loyola",Loyola!$F$17,IF(I11="Ohio State",'Ohio State'!$F$17,IF(I11="Denver",Denver!$F$17,IF(I11="Johns Hopkins",'Johns Hopkins'!$F$17,IF(I11="Mercer",Mercer!$F$17,IF(I11="Presbyterian",Presbyterian!$F$17,IF(I11="Brown",Brown!$F$17,IF(I11="Cornell",Cornell!$F$17,IF(I11="Dartmouth",Dartmouth!$F$17,IF(I11="Harvard",Harvard!$F$17,IF(I11="Pennsylvania",Pennsylvania!$F$17,IF(I11="Princeton",Princeton!$F$17,IF(I11="Yale",Yale!$F$17,IF(I11="Canisius",Canisius!$F$17,IF(I11="Jacksonville",Jacksonville!$F$17,IF(I11="Manhattan",Manhattan!$F$17,IF(I11="Marist",Marist!$F$17,IF(I11="St. Josephs",'St. Josephs'!$F$17,IF(I11="Siena",Siena!$F$17,IF(I11="VMI",VMI!$F$17,IF(I11="Bryant",Bryant!$F$17,IF(I11="Mt. St. Marys",'Mount St. Marys'!$F$17,IF(I11="Quinnipiac",Quinnipiac!$F$17,IF(I11="Robert Morris",'Robert Morris'!$F$17,IF(I11="Sacred Heart",'Sacred Heart'!$F$17,IF(I11="Wagner",Wagner!$F$17,IF(I11="Army",Army!$F$17,IF(I11="Bucknell",Bucknell!$F$17,IF(I11="Colgate",Colgate!$F$17,IF(I11="Towson",Towson!$F$17,IF(I11="Holy Cross",'Holy Cross'!$F$17,IF(I11="Lafayette",Lafayette!$F$17,IF(I11="Lehigh",Lehigh!$F$17,IF(I11="Navy",Navy!$F$17,0)))))))))))))))))))))))))))))))))))))))))))))))))))))))))))))</f>
        <v>26.038781163434905</v>
      </c>
      <c r="K11" s="10">
        <f>IF(I11="Air Force",'Air Force'!$F$18,IF(I11="Albany",Albany!$F$18,IF(I11="Detroit",Detroit!$F$18,IF(I11="Binghamton",Binghamton!$F$18,IF(I11="Hartford",Hartford!$F$18,IF(I11="Stony Brook",'Stony Brook'!$F$18,IF(I11="UMBC",UMBC!$F$18,IF(I11="Vermont",Vermont!$F$18,IF(I11="Duke",Duke!$F$18,IF(I11="Maryland",Maryland!$F$18,IF(I11="North Carolina",'North Carolina'!$F$18,IF(I11="Virginia",Virginia!$F$18,IF(I11="Georgetown",Georgetown!$F$18,IF(I11="Notre Dame",'Notre Dame'!$F$18,IF(I11="Providence",Providence!$F$18,IF(I11="Rutgers",Rutgers!$F$18,IF(I11="St. Johns",'St. Johns'!$F$18,IF(I11="Syracuse",Syracuse!$F$18,IF(I11="Villanova",Villanova!$F$18,IF(I11="Drexel",Drexel!$F$18,IF(I11="Hofstra",Hofstra!$F$18,IF(I11="Penn State",'Penn State'!$F$18,IF(I11="Delaware",Delaware!$F$18,IF(I11="Massachusetts",Massachusetts!$F$18,IF(I11="Bellarmine",Bellarmine!$F$18,IF(I11="Fairfield",Fairfield!$F$18,IF(I11="Hobart",Hobart!$F$18,IF(I11="Loyola",Loyola!$F$18,IF(I11="Ohio State",'Ohio State'!$F$18,IF(I11="Denver",Denver!$F$18,IF(I11="Johns Hopkins",'Johns Hopkins'!$F$18,IF(I11="Mercer",Mercer!$F$18,IF(I11="Presbyterian",Presbyterian!$F$18,IF(I11="Brown",Brown!$F$18,IF(I11="Cornell",Cornell!$F$18,IF(I11="Dartmouth",Dartmouth!$F$18,IF(I11="Harvard",Harvard!$F$18,IF(I11="Pennsylvania",Pennsylvania!$F$18,IF(I11="Princeton",Princeton!$F$18,IF(I11="Yale",Yale!$F$18,IF(I11="Canisius",Canisius!$F$18,IF(I11="Jacksonville",Jacksonville!$F$18,IF(I11="Manhattan",Manhattan!$F$18,IF(I11="Marist",Marist!$F$18,IF(I11="St. Josephs",'St. Josephs'!$F$18,IF(I11="Siena",Siena!$F$18,IF(I11="VMI",VMI!$F$18,IF(I11="Bryant",Bryant!$F$18,IF(I11="Mt. St. Marys",'Mount St. Marys'!$F$18,IF(I11="Quinnipiac",Quinnipiac!$F$18,IF(I11="Robert Morris",'Robert Morris'!$F$18,IF(I11="Sacred Heart",'Sacred Heart'!$F$18,IF(I11="Wagner",Wagner!$F$18,IF(I11="Army",Army!$F$18,IF(I11="Bucknell",Bucknell!$F$18,IF(I11="Colgate",Colgate!$F$18,IF(I11="Towson",Towson!$F$18,IF(I11="Holy Cross",'Holy Cross'!$F$18,IF(I11="Lafayette",Lafayette!$F$18,IF(I11="Lehigh",Lehigh!$F$18,IF(I11="Navy",Navy!$F$18,0)))))))))))))))))))))))))))))))))))))))))))))))))))))))))))))</f>
        <v>26.34730538922156</v>
      </c>
      <c r="L11" s="94"/>
      <c r="M11" s="66" t="s">
        <v>3</v>
      </c>
      <c r="N11" s="11"/>
      <c r="O11" s="39"/>
      <c r="P11" s="39"/>
      <c r="Q11" s="39"/>
      <c r="R11" s="39"/>
      <c r="S11" s="39"/>
      <c r="T11" s="41"/>
      <c r="U11" s="41"/>
      <c r="V11" s="40"/>
      <c r="W11" s="41"/>
    </row>
    <row r="12" spans="1:23">
      <c r="A12" s="4" t="s">
        <v>68</v>
      </c>
      <c r="B12" s="4">
        <v>309</v>
      </c>
      <c r="C12" s="4">
        <v>347</v>
      </c>
      <c r="E12" s="4" t="s">
        <v>85</v>
      </c>
      <c r="F12" s="79">
        <f>F9/(B39/60)</f>
        <v>34.919331182164854</v>
      </c>
      <c r="G12" s="28"/>
      <c r="H12" s="65"/>
      <c r="I12" s="4" t="s">
        <v>31</v>
      </c>
      <c r="J12" s="10">
        <f>IF(I12="Air Force",'Air Force'!$F$17,IF(I12="Albany",Albany!$F$17,IF(I12="Detroit",Detroit!$F$17,IF(I12="Binghamton",Binghamton!$F$17,IF(I12="Hartford",Hartford!$F$17,IF(I12="Stony Brook",'Stony Brook'!$F$17,IF(I12="UMBC",UMBC!$F$17,IF(I12="Vermont",Vermont!$F$17,IF(I12="Duke",Duke!$F$17,IF(I12="Maryland",Maryland!$F$17,IF(I12="North Carolina",'North Carolina'!$F$17,IF(I12="Virginia",Virginia!$F$17,IF(I12="Georgetown",Georgetown!$F$17,IF(I12="Notre Dame",'Notre Dame'!$F$17,IF(I12="Providence",Providence!$F$17,IF(I12="Rutgers",Rutgers!$F$17,IF(I12="St. Johns",'St. Johns'!$F$17,IF(I12="Syracuse",Syracuse!$F$17,IF(I12="Villanova",Villanova!$F$17,IF(I12="Drexel",Drexel!$F$17,IF(I12="Hofstra",Hofstra!$F$17,IF(I12="Penn State",'Penn State'!$F$17,IF(I12="Delaware",Delaware!$F$17,IF(I12="Massachusetts",Massachusetts!$F$17,IF(I12="Bellarmine",Bellarmine!$F$17,IF(I12="Fairfield",Fairfield!$F$17,IF(I12="Hobart",Hobart!$F$17,IF(I12="Loyola",Loyola!$F$17,IF(I12="Ohio State",'Ohio State'!$F$17,IF(I12="Denver",Denver!$F$17,IF(I12="Johns Hopkins",'Johns Hopkins'!$F$17,IF(I12="Mercer",Mercer!$F$17,IF(I12="Presbyterian",Presbyterian!$F$17,IF(I12="Brown",Brown!$F$17,IF(I12="Cornell",Cornell!$F$17,IF(I12="Dartmouth",Dartmouth!$F$17,IF(I12="Harvard",Harvard!$F$17,IF(I12="Pennsylvania",Pennsylvania!$F$17,IF(I12="Princeton",Princeton!$F$17,IF(I12="Yale",Yale!$F$17,IF(I12="Canisius",Canisius!$F$17,IF(I12="Jacksonville",Jacksonville!$F$17,IF(I12="Manhattan",Manhattan!$F$17,IF(I12="Marist",Marist!$F$17,IF(I12="St. Josephs",'St. Josephs'!$F$17,IF(I12="Siena",Siena!$F$17,IF(I12="VMI",VMI!$F$17,IF(I12="Bryant",Bryant!$F$17,IF(I12="Mt. St. Marys",'Mount St. Marys'!$F$17,IF(I12="Quinnipiac",Quinnipiac!$F$17,IF(I12="Robert Morris",'Robert Morris'!$F$17,IF(I12="Sacred Heart",'Sacred Heart'!$F$17,IF(I12="Wagner",Wagner!$F$17,IF(I12="Army",Army!$F$17,IF(I12="Bucknell",Bucknell!$F$17,IF(I12="Colgate",Colgate!$F$17,IF(I12="Towson",Towson!$F$17,IF(I12="Holy Cross",'Holy Cross'!$F$17,IF(I12="Lafayette",Lafayette!$F$17,IF(I12="Lehigh",Lehigh!$F$17,IF(I12="Navy",Navy!$F$17,0)))))))))))))))))))))))))))))))))))))))))))))))))))))))))))))</f>
        <v>33.485193621867879</v>
      </c>
      <c r="K12" s="10">
        <f>IF(I12="Air Force",'Air Force'!$F$18,IF(I12="Albany",Albany!$F$18,IF(I12="Detroit",Detroit!$F$18,IF(I12="Binghamton",Binghamton!$F$18,IF(I12="Hartford",Hartford!$F$18,IF(I12="Stony Brook",'Stony Brook'!$F$18,IF(I12="UMBC",UMBC!$F$18,IF(I12="Vermont",Vermont!$F$18,IF(I12="Duke",Duke!$F$18,IF(I12="Maryland",Maryland!$F$18,IF(I12="North Carolina",'North Carolina'!$F$18,IF(I12="Virginia",Virginia!$F$18,IF(I12="Georgetown",Georgetown!$F$18,IF(I12="Notre Dame",'Notre Dame'!$F$18,IF(I12="Providence",Providence!$F$18,IF(I12="Rutgers",Rutgers!$F$18,IF(I12="St. Johns",'St. Johns'!$F$18,IF(I12="Syracuse",Syracuse!$F$18,IF(I12="Villanova",Villanova!$F$18,IF(I12="Drexel",Drexel!$F$18,IF(I12="Hofstra",Hofstra!$F$18,IF(I12="Penn State",'Penn State'!$F$18,IF(I12="Delaware",Delaware!$F$18,IF(I12="Massachusetts",Massachusetts!$F$18,IF(I12="Bellarmine",Bellarmine!$F$18,IF(I12="Fairfield",Fairfield!$F$18,IF(I12="Hobart",Hobart!$F$18,IF(I12="Loyola",Loyola!$F$18,IF(I12="Ohio State",'Ohio State'!$F$18,IF(I12="Denver",Denver!$F$18,IF(I12="Johns Hopkins",'Johns Hopkins'!$F$18,IF(I12="Mercer",Mercer!$F$18,IF(I12="Presbyterian",Presbyterian!$F$18,IF(I12="Brown",Brown!$F$18,IF(I12="Cornell",Cornell!$F$18,IF(I12="Dartmouth",Dartmouth!$F$18,IF(I12="Harvard",Harvard!$F$18,IF(I12="Pennsylvania",Pennsylvania!$F$18,IF(I12="Princeton",Princeton!$F$18,IF(I12="Yale",Yale!$F$18,IF(I12="Canisius",Canisius!$F$18,IF(I12="Jacksonville",Jacksonville!$F$18,IF(I12="Manhattan",Manhattan!$F$18,IF(I12="Marist",Marist!$F$18,IF(I12="St. Josephs",'St. Josephs'!$F$18,IF(I12="Siena",Siena!$F$18,IF(I12="VMI",VMI!$F$18,IF(I12="Bryant",Bryant!$F$18,IF(I12="Mt. St. Marys",'Mount St. Marys'!$F$18,IF(I12="Quinnipiac",Quinnipiac!$F$18,IF(I12="Robert Morris",'Robert Morris'!$F$18,IF(I12="Sacred Heart",'Sacred Heart'!$F$18,IF(I12="Wagner",Wagner!$F$18,IF(I12="Army",Army!$F$18,IF(I12="Bucknell",Bucknell!$F$18,IF(I12="Colgate",Colgate!$F$18,IF(I12="Towson",Towson!$F$18,IF(I12="Holy Cross",'Holy Cross'!$F$18,IF(I12="Lafayette",Lafayette!$F$18,IF(I12="Lehigh",Lehigh!$F$18,IF(I12="Navy",Navy!$F$18,0)))))))))))))))))))))))))))))))))))))))))))))))))))))))))))))</f>
        <v>25.69832402234637</v>
      </c>
      <c r="L12" s="94"/>
      <c r="M12" s="66" t="s">
        <v>4</v>
      </c>
      <c r="N12" s="11"/>
      <c r="O12" s="39"/>
      <c r="P12" s="39"/>
      <c r="Q12" s="39"/>
      <c r="R12" s="39"/>
      <c r="S12" s="39"/>
      <c r="T12" s="41"/>
      <c r="U12" s="41"/>
      <c r="V12" s="40"/>
      <c r="W12" s="41"/>
    </row>
    <row r="13" spans="1:23">
      <c r="A13" s="4" t="s">
        <v>69</v>
      </c>
      <c r="B13" s="6">
        <f>B12/B10</f>
        <v>0.64107883817427391</v>
      </c>
      <c r="C13" s="6">
        <f>C12/C10</f>
        <v>0.59114139693356049</v>
      </c>
      <c r="E13" s="4" t="s">
        <v>86</v>
      </c>
      <c r="F13" s="79">
        <f>F10/(B39/60)</f>
        <v>38.791434438251684</v>
      </c>
      <c r="G13" s="28"/>
      <c r="H13" s="65"/>
      <c r="I13" s="4" t="s">
        <v>20</v>
      </c>
      <c r="J13" s="10">
        <f>IF(I13="Air Force",'Air Force'!$F$17,IF(I13="Albany",Albany!$F$17,IF(I13="Detroit",Detroit!$F$17,IF(I13="Binghamton",Binghamton!$F$17,IF(I13="Hartford",Hartford!$F$17,IF(I13="Stony Brook",'Stony Brook'!$F$17,IF(I13="UMBC",UMBC!$F$17,IF(I13="Vermont",Vermont!$F$17,IF(I13="Duke",Duke!$F$17,IF(I13="Maryland",Maryland!$F$17,IF(I13="North Carolina",'North Carolina'!$F$17,IF(I13="Virginia",Virginia!$F$17,IF(I13="Georgetown",Georgetown!$F$17,IF(I13="Notre Dame",'Notre Dame'!$F$17,IF(I13="Providence",Providence!$F$17,IF(I13="Rutgers",Rutgers!$F$17,IF(I13="St. Johns",'St. Johns'!$F$17,IF(I13="Syracuse",Syracuse!$F$17,IF(I13="Villanova",Villanova!$F$17,IF(I13="Drexel",Drexel!$F$17,IF(I13="Hofstra",Hofstra!$F$17,IF(I13="Penn State",'Penn State'!$F$17,IF(I13="Delaware",Delaware!$F$17,IF(I13="Massachusetts",Massachusetts!$F$17,IF(I13="Bellarmine",Bellarmine!$F$17,IF(I13="Fairfield",Fairfield!$F$17,IF(I13="Hobart",Hobart!$F$17,IF(I13="Loyola",Loyola!$F$17,IF(I13="Ohio State",'Ohio State'!$F$17,IF(I13="Denver",Denver!$F$17,IF(I13="Johns Hopkins",'Johns Hopkins'!$F$17,IF(I13="Mercer",Mercer!$F$17,IF(I13="Presbyterian",Presbyterian!$F$17,IF(I13="Brown",Brown!$F$17,IF(I13="Cornell",Cornell!$F$17,IF(I13="Dartmouth",Dartmouth!$F$17,IF(I13="Harvard",Harvard!$F$17,IF(I13="Pennsylvania",Pennsylvania!$F$17,IF(I13="Princeton",Princeton!$F$17,IF(I13="Yale",Yale!$F$17,IF(I13="Canisius",Canisius!$F$17,IF(I13="Jacksonville",Jacksonville!$F$17,IF(I13="Manhattan",Manhattan!$F$17,IF(I13="Marist",Marist!$F$17,IF(I13="St. Josephs",'St. Josephs'!$F$17,IF(I13="Siena",Siena!$F$17,IF(I13="VMI",VMI!$F$17,IF(I13="Bryant",Bryant!$F$17,IF(I13="Mt. St. Marys",'Mount St. Marys'!$F$17,IF(I13="Quinnipiac",Quinnipiac!$F$17,IF(I13="Robert Morris",'Robert Morris'!$F$17,IF(I13="Sacred Heart",'Sacred Heart'!$F$17,IF(I13="Wagner",Wagner!$F$17,IF(I13="Army",Army!$F$17,IF(I13="Bucknell",Bucknell!$F$17,IF(I13="Colgate",Colgate!$F$17,IF(I13="Towson",Towson!$F$17,IF(I13="Holy Cross",'Holy Cross'!$F$17,IF(I13="Lafayette",Lafayette!$F$17,IF(I13="Lehigh",Lehigh!$F$17,IF(I13="Navy",Navy!$F$17,0)))))))))))))))))))))))))))))))))))))))))))))))))))))))))))))</f>
        <v>29.341317365269461</v>
      </c>
      <c r="K13" s="10">
        <f>IF(I13="Air Force",'Air Force'!$F$18,IF(I13="Albany",Albany!$F$18,IF(I13="Detroit",Detroit!$F$18,IF(I13="Binghamton",Binghamton!$F$18,IF(I13="Hartford",Hartford!$F$18,IF(I13="Stony Brook",'Stony Brook'!$F$18,IF(I13="UMBC",UMBC!$F$18,IF(I13="Vermont",Vermont!$F$18,IF(I13="Duke",Duke!$F$18,IF(I13="Maryland",Maryland!$F$18,IF(I13="North Carolina",'North Carolina'!$F$18,IF(I13="Virginia",Virginia!$F$18,IF(I13="Georgetown",Georgetown!$F$18,IF(I13="Notre Dame",'Notre Dame'!$F$18,IF(I13="Providence",Providence!$F$18,IF(I13="Rutgers",Rutgers!$F$18,IF(I13="St. Johns",'St. Johns'!$F$18,IF(I13="Syracuse",Syracuse!$F$18,IF(I13="Villanova",Villanova!$F$18,IF(I13="Drexel",Drexel!$F$18,IF(I13="Hofstra",Hofstra!$F$18,IF(I13="Penn State",'Penn State'!$F$18,IF(I13="Delaware",Delaware!$F$18,IF(I13="Massachusetts",Massachusetts!$F$18,IF(I13="Bellarmine",Bellarmine!$F$18,IF(I13="Fairfield",Fairfield!$F$18,IF(I13="Hobart",Hobart!$F$18,IF(I13="Loyola",Loyola!$F$18,IF(I13="Ohio State",'Ohio State'!$F$18,IF(I13="Denver",Denver!$F$18,IF(I13="Johns Hopkins",'Johns Hopkins'!$F$18,IF(I13="Mercer",Mercer!$F$18,IF(I13="Presbyterian",Presbyterian!$F$18,IF(I13="Brown",Brown!$F$18,IF(I13="Cornell",Cornell!$F$18,IF(I13="Dartmouth",Dartmouth!$F$18,IF(I13="Harvard",Harvard!$F$18,IF(I13="Pennsylvania",Pennsylvania!$F$18,IF(I13="Princeton",Princeton!$F$18,IF(I13="Yale",Yale!$F$18,IF(I13="Canisius",Canisius!$F$18,IF(I13="Jacksonville",Jacksonville!$F$18,IF(I13="Manhattan",Manhattan!$F$18,IF(I13="Marist",Marist!$F$18,IF(I13="St. Josephs",'St. Josephs'!$F$18,IF(I13="Siena",Siena!$F$18,IF(I13="VMI",VMI!$F$18,IF(I13="Bryant",Bryant!$F$18,IF(I13="Mt. St. Marys",'Mount St. Marys'!$F$18,IF(I13="Quinnipiac",Quinnipiac!$F$18,IF(I13="Robert Morris",'Robert Morris'!$F$18,IF(I13="Sacred Heart",'Sacred Heart'!$F$18,IF(I13="Wagner",Wagner!$F$18,IF(I13="Army",Army!$F$18,IF(I13="Bucknell",Bucknell!$F$18,IF(I13="Colgate",Colgate!$F$18,IF(I13="Towson",Towson!$F$18,IF(I13="Holy Cross",'Holy Cross'!$F$18,IF(I13="Lafayette",Lafayette!$F$18,IF(I13="Lehigh",Lehigh!$F$18,IF(I13="Navy",Navy!$F$18,0)))))))))))))))))))))))))))))))))))))))))))))))))))))))))))))</f>
        <v>26.914660831509845</v>
      </c>
      <c r="L13" s="94"/>
      <c r="M13" s="66" t="s">
        <v>5</v>
      </c>
      <c r="N13" s="11"/>
      <c r="O13" s="39"/>
      <c r="P13" s="39"/>
      <c r="Q13" s="39"/>
      <c r="R13" s="39"/>
      <c r="S13" s="39"/>
      <c r="T13" s="41"/>
      <c r="U13" s="41"/>
      <c r="V13" s="40"/>
      <c r="W13" s="41"/>
    </row>
    <row r="14" spans="1:23">
      <c r="A14" s="4" t="s">
        <v>78</v>
      </c>
      <c r="B14" s="6">
        <f>B9/B12</f>
        <v>0.47249190938511326</v>
      </c>
      <c r="C14" s="6">
        <f>C9/C12</f>
        <v>0.47838616714697407</v>
      </c>
      <c r="E14" s="4" t="s">
        <v>87</v>
      </c>
      <c r="F14" s="79">
        <f>F11/(B39/60)</f>
        <v>73.710765620416538</v>
      </c>
      <c r="G14" s="28"/>
      <c r="H14" s="65"/>
      <c r="I14" s="4" t="s">
        <v>19</v>
      </c>
      <c r="J14" s="10">
        <f>IF(I14="Air Force",'Air Force'!$F$17,IF(I14="Albany",Albany!$F$17,IF(I14="Detroit",Detroit!$F$17,IF(I14="Binghamton",Binghamton!$F$17,IF(I14="Hartford",Hartford!$F$17,IF(I14="Stony Brook",'Stony Brook'!$F$17,IF(I14="UMBC",UMBC!$F$17,IF(I14="Vermont",Vermont!$F$17,IF(I14="Duke",Duke!$F$17,IF(I14="Maryland",Maryland!$F$17,IF(I14="North Carolina",'North Carolina'!$F$17,IF(I14="Virginia",Virginia!$F$17,IF(I14="Georgetown",Georgetown!$F$17,IF(I14="Notre Dame",'Notre Dame'!$F$17,IF(I14="Providence",Providence!$F$17,IF(I14="Rutgers",Rutgers!$F$17,IF(I14="St. Johns",'St. Johns'!$F$17,IF(I14="Syracuse",Syracuse!$F$17,IF(I14="Villanova",Villanova!$F$17,IF(I14="Drexel",Drexel!$F$17,IF(I14="Hofstra",Hofstra!$F$17,IF(I14="Penn State",'Penn State'!$F$17,IF(I14="Delaware",Delaware!$F$17,IF(I14="Massachusetts",Massachusetts!$F$17,IF(I14="Bellarmine",Bellarmine!$F$17,IF(I14="Fairfield",Fairfield!$F$17,IF(I14="Hobart",Hobart!$F$17,IF(I14="Loyola",Loyola!$F$17,IF(I14="Ohio State",'Ohio State'!$F$17,IF(I14="Denver",Denver!$F$17,IF(I14="Johns Hopkins",'Johns Hopkins'!$F$17,IF(I14="Mercer",Mercer!$F$17,IF(I14="Presbyterian",Presbyterian!$F$17,IF(I14="Brown",Brown!$F$17,IF(I14="Cornell",Cornell!$F$17,IF(I14="Dartmouth",Dartmouth!$F$17,IF(I14="Harvard",Harvard!$F$17,IF(I14="Pennsylvania",Pennsylvania!$F$17,IF(I14="Princeton",Princeton!$F$17,IF(I14="Yale",Yale!$F$17,IF(I14="Canisius",Canisius!$F$17,IF(I14="Jacksonville",Jacksonville!$F$17,IF(I14="Manhattan",Manhattan!$F$17,IF(I14="Marist",Marist!$F$17,IF(I14="St. Josephs",'St. Josephs'!$F$17,IF(I14="Siena",Siena!$F$17,IF(I14="VMI",VMI!$F$17,IF(I14="Bryant",Bryant!$F$17,IF(I14="Mt. St. Marys",'Mount St. Marys'!$F$17,IF(I14="Quinnipiac",Quinnipiac!$F$17,IF(I14="Robert Morris",'Robert Morris'!$F$17,IF(I14="Sacred Heart",'Sacred Heart'!$F$17,IF(I14="Wagner",Wagner!$F$17,IF(I14="Army",Army!$F$17,IF(I14="Bucknell",Bucknell!$F$17,IF(I14="Colgate",Colgate!$F$17,IF(I14="Towson",Towson!$F$17,IF(I14="Holy Cross",'Holy Cross'!$F$17,IF(I14="Lafayette",Lafayette!$F$17,IF(I14="Lehigh",Lehigh!$F$17,IF(I14="Navy",Navy!$F$17,0)))))))))))))))))))))))))))))))))))))))))))))))))))))))))))))</f>
        <v>27.203065134099617</v>
      </c>
      <c r="K14" s="10">
        <f>IF(I14="Air Force",'Air Force'!$F$18,IF(I14="Albany",Albany!$F$18,IF(I14="Detroit",Detroit!$F$18,IF(I14="Binghamton",Binghamton!$F$18,IF(I14="Hartford",Hartford!$F$18,IF(I14="Stony Brook",'Stony Brook'!$F$18,IF(I14="UMBC",UMBC!$F$18,IF(I14="Vermont",Vermont!$F$18,IF(I14="Duke",Duke!$F$18,IF(I14="Maryland",Maryland!$F$18,IF(I14="North Carolina",'North Carolina'!$F$18,IF(I14="Virginia",Virginia!$F$18,IF(I14="Georgetown",Georgetown!$F$18,IF(I14="Notre Dame",'Notre Dame'!$F$18,IF(I14="Providence",Providence!$F$18,IF(I14="Rutgers",Rutgers!$F$18,IF(I14="St. Johns",'St. Johns'!$F$18,IF(I14="Syracuse",Syracuse!$F$18,IF(I14="Villanova",Villanova!$F$18,IF(I14="Drexel",Drexel!$F$18,IF(I14="Hofstra",Hofstra!$F$18,IF(I14="Penn State",'Penn State'!$F$18,IF(I14="Delaware",Delaware!$F$18,IF(I14="Massachusetts",Massachusetts!$F$18,IF(I14="Bellarmine",Bellarmine!$F$18,IF(I14="Fairfield",Fairfield!$F$18,IF(I14="Hobart",Hobart!$F$18,IF(I14="Loyola",Loyola!$F$18,IF(I14="Ohio State",'Ohio State'!$F$18,IF(I14="Denver",Denver!$F$18,IF(I14="Johns Hopkins",'Johns Hopkins'!$F$18,IF(I14="Mercer",Mercer!$F$18,IF(I14="Presbyterian",Presbyterian!$F$18,IF(I14="Brown",Brown!$F$18,IF(I14="Cornell",Cornell!$F$18,IF(I14="Dartmouth",Dartmouth!$F$18,IF(I14="Harvard",Harvard!$F$18,IF(I14="Pennsylvania",Pennsylvania!$F$18,IF(I14="Princeton",Princeton!$F$18,IF(I14="Yale",Yale!$F$18,IF(I14="Canisius",Canisius!$F$18,IF(I14="Jacksonville",Jacksonville!$F$18,IF(I14="Manhattan",Manhattan!$F$18,IF(I14="Marist",Marist!$F$18,IF(I14="St. Josephs",'St. Josephs'!$F$18,IF(I14="Siena",Siena!$F$18,IF(I14="VMI",VMI!$F$18,IF(I14="Bryant",Bryant!$F$18,IF(I14="Mt. St. Marys",'Mount St. Marys'!$F$18,IF(I14="Quinnipiac",Quinnipiac!$F$18,IF(I14="Robert Morris",'Robert Morris'!$F$18,IF(I14="Sacred Heart",'Sacred Heart'!$F$18,IF(I14="Wagner",Wagner!$F$18,IF(I14="Army",Army!$F$18,IF(I14="Bucknell",Bucknell!$F$18,IF(I14="Colgate",Colgate!$F$18,IF(I14="Towson",Towson!$F$18,IF(I14="Holy Cross",'Holy Cross'!$F$18,IF(I14="Lafayette",Lafayette!$F$18,IF(I14="Lehigh",Lehigh!$F$18,IF(I14="Navy",Navy!$F$18,0)))))))))))))))))))))))))))))))))))))))))))))))))))))))))))))</f>
        <v>27.171492204899778</v>
      </c>
      <c r="L14" s="94"/>
      <c r="M14" s="66" t="s">
        <v>6</v>
      </c>
      <c r="N14" s="11"/>
      <c r="O14" s="39"/>
      <c r="P14" s="39"/>
      <c r="Q14" s="39"/>
      <c r="R14" s="39"/>
      <c r="S14" s="39"/>
      <c r="T14" s="41"/>
      <c r="U14" s="41"/>
      <c r="V14" s="40"/>
      <c r="W14" s="41"/>
    </row>
    <row r="15" spans="1:23">
      <c r="A15" s="4" t="s">
        <v>70</v>
      </c>
      <c r="B15" s="4">
        <v>73</v>
      </c>
      <c r="C15" s="4">
        <v>105</v>
      </c>
      <c r="E15" s="7"/>
      <c r="F15" s="7"/>
      <c r="G15" s="7"/>
      <c r="H15" s="65"/>
      <c r="I15" s="4" t="s">
        <v>57</v>
      </c>
      <c r="J15" s="10">
        <f>IF(I15="Air Force",'Air Force'!$F$17,IF(I15="Albany",Albany!$F$17,IF(I15="Detroit",Detroit!$F$17,IF(I15="Binghamton",Binghamton!$F$17,IF(I15="Hartford",Hartford!$F$17,IF(I15="Stony Brook",'Stony Brook'!$F$17,IF(I15="UMBC",UMBC!$F$17,IF(I15="Vermont",Vermont!$F$17,IF(I15="Duke",Duke!$F$17,IF(I15="Maryland",Maryland!$F$17,IF(I15="North Carolina",'North Carolina'!$F$17,IF(I15="Virginia",Virginia!$F$17,IF(I15="Georgetown",Georgetown!$F$17,IF(I15="Notre Dame",'Notre Dame'!$F$17,IF(I15="Providence",Providence!$F$17,IF(I15="Rutgers",Rutgers!$F$17,IF(I15="St. Johns",'St. Johns'!$F$17,IF(I15="Syracuse",Syracuse!$F$17,IF(I15="Villanova",Villanova!$F$17,IF(I15="Drexel",Drexel!$F$17,IF(I15="Hofstra",Hofstra!$F$17,IF(I15="Penn State",'Penn State'!$F$17,IF(I15="Delaware",Delaware!$F$17,IF(I15="Massachusetts",Massachusetts!$F$17,IF(I15="Bellarmine",Bellarmine!$F$17,IF(I15="Fairfield",Fairfield!$F$17,IF(I15="Hobart",Hobart!$F$17,IF(I15="Loyola",Loyola!$F$17,IF(I15="Ohio State",'Ohio State'!$F$17,IF(I15="Denver",Denver!$F$17,IF(I15="Johns Hopkins",'Johns Hopkins'!$F$17,IF(I15="Mercer",Mercer!$F$17,IF(I15="Presbyterian",Presbyterian!$F$17,IF(I15="Brown",Brown!$F$17,IF(I15="Cornell",Cornell!$F$17,IF(I15="Dartmouth",Dartmouth!$F$17,IF(I15="Harvard",Harvard!$F$17,IF(I15="Pennsylvania",Pennsylvania!$F$17,IF(I15="Princeton",Princeton!$F$17,IF(I15="Yale",Yale!$F$17,IF(I15="Canisius",Canisius!$F$17,IF(I15="Jacksonville",Jacksonville!$F$17,IF(I15="Manhattan",Manhattan!$F$17,IF(I15="Marist",Marist!$F$17,IF(I15="St. Josephs",'St. Josephs'!$F$17,IF(I15="Siena",Siena!$F$17,IF(I15="VMI",VMI!$F$17,IF(I15="Bryant",Bryant!$F$17,IF(I15="Mt. St. Marys",'Mount St. Marys'!$F$17,IF(I15="Quinnipiac",Quinnipiac!$F$17,IF(I15="Robert Morris",'Robert Morris'!$F$17,IF(I15="Sacred Heart",'Sacred Heart'!$F$17,IF(I15="Wagner",Wagner!$F$17,IF(I15="Army",Army!$F$17,IF(I15="Bucknell",Bucknell!$F$17,IF(I15="Colgate",Colgate!$F$17,IF(I15="Towson",Towson!$F$17,IF(I15="Holy Cross",'Holy Cross'!$F$17,IF(I15="Lafayette",Lafayette!$F$17,IF(I15="Lehigh",Lehigh!$F$17,IF(I15="Navy",Navy!$F$17,0)))))))))))))))))))))))))))))))))))))))))))))))))))))))))))))</f>
        <v>22.857142857142858</v>
      </c>
      <c r="K15" s="10">
        <f>IF(I15="Air Force",'Air Force'!$F$18,IF(I15="Albany",Albany!$F$18,IF(I15="Detroit",Detroit!$F$18,IF(I15="Binghamton",Binghamton!$F$18,IF(I15="Hartford",Hartford!$F$18,IF(I15="Stony Brook",'Stony Brook'!$F$18,IF(I15="UMBC",UMBC!$F$18,IF(I15="Vermont",Vermont!$F$18,IF(I15="Duke",Duke!$F$18,IF(I15="Maryland",Maryland!$F$18,IF(I15="North Carolina",'North Carolina'!$F$18,IF(I15="Virginia",Virginia!$F$18,IF(I15="Georgetown",Georgetown!$F$18,IF(I15="Notre Dame",'Notre Dame'!$F$18,IF(I15="Providence",Providence!$F$18,IF(I15="Rutgers",Rutgers!$F$18,IF(I15="St. Johns",'St. Johns'!$F$18,IF(I15="Syracuse",Syracuse!$F$18,IF(I15="Villanova",Villanova!$F$18,IF(I15="Drexel",Drexel!$F$18,IF(I15="Hofstra",Hofstra!$F$18,IF(I15="Penn State",'Penn State'!$F$18,IF(I15="Delaware",Delaware!$F$18,IF(I15="Massachusetts",Massachusetts!$F$18,IF(I15="Bellarmine",Bellarmine!$F$18,IF(I15="Fairfield",Fairfield!$F$18,IF(I15="Hobart",Hobart!$F$18,IF(I15="Loyola",Loyola!$F$18,IF(I15="Ohio State",'Ohio State'!$F$18,IF(I15="Denver",Denver!$F$18,IF(I15="Johns Hopkins",'Johns Hopkins'!$F$18,IF(I15="Mercer",Mercer!$F$18,IF(I15="Presbyterian",Presbyterian!$F$18,IF(I15="Brown",Brown!$F$18,IF(I15="Cornell",Cornell!$F$18,IF(I15="Dartmouth",Dartmouth!$F$18,IF(I15="Harvard",Harvard!$F$18,IF(I15="Pennsylvania",Pennsylvania!$F$18,IF(I15="Princeton",Princeton!$F$18,IF(I15="Yale",Yale!$F$18,IF(I15="Canisius",Canisius!$F$18,IF(I15="Jacksonville",Jacksonville!$F$18,IF(I15="Manhattan",Manhattan!$F$18,IF(I15="Marist",Marist!$F$18,IF(I15="St. Josephs",'St. Josephs'!$F$18,IF(I15="Siena",Siena!$F$18,IF(I15="VMI",VMI!$F$18,IF(I15="Bryant",Bryant!$F$18,IF(I15="Mt. St. Marys",'Mount St. Marys'!$F$18,IF(I15="Quinnipiac",Quinnipiac!$F$18,IF(I15="Robert Morris",'Robert Morris'!$F$18,IF(I15="Sacred Heart",'Sacred Heart'!$F$18,IF(I15="Wagner",Wagner!$F$18,IF(I15="Army",Army!$F$18,IF(I15="Bucknell",Bucknell!$F$18,IF(I15="Colgate",Colgate!$F$18,IF(I15="Towson",Towson!$F$18,IF(I15="Holy Cross",'Holy Cross'!$F$18,IF(I15="Lafayette",Lafayette!$F$18,IF(I15="Lehigh",Lehigh!$F$18,IF(I15="Navy",Navy!$F$18,0)))))))))))))))))))))))))))))))))))))))))))))))))))))))))))))</f>
        <v>36.936936936936938</v>
      </c>
      <c r="L15" s="94"/>
      <c r="M15" s="66" t="s">
        <v>7</v>
      </c>
      <c r="N15" s="11"/>
      <c r="O15" s="39"/>
      <c r="P15" s="39"/>
      <c r="Q15" s="39"/>
      <c r="R15" s="39"/>
      <c r="S15" s="39"/>
      <c r="T15" s="41"/>
      <c r="U15" s="41"/>
      <c r="V15" s="40"/>
      <c r="W15" s="41"/>
    </row>
    <row r="16" spans="1:23">
      <c r="A16" s="4" t="s">
        <v>79</v>
      </c>
      <c r="B16" s="6">
        <f>B15/B9</f>
        <v>0.5</v>
      </c>
      <c r="C16" s="6">
        <f>C15/C9</f>
        <v>0.63253012048192769</v>
      </c>
      <c r="E16" s="24" t="s">
        <v>88</v>
      </c>
      <c r="F16" s="7"/>
      <c r="G16" s="7"/>
      <c r="H16" s="65"/>
      <c r="I16" s="4" t="s">
        <v>44</v>
      </c>
      <c r="J16" s="10">
        <f>IF(I16="Air Force",'Air Force'!$F$17,IF(I16="Albany",Albany!$F$17,IF(I16="Detroit",Detroit!$F$17,IF(I16="Binghamton",Binghamton!$F$17,IF(I16="Hartford",Hartford!$F$17,IF(I16="Stony Brook",'Stony Brook'!$F$17,IF(I16="UMBC",UMBC!$F$17,IF(I16="Vermont",Vermont!$F$17,IF(I16="Duke",Duke!$F$17,IF(I16="Maryland",Maryland!$F$17,IF(I16="North Carolina",'North Carolina'!$F$17,IF(I16="Virginia",Virginia!$F$17,IF(I16="Georgetown",Georgetown!$F$17,IF(I16="Notre Dame",'Notre Dame'!$F$17,IF(I16="Providence",Providence!$F$17,IF(I16="Rutgers",Rutgers!$F$17,IF(I16="St. Johns",'St. Johns'!$F$17,IF(I16="Syracuse",Syracuse!$F$17,IF(I16="Villanova",Villanova!$F$17,IF(I16="Drexel",Drexel!$F$17,IF(I16="Hofstra",Hofstra!$F$17,IF(I16="Penn State",'Penn State'!$F$17,IF(I16="Delaware",Delaware!$F$17,IF(I16="Massachusetts",Massachusetts!$F$17,IF(I16="Bellarmine",Bellarmine!$F$17,IF(I16="Fairfield",Fairfield!$F$17,IF(I16="Hobart",Hobart!$F$17,IF(I16="Loyola",Loyola!$F$17,IF(I16="Ohio State",'Ohio State'!$F$17,IF(I16="Denver",Denver!$F$17,IF(I16="Johns Hopkins",'Johns Hopkins'!$F$17,IF(I16="Mercer",Mercer!$F$17,IF(I16="Presbyterian",Presbyterian!$F$17,IF(I16="Brown",Brown!$F$17,IF(I16="Cornell",Cornell!$F$17,IF(I16="Dartmouth",Dartmouth!$F$17,IF(I16="Harvard",Harvard!$F$17,IF(I16="Pennsylvania",Pennsylvania!$F$17,IF(I16="Princeton",Princeton!$F$17,IF(I16="Yale",Yale!$F$17,IF(I16="Canisius",Canisius!$F$17,IF(I16="Jacksonville",Jacksonville!$F$17,IF(I16="Manhattan",Manhattan!$F$17,IF(I16="Marist",Marist!$F$17,IF(I16="St. Josephs",'St. Josephs'!$F$17,IF(I16="Siena",Siena!$F$17,IF(I16="VMI",VMI!$F$17,IF(I16="Bryant",Bryant!$F$17,IF(I16="Mt. St. Marys",'Mount St. Marys'!$F$17,IF(I16="Quinnipiac",Quinnipiac!$F$17,IF(I16="Robert Morris",'Robert Morris'!$F$17,IF(I16="Sacred Heart",'Sacred Heart'!$F$17,IF(I16="Wagner",Wagner!$F$17,IF(I16="Army",Army!$F$17,IF(I16="Bucknell",Bucknell!$F$17,IF(I16="Colgate",Colgate!$F$17,IF(I16="Towson",Towson!$F$17,IF(I16="Holy Cross",'Holy Cross'!$F$17,IF(I16="Lafayette",Lafayette!$F$17,IF(I16="Lehigh",Lehigh!$F$17,IF(I16="Navy",Navy!$F$17,0)))))))))))))))))))))))))))))))))))))))))))))))))))))))))))))</f>
        <v>36.899563318777297</v>
      </c>
      <c r="K16" s="10">
        <f>IF(I16="Air Force",'Air Force'!$F$18,IF(I16="Albany",Albany!$F$18,IF(I16="Detroit",Detroit!$F$18,IF(I16="Binghamton",Binghamton!$F$18,IF(I16="Hartford",Hartford!$F$18,IF(I16="Stony Brook",'Stony Brook'!$F$18,IF(I16="UMBC",UMBC!$F$18,IF(I16="Vermont",Vermont!$F$18,IF(I16="Duke",Duke!$F$18,IF(I16="Maryland",Maryland!$F$18,IF(I16="North Carolina",'North Carolina'!$F$18,IF(I16="Virginia",Virginia!$F$18,IF(I16="Georgetown",Georgetown!$F$18,IF(I16="Notre Dame",'Notre Dame'!$F$18,IF(I16="Providence",Providence!$F$18,IF(I16="Rutgers",Rutgers!$F$18,IF(I16="St. Johns",'St. Johns'!$F$18,IF(I16="Syracuse",Syracuse!$F$18,IF(I16="Villanova",Villanova!$F$18,IF(I16="Drexel",Drexel!$F$18,IF(I16="Hofstra",Hofstra!$F$18,IF(I16="Penn State",'Penn State'!$F$18,IF(I16="Delaware",Delaware!$F$18,IF(I16="Massachusetts",Massachusetts!$F$18,IF(I16="Bellarmine",Bellarmine!$F$18,IF(I16="Fairfield",Fairfield!$F$18,IF(I16="Hobart",Hobart!$F$18,IF(I16="Loyola",Loyola!$F$18,IF(I16="Ohio State",'Ohio State'!$F$18,IF(I16="Denver",Denver!$F$18,IF(I16="Johns Hopkins",'Johns Hopkins'!$F$18,IF(I16="Mercer",Mercer!$F$18,IF(I16="Presbyterian",Presbyterian!$F$18,IF(I16="Brown",Brown!$F$18,IF(I16="Cornell",Cornell!$F$18,IF(I16="Dartmouth",Dartmouth!$F$18,IF(I16="Harvard",Harvard!$F$18,IF(I16="Pennsylvania",Pennsylvania!$F$18,IF(I16="Princeton",Princeton!$F$18,IF(I16="Yale",Yale!$F$18,IF(I16="Canisius",Canisius!$F$18,IF(I16="Jacksonville",Jacksonville!$F$18,IF(I16="Manhattan",Manhattan!$F$18,IF(I16="Marist",Marist!$F$18,IF(I16="St. Josephs",'St. Josephs'!$F$18,IF(I16="Siena",Siena!$F$18,IF(I16="VMI",VMI!$F$18,IF(I16="Bryant",Bryant!$F$18,IF(I16="Mt. St. Marys",'Mount St. Marys'!$F$18,IF(I16="Quinnipiac",Quinnipiac!$F$18,IF(I16="Robert Morris",'Robert Morris'!$F$18,IF(I16="Sacred Heart",'Sacred Heart'!$F$18,IF(I16="Wagner",Wagner!$F$18,IF(I16="Army",Army!$F$18,IF(I16="Bucknell",Bucknell!$F$18,IF(I16="Colgate",Colgate!$F$18,IF(I16="Towson",Towson!$F$18,IF(I16="Holy Cross",'Holy Cross'!$F$18,IF(I16="Lafayette",Lafayette!$F$18,IF(I16="Lehigh",Lehigh!$F$18,IF(I16="Navy",Navy!$F$18,0)))))))))))))))))))))))))))))))))))))))))))))))))))))))))))))</f>
        <v>29.574468085106382</v>
      </c>
      <c r="L16" s="94"/>
      <c r="M16" s="66" t="s">
        <v>8</v>
      </c>
      <c r="N16" s="11"/>
      <c r="O16" s="39"/>
      <c r="P16" s="39"/>
      <c r="Q16" s="39"/>
      <c r="R16" s="39"/>
      <c r="S16" s="39"/>
      <c r="T16" s="41"/>
      <c r="U16" s="41"/>
      <c r="V16" s="40"/>
      <c r="W16" s="41"/>
    </row>
    <row r="17" spans="1:23">
      <c r="A17" s="7"/>
      <c r="B17" s="7"/>
      <c r="C17" s="7"/>
      <c r="E17" s="4" t="s">
        <v>118</v>
      </c>
      <c r="F17" s="10">
        <f>(B9/F9)*100</f>
        <v>29.435483870967744</v>
      </c>
      <c r="G17" s="29"/>
      <c r="H17" s="65"/>
      <c r="I17" s="4" t="s">
        <v>40</v>
      </c>
      <c r="J17" s="10">
        <f>IF(I17="Air Force",'Air Force'!$F$17,IF(I17="Albany",Albany!$F$17,IF(I17="Detroit",Detroit!$F$17,IF(I17="Binghamton",Binghamton!$F$17,IF(I17="Hartford",Hartford!$F$17,IF(I17="Stony Brook",'Stony Brook'!$F$17,IF(I17="UMBC",UMBC!$F$17,IF(I17="Vermont",Vermont!$F$17,IF(I17="Duke",Duke!$F$17,IF(I17="Maryland",Maryland!$F$17,IF(I17="North Carolina",'North Carolina'!$F$17,IF(I17="Virginia",Virginia!$F$17,IF(I17="Georgetown",Georgetown!$F$17,IF(I17="Notre Dame",'Notre Dame'!$F$17,IF(I17="Providence",Providence!$F$17,IF(I17="Rutgers",Rutgers!$F$17,IF(I17="St. Johns",'St. Johns'!$F$17,IF(I17="Syracuse",Syracuse!$F$17,IF(I17="Villanova",Villanova!$F$17,IF(I17="Drexel",Drexel!$F$17,IF(I17="Hofstra",Hofstra!$F$17,IF(I17="Penn State",'Penn State'!$F$17,IF(I17="Delaware",Delaware!$F$17,IF(I17="Massachusetts",Massachusetts!$F$17,IF(I17="Bellarmine",Bellarmine!$F$17,IF(I17="Fairfield",Fairfield!$F$17,IF(I17="Hobart",Hobart!$F$17,IF(I17="Loyola",Loyola!$F$17,IF(I17="Ohio State",'Ohio State'!$F$17,IF(I17="Denver",Denver!$F$17,IF(I17="Johns Hopkins",'Johns Hopkins'!$F$17,IF(I17="Mercer",Mercer!$F$17,IF(I17="Presbyterian",Presbyterian!$F$17,IF(I17="Brown",Brown!$F$17,IF(I17="Cornell",Cornell!$F$17,IF(I17="Dartmouth",Dartmouth!$F$17,IF(I17="Harvard",Harvard!$F$17,IF(I17="Pennsylvania",Pennsylvania!$F$17,IF(I17="Princeton",Princeton!$F$17,IF(I17="Yale",Yale!$F$17,IF(I17="Canisius",Canisius!$F$17,IF(I17="Jacksonville",Jacksonville!$F$17,IF(I17="Manhattan",Manhattan!$F$17,IF(I17="Marist",Marist!$F$17,IF(I17="St. Josephs",'St. Josephs'!$F$17,IF(I17="Siena",Siena!$F$17,IF(I17="VMI",VMI!$F$17,IF(I17="Bryant",Bryant!$F$17,IF(I17="Mt. St. Marys",'Mount St. Marys'!$F$17,IF(I17="Quinnipiac",Quinnipiac!$F$17,IF(I17="Robert Morris",'Robert Morris'!$F$17,IF(I17="Sacred Heart",'Sacred Heart'!$F$17,IF(I17="Wagner",Wagner!$F$17,IF(I17="Army",Army!$F$17,IF(I17="Bucknell",Bucknell!$F$17,IF(I17="Colgate",Colgate!$F$17,IF(I17="Towson",Towson!$F$17,IF(I17="Holy Cross",'Holy Cross'!$F$17,IF(I17="Lafayette",Lafayette!$F$17,IF(I17="Lehigh",Lehigh!$F$17,IF(I17="Navy",Navy!$F$17,0)))))))))))))))))))))))))))))))))))))))))))))))))))))))))))))</f>
        <v>21.052631578947366</v>
      </c>
      <c r="K17" s="10">
        <f>IF(I17="Air Force",'Air Force'!$F$18,IF(I17="Albany",Albany!$F$18,IF(I17="Detroit",Detroit!$F$18,IF(I17="Binghamton",Binghamton!$F$18,IF(I17="Hartford",Hartford!$F$18,IF(I17="Stony Brook",'Stony Brook'!$F$18,IF(I17="UMBC",UMBC!$F$18,IF(I17="Vermont",Vermont!$F$18,IF(I17="Duke",Duke!$F$18,IF(I17="Maryland",Maryland!$F$18,IF(I17="North Carolina",'North Carolina'!$F$18,IF(I17="Virginia",Virginia!$F$18,IF(I17="Georgetown",Georgetown!$F$18,IF(I17="Notre Dame",'Notre Dame'!$F$18,IF(I17="Providence",Providence!$F$18,IF(I17="Rutgers",Rutgers!$F$18,IF(I17="St. Johns",'St. Johns'!$F$18,IF(I17="Syracuse",Syracuse!$F$18,IF(I17="Villanova",Villanova!$F$18,IF(I17="Drexel",Drexel!$F$18,IF(I17="Hofstra",Hofstra!$F$18,IF(I17="Penn State",'Penn State'!$F$18,IF(I17="Delaware",Delaware!$F$18,IF(I17="Massachusetts",Massachusetts!$F$18,IF(I17="Bellarmine",Bellarmine!$F$18,IF(I17="Fairfield",Fairfield!$F$18,IF(I17="Hobart",Hobart!$F$18,IF(I17="Loyola",Loyola!$F$18,IF(I17="Ohio State",'Ohio State'!$F$18,IF(I17="Denver",Denver!$F$18,IF(I17="Johns Hopkins",'Johns Hopkins'!$F$18,IF(I17="Mercer",Mercer!$F$18,IF(I17="Presbyterian",Presbyterian!$F$18,IF(I17="Brown",Brown!$F$18,IF(I17="Cornell",Cornell!$F$18,IF(I17="Dartmouth",Dartmouth!$F$18,IF(I17="Harvard",Harvard!$F$18,IF(I17="Pennsylvania",Pennsylvania!$F$18,IF(I17="Princeton",Princeton!$F$18,IF(I17="Yale",Yale!$F$18,IF(I17="Canisius",Canisius!$F$18,IF(I17="Jacksonville",Jacksonville!$F$18,IF(I17="Manhattan",Manhattan!$F$18,IF(I17="Marist",Marist!$F$18,IF(I17="St. Josephs",'St. Josephs'!$F$18,IF(I17="Siena",Siena!$F$18,IF(I17="VMI",VMI!$F$18,IF(I17="Bryant",Bryant!$F$18,IF(I17="Mt. St. Marys",'Mount St. Marys'!$F$18,IF(I17="Quinnipiac",Quinnipiac!$F$18,IF(I17="Robert Morris",'Robert Morris'!$F$18,IF(I17="Sacred Heart",'Sacred Heart'!$F$18,IF(I17="Wagner",Wagner!$F$18,IF(I17="Army",Army!$F$18,IF(I17="Bucknell",Bucknell!$F$18,IF(I17="Colgate",Colgate!$F$18,IF(I17="Towson",Towson!$F$18,IF(I17="Holy Cross",'Holy Cross'!$F$18,IF(I17="Lafayette",Lafayette!$F$18,IF(I17="Lehigh",Lehigh!$F$18,IF(I17="Navy",Navy!$F$18,0)))))))))))))))))))))))))))))))))))))))))))))))))))))))))))))</f>
        <v>33.395872420262663</v>
      </c>
      <c r="L17" s="94"/>
      <c r="M17" s="66" t="s">
        <v>196</v>
      </c>
      <c r="N17" s="11"/>
      <c r="O17" s="39"/>
      <c r="P17" s="39"/>
      <c r="Q17" s="39"/>
      <c r="R17" s="39"/>
      <c r="S17" s="39"/>
      <c r="T17" s="41"/>
      <c r="U17" s="41"/>
      <c r="V17" s="40"/>
      <c r="W17" s="41"/>
    </row>
    <row r="18" spans="1:23">
      <c r="A18" s="24" t="s">
        <v>71</v>
      </c>
      <c r="B18" s="7"/>
      <c r="C18" s="7"/>
      <c r="E18" s="4" t="s">
        <v>119</v>
      </c>
      <c r="F18" s="10">
        <f>(C9/F10)*100</f>
        <v>30.127041742286753</v>
      </c>
      <c r="G18" s="29"/>
      <c r="H18" s="65"/>
      <c r="I18" s="4" t="s">
        <v>17</v>
      </c>
      <c r="J18" s="10">
        <f>IF(I18="Air Force",'Air Force'!$F$17,IF(I18="Albany",Albany!$F$17,IF(I18="Detroit",Detroit!$F$17,IF(I18="Binghamton",Binghamton!$F$17,IF(I18="Hartford",Hartford!$F$17,IF(I18="Stony Brook",'Stony Brook'!$F$17,IF(I18="UMBC",UMBC!$F$17,IF(I18="Vermont",Vermont!$F$17,IF(I18="Duke",Duke!$F$17,IF(I18="Maryland",Maryland!$F$17,IF(I18="North Carolina",'North Carolina'!$F$17,IF(I18="Virginia",Virginia!$F$17,IF(I18="Georgetown",Georgetown!$F$17,IF(I18="Notre Dame",'Notre Dame'!$F$17,IF(I18="Providence",Providence!$F$17,IF(I18="Rutgers",Rutgers!$F$17,IF(I18="St. Johns",'St. Johns'!$F$17,IF(I18="Syracuse",Syracuse!$F$17,IF(I18="Villanova",Villanova!$F$17,IF(I18="Drexel",Drexel!$F$17,IF(I18="Hofstra",Hofstra!$F$17,IF(I18="Penn State",'Penn State'!$F$17,IF(I18="Delaware",Delaware!$F$17,IF(I18="Massachusetts",Massachusetts!$F$17,IF(I18="Bellarmine",Bellarmine!$F$17,IF(I18="Fairfield",Fairfield!$F$17,IF(I18="Hobart",Hobart!$F$17,IF(I18="Loyola",Loyola!$F$17,IF(I18="Ohio State",'Ohio State'!$F$17,IF(I18="Denver",Denver!$F$17,IF(I18="Johns Hopkins",'Johns Hopkins'!$F$17,IF(I18="Mercer",Mercer!$F$17,IF(I18="Presbyterian",Presbyterian!$F$17,IF(I18="Brown",Brown!$F$17,IF(I18="Cornell",Cornell!$F$17,IF(I18="Dartmouth",Dartmouth!$F$17,IF(I18="Harvard",Harvard!$F$17,IF(I18="Pennsylvania",Pennsylvania!$F$17,IF(I18="Princeton",Princeton!$F$17,IF(I18="Yale",Yale!$F$17,IF(I18="Canisius",Canisius!$F$17,IF(I18="Jacksonville",Jacksonville!$F$17,IF(I18="Manhattan",Manhattan!$F$17,IF(I18="Marist",Marist!$F$17,IF(I18="St. Josephs",'St. Josephs'!$F$17,IF(I18="Siena",Siena!$F$17,IF(I18="VMI",VMI!$F$17,IF(I18="Bryant",Bryant!$F$17,IF(I18="Mt. St. Marys",'Mount St. Marys'!$F$17,IF(I18="Quinnipiac",Quinnipiac!$F$17,IF(I18="Robert Morris",'Robert Morris'!$F$17,IF(I18="Sacred Heart",'Sacred Heart'!$F$17,IF(I18="Wagner",Wagner!$F$17,IF(I18="Army",Army!$F$17,IF(I18="Bucknell",Bucknell!$F$17,IF(I18="Colgate",Colgate!$F$17,IF(I18="Towson",Towson!$F$17,IF(I18="Holy Cross",'Holy Cross'!$F$17,IF(I18="Lafayette",Lafayette!$F$17,IF(I18="Lehigh",Lehigh!$F$17,IF(I18="Navy",Navy!$F$17,0)))))))))))))))))))))))))))))))))))))))))))))))))))))))))))))</f>
        <v>27.733333333333331</v>
      </c>
      <c r="K18" s="10">
        <f>IF(I18="Air Force",'Air Force'!$F$18,IF(I18="Albany",Albany!$F$18,IF(I18="Detroit",Detroit!$F$18,IF(I18="Binghamton",Binghamton!$F$18,IF(I18="Hartford",Hartford!$F$18,IF(I18="Stony Brook",'Stony Brook'!$F$18,IF(I18="UMBC",UMBC!$F$18,IF(I18="Vermont",Vermont!$F$18,IF(I18="Duke",Duke!$F$18,IF(I18="Maryland",Maryland!$F$18,IF(I18="North Carolina",'North Carolina'!$F$18,IF(I18="Virginia",Virginia!$F$18,IF(I18="Georgetown",Georgetown!$F$18,IF(I18="Notre Dame",'Notre Dame'!$F$18,IF(I18="Providence",Providence!$F$18,IF(I18="Rutgers",Rutgers!$F$18,IF(I18="St. Johns",'St. Johns'!$F$18,IF(I18="Syracuse",Syracuse!$F$18,IF(I18="Villanova",Villanova!$F$18,IF(I18="Drexel",Drexel!$F$18,IF(I18="Hofstra",Hofstra!$F$18,IF(I18="Penn State",'Penn State'!$F$18,IF(I18="Delaware",Delaware!$F$18,IF(I18="Massachusetts",Massachusetts!$F$18,IF(I18="Bellarmine",Bellarmine!$F$18,IF(I18="Fairfield",Fairfield!$F$18,IF(I18="Hobart",Hobart!$F$18,IF(I18="Loyola",Loyola!$F$18,IF(I18="Ohio State",'Ohio State'!$F$18,IF(I18="Denver",Denver!$F$18,IF(I18="Johns Hopkins",'Johns Hopkins'!$F$18,IF(I18="Mercer",Mercer!$F$18,IF(I18="Presbyterian",Presbyterian!$F$18,IF(I18="Brown",Brown!$F$18,IF(I18="Cornell",Cornell!$F$18,IF(I18="Dartmouth",Dartmouth!$F$18,IF(I18="Harvard",Harvard!$F$18,IF(I18="Pennsylvania",Pennsylvania!$F$18,IF(I18="Princeton",Princeton!$F$18,IF(I18="Yale",Yale!$F$18,IF(I18="Canisius",Canisius!$F$18,IF(I18="Jacksonville",Jacksonville!$F$18,IF(I18="Manhattan",Manhattan!$F$18,IF(I18="Marist",Marist!$F$18,IF(I18="St. Josephs",'St. Josephs'!$F$18,IF(I18="Siena",Siena!$F$18,IF(I18="VMI",VMI!$F$18,IF(I18="Bryant",Bryant!$F$18,IF(I18="Mt. St. Marys",'Mount St. Marys'!$F$18,IF(I18="Quinnipiac",Quinnipiac!$F$18,IF(I18="Robert Morris",'Robert Morris'!$F$18,IF(I18="Sacred Heart",'Sacred Heart'!$F$18,IF(I18="Wagner",Wagner!$F$18,IF(I18="Army",Army!$F$18,IF(I18="Bucknell",Bucknell!$F$18,IF(I18="Colgate",Colgate!$F$18,IF(I18="Towson",Towson!$F$18,IF(I18="Holy Cross",'Holy Cross'!$F$18,IF(I18="Lafayette",Lafayette!$F$18,IF(I18="Lehigh",Lehigh!$F$18,IF(I18="Navy",Navy!$F$18,0)))))))))))))))))))))))))))))))))))))))))))))))))))))))))))))</f>
        <v>23.333333333333332</v>
      </c>
      <c r="L18" s="94"/>
      <c r="M18" s="66" t="s">
        <v>9</v>
      </c>
      <c r="N18" s="11"/>
      <c r="O18" s="39"/>
      <c r="P18" s="39"/>
      <c r="Q18" s="39"/>
      <c r="R18" s="39"/>
      <c r="S18" s="39"/>
      <c r="T18" s="41"/>
      <c r="U18" s="41"/>
      <c r="V18" s="40"/>
      <c r="W18" s="41"/>
    </row>
    <row r="19" spans="1:23">
      <c r="A19" s="4" t="s">
        <v>72</v>
      </c>
      <c r="B19" s="4">
        <v>156</v>
      </c>
      <c r="C19" s="4">
        <v>203</v>
      </c>
      <c r="E19" s="4" t="s">
        <v>120</v>
      </c>
      <c r="F19" s="10">
        <f>F17-F18</f>
        <v>-0.69155787131900937</v>
      </c>
      <c r="G19" s="29"/>
      <c r="H19" s="65"/>
      <c r="I19" s="4" t="s">
        <v>0</v>
      </c>
      <c r="J19" s="10">
        <f>IF(I19="Air Force",'Air Force'!$F$17,IF(I19="Albany",Albany!$F$17,IF(I19="Detroit",Detroit!$F$17,IF(I19="Binghamton",Binghamton!$F$17,IF(I19="Hartford",Hartford!$F$17,IF(I19="Stony Brook",'Stony Brook'!$F$17,IF(I19="UMBC",UMBC!$F$17,IF(I19="Vermont",Vermont!$F$17,IF(I19="Duke",Duke!$F$17,IF(I19="Maryland",Maryland!$F$17,IF(I19="North Carolina",'North Carolina'!$F$17,IF(I19="Virginia",Virginia!$F$17,IF(I19="Georgetown",Georgetown!$F$17,IF(I19="Notre Dame",'Notre Dame'!$F$17,IF(I19="Providence",Providence!$F$17,IF(I19="Rutgers",Rutgers!$F$17,IF(I19="St. Johns",'St. Johns'!$F$17,IF(I19="Syracuse",Syracuse!$F$17,IF(I19="Villanova",Villanova!$F$17,IF(I19="Drexel",Drexel!$F$17,IF(I19="Hofstra",Hofstra!$F$17,IF(I19="Penn State",'Penn State'!$F$17,IF(I19="Delaware",Delaware!$F$17,IF(I19="Massachusetts",Massachusetts!$F$17,IF(I19="Bellarmine",Bellarmine!$F$17,IF(I19="Fairfield",Fairfield!$F$17,IF(I19="Hobart",Hobart!$F$17,IF(I19="Loyola",Loyola!$F$17,IF(I19="Ohio State",'Ohio State'!$F$17,IF(I19="Denver",Denver!$F$17,IF(I19="Johns Hopkins",'Johns Hopkins'!$F$17,IF(I19="Mercer",Mercer!$F$17,IF(I19="Presbyterian",Presbyterian!$F$17,IF(I19="Brown",Brown!$F$17,IF(I19="Cornell",Cornell!$F$17,IF(I19="Dartmouth",Dartmouth!$F$17,IF(I19="Harvard",Harvard!$F$17,IF(I19="Pennsylvania",Pennsylvania!$F$17,IF(I19="Princeton",Princeton!$F$17,IF(I19="Yale",Yale!$F$17,IF(I19="Canisius",Canisius!$F$17,IF(I19="Jacksonville",Jacksonville!$F$17,IF(I19="Manhattan",Manhattan!$F$17,IF(I19="Marist",Marist!$F$17,IF(I19="St. Josephs",'St. Josephs'!$F$17,IF(I19="Siena",Siena!$F$17,IF(I19="VMI",VMI!$F$17,IF(I19="Bryant",Bryant!$F$17,IF(I19="Mt. St. Marys",'Mount St. Marys'!$F$17,IF(I19="Quinnipiac",Quinnipiac!$F$17,IF(I19="Robert Morris",'Robert Morris'!$F$17,IF(I19="Sacred Heart",'Sacred Heart'!$F$17,IF(I19="Wagner",Wagner!$F$17,IF(I19="Army",Army!$F$17,IF(I19="Bucknell",Bucknell!$F$17,IF(I19="Colgate",Colgate!$F$17,IF(I19="Towson",Towson!$F$17,IF(I19="Holy Cross",'Holy Cross'!$F$17,IF(I19="Lafayette",Lafayette!$F$17,IF(I19="Lehigh",Lehigh!$F$17,IF(I19="Navy",Navy!$F$17,0)))))))))))))))))))))))))))))))))))))))))))))))))))))))))))))</f>
        <v>26.086956521739129</v>
      </c>
      <c r="K19" s="10">
        <f>IF(I19="Air Force",'Air Force'!$F$18,IF(I19="Albany",Albany!$F$18,IF(I19="Detroit",Detroit!$F$18,IF(I19="Binghamton",Binghamton!$F$18,IF(I19="Hartford",Hartford!$F$18,IF(I19="Stony Brook",'Stony Brook'!$F$18,IF(I19="UMBC",UMBC!$F$18,IF(I19="Vermont",Vermont!$F$18,IF(I19="Duke",Duke!$F$18,IF(I19="Maryland",Maryland!$F$18,IF(I19="North Carolina",'North Carolina'!$F$18,IF(I19="Virginia",Virginia!$F$18,IF(I19="Georgetown",Georgetown!$F$18,IF(I19="Notre Dame",'Notre Dame'!$F$18,IF(I19="Providence",Providence!$F$18,IF(I19="Rutgers",Rutgers!$F$18,IF(I19="St. Johns",'St. Johns'!$F$18,IF(I19="Syracuse",Syracuse!$F$18,IF(I19="Villanova",Villanova!$F$18,IF(I19="Drexel",Drexel!$F$18,IF(I19="Hofstra",Hofstra!$F$18,IF(I19="Penn State",'Penn State'!$F$18,IF(I19="Delaware",Delaware!$F$18,IF(I19="Massachusetts",Massachusetts!$F$18,IF(I19="Bellarmine",Bellarmine!$F$18,IF(I19="Fairfield",Fairfield!$F$18,IF(I19="Hobart",Hobart!$F$18,IF(I19="Loyola",Loyola!$F$18,IF(I19="Ohio State",'Ohio State'!$F$18,IF(I19="Denver",Denver!$F$18,IF(I19="Johns Hopkins",'Johns Hopkins'!$F$18,IF(I19="Mercer",Mercer!$F$18,IF(I19="Presbyterian",Presbyterian!$F$18,IF(I19="Brown",Brown!$F$18,IF(I19="Cornell",Cornell!$F$18,IF(I19="Dartmouth",Dartmouth!$F$18,IF(I19="Harvard",Harvard!$F$18,IF(I19="Pennsylvania",Pennsylvania!$F$18,IF(I19="Princeton",Princeton!$F$18,IF(I19="Yale",Yale!$F$18,IF(I19="Canisius",Canisius!$F$18,IF(I19="Jacksonville",Jacksonville!$F$18,IF(I19="Manhattan",Manhattan!$F$18,IF(I19="Marist",Marist!$F$18,IF(I19="St. Josephs",'St. Josephs'!$F$18,IF(I19="Siena",Siena!$F$18,IF(I19="VMI",VMI!$F$18,IF(I19="Bryant",Bryant!$F$18,IF(I19="Mt. St. Marys",'Mount St. Marys'!$F$18,IF(I19="Quinnipiac",Quinnipiac!$F$18,IF(I19="Robert Morris",'Robert Morris'!$F$18,IF(I19="Sacred Heart",'Sacred Heart'!$F$18,IF(I19="Wagner",Wagner!$F$18,IF(I19="Army",Army!$F$18,IF(I19="Bucknell",Bucknell!$F$18,IF(I19="Colgate",Colgate!$F$18,IF(I19="Towson",Towson!$F$18,IF(I19="Holy Cross",'Holy Cross'!$F$18,IF(I19="Lafayette",Lafayette!$F$18,IF(I19="Lehigh",Lehigh!$F$18,IF(I19="Navy",Navy!$F$18,0)))))))))))))))))))))))))))))))))))))))))))))))))))))))))))))</f>
        <v>25.916870415647921</v>
      </c>
      <c r="L19" s="94"/>
      <c r="M19" s="66" t="s">
        <v>10</v>
      </c>
      <c r="N19" s="11"/>
      <c r="O19" s="39"/>
      <c r="P19" s="39"/>
      <c r="Q19" s="39"/>
      <c r="R19" s="39"/>
      <c r="S19" s="39"/>
      <c r="T19" s="41"/>
      <c r="U19" s="41"/>
      <c r="V19" s="40"/>
      <c r="W19" s="41"/>
    </row>
    <row r="20" spans="1:23">
      <c r="A20" s="30" t="s">
        <v>145</v>
      </c>
      <c r="B20" s="6">
        <f>B19/(B19+C19)</f>
        <v>0.43454038997214484</v>
      </c>
      <c r="C20" s="6">
        <f>C19/(B19+C19)</f>
        <v>0.56545961002785516</v>
      </c>
      <c r="E20" s="12" t="s">
        <v>116</v>
      </c>
      <c r="F20" s="10">
        <f>'Efficiency Adjustment'!D17</f>
        <v>24.440214147441598</v>
      </c>
      <c r="G20" s="7"/>
      <c r="H20" s="65"/>
      <c r="I20" s="4" t="s">
        <v>21</v>
      </c>
      <c r="J20" s="10">
        <f>IF(I20="Air Force",'Air Force'!$F$17,IF(I20="Albany",Albany!$F$17,IF(I20="Detroit",Detroit!$F$17,IF(I20="Binghamton",Binghamton!$F$17,IF(I20="Hartford",Hartford!$F$17,IF(I20="Stony Brook",'Stony Brook'!$F$17,IF(I20="UMBC",UMBC!$F$17,IF(I20="Vermont",Vermont!$F$17,IF(I20="Duke",Duke!$F$17,IF(I20="Maryland",Maryland!$F$17,IF(I20="North Carolina",'North Carolina'!$F$17,IF(I20="Virginia",Virginia!$F$17,IF(I20="Georgetown",Georgetown!$F$17,IF(I20="Notre Dame",'Notre Dame'!$F$17,IF(I20="Providence",Providence!$F$17,IF(I20="Rutgers",Rutgers!$F$17,IF(I20="St. Johns",'St. Johns'!$F$17,IF(I20="Syracuse",Syracuse!$F$17,IF(I20="Villanova",Villanova!$F$17,IF(I20="Drexel",Drexel!$F$17,IF(I20="Hofstra",Hofstra!$F$17,IF(I20="Penn State",'Penn State'!$F$17,IF(I20="Delaware",Delaware!$F$17,IF(I20="Massachusetts",Massachusetts!$F$17,IF(I20="Bellarmine",Bellarmine!$F$17,IF(I20="Fairfield",Fairfield!$F$17,IF(I20="Hobart",Hobart!$F$17,IF(I20="Loyola",Loyola!$F$17,IF(I20="Ohio State",'Ohio State'!$F$17,IF(I20="Denver",Denver!$F$17,IF(I20="Johns Hopkins",'Johns Hopkins'!$F$17,IF(I20="Mercer",Mercer!$F$17,IF(I20="Presbyterian",Presbyterian!$F$17,IF(I20="Brown",Brown!$F$17,IF(I20="Cornell",Cornell!$F$17,IF(I20="Dartmouth",Dartmouth!$F$17,IF(I20="Harvard",Harvard!$F$17,IF(I20="Pennsylvania",Pennsylvania!$F$17,IF(I20="Princeton",Princeton!$F$17,IF(I20="Yale",Yale!$F$17,IF(I20="Canisius",Canisius!$F$17,IF(I20="Jacksonville",Jacksonville!$F$17,IF(I20="Manhattan",Manhattan!$F$17,IF(I20="Marist",Marist!$F$17,IF(I20="St. Josephs",'St. Josephs'!$F$17,IF(I20="Siena",Siena!$F$17,IF(I20="VMI",VMI!$F$17,IF(I20="Bryant",Bryant!$F$17,IF(I20="Mt. St. Marys",'Mount St. Marys'!$F$17,IF(I20="Quinnipiac",Quinnipiac!$F$17,IF(I20="Robert Morris",'Robert Morris'!$F$17,IF(I20="Sacred Heart",'Sacred Heart'!$F$17,IF(I20="Wagner",Wagner!$F$17,IF(I20="Army",Army!$F$17,IF(I20="Bucknell",Bucknell!$F$17,IF(I20="Colgate",Colgate!$F$17,IF(I20="Towson",Towson!$F$17,IF(I20="Holy Cross",'Holy Cross'!$F$17,IF(I20="Lafayette",Lafayette!$F$17,IF(I20="Lehigh",Lehigh!$F$17,IF(I20="Navy",Navy!$F$17,0)))))))))))))))))))))))))))))))))))))))))))))))))))))))))))))</f>
        <v>22.245762711864405</v>
      </c>
      <c r="K20" s="10">
        <f>IF(I20="Air Force",'Air Force'!$F$18,IF(I20="Albany",Albany!$F$18,IF(I20="Detroit",Detroit!$F$18,IF(I20="Binghamton",Binghamton!$F$18,IF(I20="Hartford",Hartford!$F$18,IF(I20="Stony Brook",'Stony Brook'!$F$18,IF(I20="UMBC",UMBC!$F$18,IF(I20="Vermont",Vermont!$F$18,IF(I20="Duke",Duke!$F$18,IF(I20="Maryland",Maryland!$F$18,IF(I20="North Carolina",'North Carolina'!$F$18,IF(I20="Virginia",Virginia!$F$18,IF(I20="Georgetown",Georgetown!$F$18,IF(I20="Notre Dame",'Notre Dame'!$F$18,IF(I20="Providence",Providence!$F$18,IF(I20="Rutgers",Rutgers!$F$18,IF(I20="St. Johns",'St. Johns'!$F$18,IF(I20="Syracuse",Syracuse!$F$18,IF(I20="Villanova",Villanova!$F$18,IF(I20="Drexel",Drexel!$F$18,IF(I20="Hofstra",Hofstra!$F$18,IF(I20="Penn State",'Penn State'!$F$18,IF(I20="Delaware",Delaware!$F$18,IF(I20="Massachusetts",Massachusetts!$F$18,IF(I20="Bellarmine",Bellarmine!$F$18,IF(I20="Fairfield",Fairfield!$F$18,IF(I20="Hobart",Hobart!$F$18,IF(I20="Loyola",Loyola!$F$18,IF(I20="Ohio State",'Ohio State'!$F$18,IF(I20="Denver",Denver!$F$18,IF(I20="Johns Hopkins",'Johns Hopkins'!$F$18,IF(I20="Mercer",Mercer!$F$18,IF(I20="Presbyterian",Presbyterian!$F$18,IF(I20="Brown",Brown!$F$18,IF(I20="Cornell",Cornell!$F$18,IF(I20="Dartmouth",Dartmouth!$F$18,IF(I20="Harvard",Harvard!$F$18,IF(I20="Pennsylvania",Pennsylvania!$F$18,IF(I20="Princeton",Princeton!$F$18,IF(I20="Yale",Yale!$F$18,IF(I20="Canisius",Canisius!$F$18,IF(I20="Jacksonville",Jacksonville!$F$18,IF(I20="Manhattan",Manhattan!$F$18,IF(I20="Marist",Marist!$F$18,IF(I20="St. Josephs",'St. Josephs'!$F$18,IF(I20="Siena",Siena!$F$18,IF(I20="VMI",VMI!$F$18,IF(I20="Bryant",Bryant!$F$18,IF(I20="Mt. St. Marys",'Mount St. Marys'!$F$18,IF(I20="Quinnipiac",Quinnipiac!$F$18,IF(I20="Robert Morris",'Robert Morris'!$F$18,IF(I20="Sacred Heart",'Sacred Heart'!$F$18,IF(I20="Wagner",Wagner!$F$18,IF(I20="Army",Army!$F$18,IF(I20="Bucknell",Bucknell!$F$18,IF(I20="Colgate",Colgate!$F$18,IF(I20="Towson",Towson!$F$18,IF(I20="Holy Cross",'Holy Cross'!$F$18,IF(I20="Lafayette",Lafayette!$F$18,IF(I20="Lehigh",Lehigh!$F$18,IF(I20="Navy",Navy!$F$18,0)))))))))))))))))))))))))))))))))))))))))))))))))))))))))))))</f>
        <v>31.235431235431239</v>
      </c>
      <c r="L20" s="94"/>
      <c r="M20" s="66" t="s">
        <v>11</v>
      </c>
      <c r="N20" s="11"/>
      <c r="O20" s="39"/>
      <c r="P20" s="39"/>
      <c r="Q20" s="39"/>
      <c r="R20" s="39"/>
      <c r="S20" s="39"/>
      <c r="T20" s="41"/>
      <c r="U20" s="41"/>
      <c r="V20" s="40"/>
      <c r="W20" s="41"/>
    </row>
    <row r="21" spans="1:23">
      <c r="A21" s="7"/>
      <c r="B21" s="7"/>
      <c r="C21" s="7"/>
      <c r="E21" s="12" t="s">
        <v>117</v>
      </c>
      <c r="F21" s="10">
        <f>'Efficiency Adjustment'!E17</f>
        <v>25.140437935836204</v>
      </c>
      <c r="G21" s="7"/>
      <c r="H21" s="65"/>
      <c r="I21" s="4" t="s">
        <v>13</v>
      </c>
      <c r="J21" s="10">
        <f>IF(I21="Air Force",'Air Force'!$F$17,IF(I21="Albany",Albany!$F$17,IF(I21="Detroit",Detroit!$F$17,IF(I21="Binghamton",Binghamton!$F$17,IF(I21="Hartford",Hartford!$F$17,IF(I21="Stony Brook",'Stony Brook'!$F$17,IF(I21="UMBC",UMBC!$F$17,IF(I21="Vermont",Vermont!$F$17,IF(I21="Duke",Duke!$F$17,IF(I21="Maryland",Maryland!$F$17,IF(I21="North Carolina",'North Carolina'!$F$17,IF(I21="Virginia",Virginia!$F$17,IF(I21="Georgetown",Georgetown!$F$17,IF(I21="Notre Dame",'Notre Dame'!$F$17,IF(I21="Providence",Providence!$F$17,IF(I21="Rutgers",Rutgers!$F$17,IF(I21="St. Johns",'St. Johns'!$F$17,IF(I21="Syracuse",Syracuse!$F$17,IF(I21="Villanova",Villanova!$F$17,IF(I21="Drexel",Drexel!$F$17,IF(I21="Hofstra",Hofstra!$F$17,IF(I21="Penn State",'Penn State'!$F$17,IF(I21="Delaware",Delaware!$F$17,IF(I21="Massachusetts",Massachusetts!$F$17,IF(I21="Bellarmine",Bellarmine!$F$17,IF(I21="Fairfield",Fairfield!$F$17,IF(I21="Hobart",Hobart!$F$17,IF(I21="Loyola",Loyola!$F$17,IF(I21="Ohio State",'Ohio State'!$F$17,IF(I21="Denver",Denver!$F$17,IF(I21="Johns Hopkins",'Johns Hopkins'!$F$17,IF(I21="Mercer",Mercer!$F$17,IF(I21="Presbyterian",Presbyterian!$F$17,IF(I21="Brown",Brown!$F$17,IF(I21="Cornell",Cornell!$F$17,IF(I21="Dartmouth",Dartmouth!$F$17,IF(I21="Harvard",Harvard!$F$17,IF(I21="Pennsylvania",Pennsylvania!$F$17,IF(I21="Princeton",Princeton!$F$17,IF(I21="Yale",Yale!$F$17,IF(I21="Canisius",Canisius!$F$17,IF(I21="Jacksonville",Jacksonville!$F$17,IF(I21="Manhattan",Manhattan!$F$17,IF(I21="Marist",Marist!$F$17,IF(I21="St. Josephs",'St. Josephs'!$F$17,IF(I21="Siena",Siena!$F$17,IF(I21="VMI",VMI!$F$17,IF(I21="Bryant",Bryant!$F$17,IF(I21="Mt. St. Marys",'Mount St. Marys'!$F$17,IF(I21="Quinnipiac",Quinnipiac!$F$17,IF(I21="Robert Morris",'Robert Morris'!$F$17,IF(I21="Sacred Heart",'Sacred Heart'!$F$17,IF(I21="Wagner",Wagner!$F$17,IF(I21="Army",Army!$F$17,IF(I21="Bucknell",Bucknell!$F$17,IF(I21="Colgate",Colgate!$F$17,IF(I21="Towson",Towson!$F$17,IF(I21="Holy Cross",'Holy Cross'!$F$17,IF(I21="Lafayette",Lafayette!$F$17,IF(I21="Lehigh",Lehigh!$F$17,IF(I21="Navy",Navy!$F$17,0)))))))))))))))))))))))))))))))))))))))))))))))))))))))))))))</f>
        <v>34.899328859060404</v>
      </c>
      <c r="K21" s="10">
        <f>IF(I21="Air Force",'Air Force'!$F$18,IF(I21="Albany",Albany!$F$18,IF(I21="Detroit",Detroit!$F$18,IF(I21="Binghamton",Binghamton!$F$18,IF(I21="Hartford",Hartford!$F$18,IF(I21="Stony Brook",'Stony Brook'!$F$18,IF(I21="UMBC",UMBC!$F$18,IF(I21="Vermont",Vermont!$F$18,IF(I21="Duke",Duke!$F$18,IF(I21="Maryland",Maryland!$F$18,IF(I21="North Carolina",'North Carolina'!$F$18,IF(I21="Virginia",Virginia!$F$18,IF(I21="Georgetown",Georgetown!$F$18,IF(I21="Notre Dame",'Notre Dame'!$F$18,IF(I21="Providence",Providence!$F$18,IF(I21="Rutgers",Rutgers!$F$18,IF(I21="St. Johns",'St. Johns'!$F$18,IF(I21="Syracuse",Syracuse!$F$18,IF(I21="Villanova",Villanova!$F$18,IF(I21="Drexel",Drexel!$F$18,IF(I21="Hofstra",Hofstra!$F$18,IF(I21="Penn State",'Penn State'!$F$18,IF(I21="Delaware",Delaware!$F$18,IF(I21="Massachusetts",Massachusetts!$F$18,IF(I21="Bellarmine",Bellarmine!$F$18,IF(I21="Fairfield",Fairfield!$F$18,IF(I21="Hobart",Hobart!$F$18,IF(I21="Loyola",Loyola!$F$18,IF(I21="Ohio State",'Ohio State'!$F$18,IF(I21="Denver",Denver!$F$18,IF(I21="Johns Hopkins",'Johns Hopkins'!$F$18,IF(I21="Mercer",Mercer!$F$18,IF(I21="Presbyterian",Presbyterian!$F$18,IF(I21="Brown",Brown!$F$18,IF(I21="Cornell",Cornell!$F$18,IF(I21="Dartmouth",Dartmouth!$F$18,IF(I21="Harvard",Harvard!$F$18,IF(I21="Pennsylvania",Pennsylvania!$F$18,IF(I21="Princeton",Princeton!$F$18,IF(I21="Yale",Yale!$F$18,IF(I21="Canisius",Canisius!$F$18,IF(I21="Jacksonville",Jacksonville!$F$18,IF(I21="Manhattan",Manhattan!$F$18,IF(I21="Marist",Marist!$F$18,IF(I21="St. Josephs",'St. Josephs'!$F$18,IF(I21="Siena",Siena!$F$18,IF(I21="VMI",VMI!$F$18,IF(I21="Bryant",Bryant!$F$18,IF(I21="Mt. St. Marys",'Mount St. Marys'!$F$18,IF(I21="Quinnipiac",Quinnipiac!$F$18,IF(I21="Robert Morris",'Robert Morris'!$F$18,IF(I21="Sacred Heart",'Sacred Heart'!$F$18,IF(I21="Wagner",Wagner!$F$18,IF(I21="Army",Army!$F$18,IF(I21="Bucknell",Bucknell!$F$18,IF(I21="Colgate",Colgate!$F$18,IF(I21="Towson",Towson!$F$18,IF(I21="Holy Cross",'Holy Cross'!$F$18,IF(I21="Lafayette",Lafayette!$F$18,IF(I21="Lehigh",Lehigh!$F$18,IF(I21="Navy",Navy!$F$18,0)))))))))))))))))))))))))))))))))))))))))))))))))))))))))))))</f>
        <v>26.054590570719604</v>
      </c>
      <c r="L21" s="94"/>
      <c r="M21" s="66" t="s">
        <v>12</v>
      </c>
      <c r="N21" s="11"/>
      <c r="O21" s="39"/>
      <c r="P21" s="39"/>
      <c r="Q21" s="39"/>
      <c r="R21" s="39"/>
      <c r="S21" s="39"/>
      <c r="T21" s="41"/>
      <c r="U21" s="41"/>
      <c r="V21" s="40"/>
      <c r="W21" s="41"/>
    </row>
    <row r="22" spans="1:23">
      <c r="A22" s="24" t="s">
        <v>73</v>
      </c>
      <c r="B22" s="7"/>
      <c r="C22" s="7"/>
      <c r="E22" s="12" t="s">
        <v>121</v>
      </c>
      <c r="F22" s="10">
        <f>F20-F21</f>
        <v>-0.70022378839460586</v>
      </c>
      <c r="G22" s="7"/>
      <c r="H22" s="65"/>
      <c r="I22" s="4" t="s">
        <v>200</v>
      </c>
      <c r="J22" s="10">
        <f>IF(I22="Air Force",'Air Force'!$F$17,IF(I22="Albany",Albany!$F$17,IF(I22="Detroit",Detroit!$F$17,IF(I22="Binghamton",Binghamton!$F$17,IF(I22="Hartford",Hartford!$F$17,IF(I22="Stony Brook",'Stony Brook'!$F$17,IF(I22="UMBC",UMBC!$F$17,IF(I22="Vermont",Vermont!$F$17,IF(I22="Duke",Duke!$F$17,IF(I22="Maryland",Maryland!$F$17,IF(I22="North Carolina",'North Carolina'!$F$17,IF(I22="Virginia",Virginia!$F$17,IF(I22="Georgetown",Georgetown!$F$17,IF(I22="Notre Dame",'Notre Dame'!$F$17,IF(I22="Providence",Providence!$F$17,IF(I22="Rutgers",Rutgers!$F$17,IF(I22="St. Johns",'St. Johns'!$F$17,IF(I22="Syracuse",Syracuse!$F$17,IF(I22="Villanova",Villanova!$F$17,IF(I22="Drexel",Drexel!$F$17,IF(I22="Hofstra",Hofstra!$F$17,IF(I22="Penn State",'Penn State'!$F$17,IF(I22="Delaware",Delaware!$F$17,IF(I22="Massachusetts",Massachusetts!$F$17,IF(I22="Bellarmine",Bellarmine!$F$17,IF(I22="Fairfield",Fairfield!$F$17,IF(I22="Hobart",Hobart!$F$17,IF(I22="Loyola",Loyola!$F$17,IF(I22="Ohio State",'Ohio State'!$F$17,IF(I22="Denver",Denver!$F$17,IF(I22="Johns Hopkins",'Johns Hopkins'!$F$17,IF(I22="Mercer",Mercer!$F$17,IF(I22="Presbyterian",Presbyterian!$F$17,IF(I22="Brown",Brown!$F$17,IF(I22="Cornell",Cornell!$F$17,IF(I22="Dartmouth",Dartmouth!$F$17,IF(I22="Harvard",Harvard!$F$17,IF(I22="Pennsylvania",Pennsylvania!$F$17,IF(I22="Princeton",Princeton!$F$17,IF(I22="Yale",Yale!$F$17,IF(I22="Canisius",Canisius!$F$17,IF(I22="Jacksonville",Jacksonville!$F$17,IF(I22="Manhattan",Manhattan!$F$17,IF(I22="Marist",Marist!$F$17,IF(I22="St. Josephs",'St. Josephs'!$F$17,IF(I22="Siena",Siena!$F$17,IF(I22="VMI",VMI!$F$17,IF(I22="Bryant",Bryant!$F$17,IF(I22="Mt. St. Marys",'Mount St. Marys'!$F$17,IF(I22="Quinnipiac",Quinnipiac!$F$17,IF(I22="Robert Morris",'Robert Morris'!$F$17,IF(I22="Sacred Heart",'Sacred Heart'!$F$17,IF(I22="Wagner",Wagner!$F$17,IF(I22="Army",Army!$F$17,IF(I22="Bucknell",Bucknell!$F$17,IF(I22="Colgate",Colgate!$F$17,IF(I22="Towson",Towson!$F$17,IF(I22="Holy Cross",'Holy Cross'!$F$17,IF(I22="Lafayette",Lafayette!$F$17,IF(I22="Lehigh",Lehigh!$F$17,IF(I22="Navy",Navy!$F$17,0)))))))))))))))))))))))))))))))))))))))))))))))))))))))))))))</f>
        <v>0</v>
      </c>
      <c r="K22" s="10">
        <f>IF(I22="Air Force",'Air Force'!$F$18,IF(I22="Albany",Albany!$F$18,IF(I22="Detroit",Detroit!$F$18,IF(I22="Binghamton",Binghamton!$F$18,IF(I22="Hartford",Hartford!$F$18,IF(I22="Stony Brook",'Stony Brook'!$F$18,IF(I22="UMBC",UMBC!$F$18,IF(I22="Vermont",Vermont!$F$18,IF(I22="Duke",Duke!$F$18,IF(I22="Maryland",Maryland!$F$18,IF(I22="North Carolina",'North Carolina'!$F$18,IF(I22="Virginia",Virginia!$F$18,IF(I22="Georgetown",Georgetown!$F$18,IF(I22="Notre Dame",'Notre Dame'!$F$18,IF(I22="Providence",Providence!$F$18,IF(I22="Rutgers",Rutgers!$F$18,IF(I22="St. Johns",'St. Johns'!$F$18,IF(I22="Syracuse",Syracuse!$F$18,IF(I22="Villanova",Villanova!$F$18,IF(I22="Drexel",Drexel!$F$18,IF(I22="Hofstra",Hofstra!$F$18,IF(I22="Penn State",'Penn State'!$F$18,IF(I22="Delaware",Delaware!$F$18,IF(I22="Massachusetts",Massachusetts!$F$18,IF(I22="Bellarmine",Bellarmine!$F$18,IF(I22="Fairfield",Fairfield!$F$18,IF(I22="Hobart",Hobart!$F$18,IF(I22="Loyola",Loyola!$F$18,IF(I22="Ohio State",'Ohio State'!$F$18,IF(I22="Denver",Denver!$F$18,IF(I22="Johns Hopkins",'Johns Hopkins'!$F$18,IF(I22="Mercer",Mercer!$F$18,IF(I22="Presbyterian",Presbyterian!$F$18,IF(I22="Brown",Brown!$F$18,IF(I22="Cornell",Cornell!$F$18,IF(I22="Dartmouth",Dartmouth!$F$18,IF(I22="Harvard",Harvard!$F$18,IF(I22="Pennsylvania",Pennsylvania!$F$18,IF(I22="Princeton",Princeton!$F$18,IF(I22="Yale",Yale!$F$18,IF(I22="Canisius",Canisius!$F$18,IF(I22="Jacksonville",Jacksonville!$F$18,IF(I22="Manhattan",Manhattan!$F$18,IF(I22="Marist",Marist!$F$18,IF(I22="St. Josephs",'St. Josephs'!$F$18,IF(I22="Siena",Siena!$F$18,IF(I22="VMI",VMI!$F$18,IF(I22="Bryant",Bryant!$F$18,IF(I22="Mt. St. Marys",'Mount St. Marys'!$F$18,IF(I22="Quinnipiac",Quinnipiac!$F$18,IF(I22="Robert Morris",'Robert Morris'!$F$18,IF(I22="Sacred Heart",'Sacred Heart'!$F$18,IF(I22="Wagner",Wagner!$F$18,IF(I22="Army",Army!$F$18,IF(I22="Bucknell",Bucknell!$F$18,IF(I22="Colgate",Colgate!$F$18,IF(I22="Towson",Towson!$F$18,IF(I22="Holy Cross",'Holy Cross'!$F$18,IF(I22="Lafayette",Lafayette!$F$18,IF(I22="Lehigh",Lehigh!$F$18,IF(I22="Navy",Navy!$F$18,0)))))))))))))))))))))))))))))))))))))))))))))))))))))))))))))</f>
        <v>0</v>
      </c>
      <c r="L22" s="94"/>
      <c r="M22" s="66" t="s">
        <v>13</v>
      </c>
      <c r="N22" s="11"/>
      <c r="O22" s="39"/>
      <c r="P22" s="39"/>
      <c r="Q22" s="39"/>
      <c r="R22" s="39"/>
      <c r="S22" s="39"/>
      <c r="T22" s="41"/>
      <c r="U22" s="41"/>
      <c r="V22" s="40"/>
      <c r="W22" s="41"/>
    </row>
    <row r="23" spans="1:23">
      <c r="A23" s="4" t="s">
        <v>74</v>
      </c>
      <c r="B23" s="4">
        <v>279</v>
      </c>
      <c r="C23" s="4">
        <v>297</v>
      </c>
      <c r="E23" s="12" t="s">
        <v>122</v>
      </c>
      <c r="F23" s="10">
        <f>(F17*'Efficiency Adjustment'!B66)/K27</f>
        <v>28.788159489826914</v>
      </c>
      <c r="G23" s="7"/>
      <c r="H23" s="65"/>
      <c r="I23" s="4" t="s">
        <v>200</v>
      </c>
      <c r="J23" s="10">
        <f>IF(I23="Air Force",'Air Force'!$F$17,IF(I23="Albany",Albany!$F$17,IF(I23="Detroit",Detroit!$F$17,IF(I23="Binghamton",Binghamton!$F$17,IF(I23="Hartford",Hartford!$F$17,IF(I23="Stony Brook",'Stony Brook'!$F$17,IF(I23="UMBC",UMBC!$F$17,IF(I23="Vermont",Vermont!$F$17,IF(I23="Duke",Duke!$F$17,IF(I23="Maryland",Maryland!$F$17,IF(I23="North Carolina",'North Carolina'!$F$17,IF(I23="Virginia",Virginia!$F$17,IF(I23="Georgetown",Georgetown!$F$17,IF(I23="Notre Dame",'Notre Dame'!$F$17,IF(I23="Providence",Providence!$F$17,IF(I23="Rutgers",Rutgers!$F$17,IF(I23="St. Johns",'St. Johns'!$F$17,IF(I23="Syracuse",Syracuse!$F$17,IF(I23="Villanova",Villanova!$F$17,IF(I23="Drexel",Drexel!$F$17,IF(I23="Hofstra",Hofstra!$F$17,IF(I23="Penn State",'Penn State'!$F$17,IF(I23="Delaware",Delaware!$F$17,IF(I23="Massachusetts",Massachusetts!$F$17,IF(I23="Bellarmine",Bellarmine!$F$17,IF(I23="Fairfield",Fairfield!$F$17,IF(I23="Hobart",Hobart!$F$17,IF(I23="Loyola",Loyola!$F$17,IF(I23="Ohio State",'Ohio State'!$F$17,IF(I23="Denver",Denver!$F$17,IF(I23="Johns Hopkins",'Johns Hopkins'!$F$17,IF(I23="Mercer",Mercer!$F$17,IF(I23="Presbyterian",Presbyterian!$F$17,IF(I23="Brown",Brown!$F$17,IF(I23="Cornell",Cornell!$F$17,IF(I23="Dartmouth",Dartmouth!$F$17,IF(I23="Harvard",Harvard!$F$17,IF(I23="Pennsylvania",Pennsylvania!$F$17,IF(I23="Princeton",Princeton!$F$17,IF(I23="Yale",Yale!$F$17,IF(I23="Canisius",Canisius!$F$17,IF(I23="Jacksonville",Jacksonville!$F$17,IF(I23="Manhattan",Manhattan!$F$17,IF(I23="Marist",Marist!$F$17,IF(I23="St. Josephs",'St. Josephs'!$F$17,IF(I23="Siena",Siena!$F$17,IF(I23="VMI",VMI!$F$17,IF(I23="Bryant",Bryant!$F$17,IF(I23="Mt. St. Marys",'Mount St. Marys'!$F$17,IF(I23="Quinnipiac",Quinnipiac!$F$17,IF(I23="Robert Morris",'Robert Morris'!$F$17,IF(I23="Sacred Heart",'Sacred Heart'!$F$17,IF(I23="Wagner",Wagner!$F$17,IF(I23="Army",Army!$F$17,IF(I23="Bucknell",Bucknell!$F$17,IF(I23="Colgate",Colgate!$F$17,IF(I23="Towson",Towson!$F$17,IF(I23="Holy Cross",'Holy Cross'!$F$17,IF(I23="Lafayette",Lafayette!$F$17,IF(I23="Lehigh",Lehigh!$F$17,IF(I23="Navy",Navy!$F$17,0)))))))))))))))))))))))))))))))))))))))))))))))))))))))))))))</f>
        <v>0</v>
      </c>
      <c r="K23" s="10">
        <f>IF(I23="Air Force",'Air Force'!$F$18,IF(I23="Albany",Albany!$F$18,IF(I23="Detroit",Detroit!$F$18,IF(I23="Binghamton",Binghamton!$F$18,IF(I23="Hartford",Hartford!$F$18,IF(I23="Stony Brook",'Stony Brook'!$F$18,IF(I23="UMBC",UMBC!$F$18,IF(I23="Vermont",Vermont!$F$18,IF(I23="Duke",Duke!$F$18,IF(I23="Maryland",Maryland!$F$18,IF(I23="North Carolina",'North Carolina'!$F$18,IF(I23="Virginia",Virginia!$F$18,IF(I23="Georgetown",Georgetown!$F$18,IF(I23="Notre Dame",'Notre Dame'!$F$18,IF(I23="Providence",Providence!$F$18,IF(I23="Rutgers",Rutgers!$F$18,IF(I23="St. Johns",'St. Johns'!$F$18,IF(I23="Syracuse",Syracuse!$F$18,IF(I23="Villanova",Villanova!$F$18,IF(I23="Drexel",Drexel!$F$18,IF(I23="Hofstra",Hofstra!$F$18,IF(I23="Penn State",'Penn State'!$F$18,IF(I23="Delaware",Delaware!$F$18,IF(I23="Massachusetts",Massachusetts!$F$18,IF(I23="Bellarmine",Bellarmine!$F$18,IF(I23="Fairfield",Fairfield!$F$18,IF(I23="Hobart",Hobart!$F$18,IF(I23="Loyola",Loyola!$F$18,IF(I23="Ohio State",'Ohio State'!$F$18,IF(I23="Denver",Denver!$F$18,IF(I23="Johns Hopkins",'Johns Hopkins'!$F$18,IF(I23="Mercer",Mercer!$F$18,IF(I23="Presbyterian",Presbyterian!$F$18,IF(I23="Brown",Brown!$F$18,IF(I23="Cornell",Cornell!$F$18,IF(I23="Dartmouth",Dartmouth!$F$18,IF(I23="Harvard",Harvard!$F$18,IF(I23="Pennsylvania",Pennsylvania!$F$18,IF(I23="Princeton",Princeton!$F$18,IF(I23="Yale",Yale!$F$18,IF(I23="Canisius",Canisius!$F$18,IF(I23="Jacksonville",Jacksonville!$F$18,IF(I23="Manhattan",Manhattan!$F$18,IF(I23="Marist",Marist!$F$18,IF(I23="St. Josephs",'St. Josephs'!$F$18,IF(I23="Siena",Siena!$F$18,IF(I23="VMI",VMI!$F$18,IF(I23="Bryant",Bryant!$F$18,IF(I23="Mt. St. Marys",'Mount St. Marys'!$F$18,IF(I23="Quinnipiac",Quinnipiac!$F$18,IF(I23="Robert Morris",'Robert Morris'!$F$18,IF(I23="Sacred Heart",'Sacred Heart'!$F$18,IF(I23="Wagner",Wagner!$F$18,IF(I23="Army",Army!$F$18,IF(I23="Bucknell",Bucknell!$F$18,IF(I23="Colgate",Colgate!$F$18,IF(I23="Towson",Towson!$F$18,IF(I23="Holy Cross",'Holy Cross'!$F$18,IF(I23="Lafayette",Lafayette!$F$18,IF(I23="Lehigh",Lehigh!$F$18,IF(I23="Navy",Navy!$F$18,0)))))))))))))))))))))))))))))))))))))))))))))))))))))))))))))</f>
        <v>0</v>
      </c>
      <c r="L23" s="94"/>
      <c r="M23" s="66" t="s">
        <v>14</v>
      </c>
      <c r="N23" s="11"/>
      <c r="O23" s="39"/>
      <c r="P23" s="39"/>
      <c r="Q23" s="39"/>
      <c r="R23" s="39"/>
      <c r="S23" s="39"/>
      <c r="T23" s="41"/>
      <c r="U23" s="41"/>
      <c r="V23" s="40"/>
      <c r="W23" s="41"/>
    </row>
    <row r="24" spans="1:23">
      <c r="A24" s="4" t="s">
        <v>75</v>
      </c>
      <c r="B24" s="4">
        <v>228</v>
      </c>
      <c r="C24" s="4">
        <v>236</v>
      </c>
      <c r="E24" s="12" t="s">
        <v>123</v>
      </c>
      <c r="F24" s="10">
        <f>(F18*'Efficiency Adjustment'!C66)/J27</f>
        <v>31.103352896116899</v>
      </c>
      <c r="G24" s="7"/>
      <c r="H24" s="65"/>
      <c r="I24" s="4" t="s">
        <v>200</v>
      </c>
      <c r="J24" s="10">
        <f>IF(I24="Air Force",'Air Force'!$F$17,IF(I24="Albany",Albany!$F$17,IF(I24="Detroit",Detroit!$F$17,IF(I24="Binghamton",Binghamton!$F$17,IF(I24="Hartford",Hartford!$F$17,IF(I24="Stony Brook",'Stony Brook'!$F$17,IF(I24="UMBC",UMBC!$F$17,IF(I24="Vermont",Vermont!$F$17,IF(I24="Duke",Duke!$F$17,IF(I24="Maryland",Maryland!$F$17,IF(I24="North Carolina",'North Carolina'!$F$17,IF(I24="Virginia",Virginia!$F$17,IF(I24="Georgetown",Georgetown!$F$17,IF(I24="Notre Dame",'Notre Dame'!$F$17,IF(I24="Providence",Providence!$F$17,IF(I24="Rutgers",Rutgers!$F$17,IF(I24="St. Johns",'St. Johns'!$F$17,IF(I24="Syracuse",Syracuse!$F$17,IF(I24="Villanova",Villanova!$F$17,IF(I24="Drexel",Drexel!$F$17,IF(I24="Hofstra",Hofstra!$F$17,IF(I24="Penn State",'Penn State'!$F$17,IF(I24="Delaware",Delaware!$F$17,IF(I24="Massachusetts",Massachusetts!$F$17,IF(I24="Bellarmine",Bellarmine!$F$17,IF(I24="Fairfield",Fairfield!$F$17,IF(I24="Hobart",Hobart!$F$17,IF(I24="Loyola",Loyola!$F$17,IF(I24="Ohio State",'Ohio State'!$F$17,IF(I24="Denver",Denver!$F$17,IF(I24="Johns Hopkins",'Johns Hopkins'!$F$17,IF(I24="Mercer",Mercer!$F$17,IF(I24="Presbyterian",Presbyterian!$F$17,IF(I24="Brown",Brown!$F$17,IF(I24="Cornell",Cornell!$F$17,IF(I24="Dartmouth",Dartmouth!$F$17,IF(I24="Harvard",Harvard!$F$17,IF(I24="Pennsylvania",Pennsylvania!$F$17,IF(I24="Princeton",Princeton!$F$17,IF(I24="Yale",Yale!$F$17,IF(I24="Canisius",Canisius!$F$17,IF(I24="Jacksonville",Jacksonville!$F$17,IF(I24="Manhattan",Manhattan!$F$17,IF(I24="Marist",Marist!$F$17,IF(I24="St. Josephs",'St. Josephs'!$F$17,IF(I24="Siena",Siena!$F$17,IF(I24="VMI",VMI!$F$17,IF(I24="Bryant",Bryant!$F$17,IF(I24="Mt. St. Marys",'Mount St. Marys'!$F$17,IF(I24="Quinnipiac",Quinnipiac!$F$17,IF(I24="Robert Morris",'Robert Morris'!$F$17,IF(I24="Sacred Heart",'Sacred Heart'!$F$17,IF(I24="Wagner",Wagner!$F$17,IF(I24="Army",Army!$F$17,IF(I24="Bucknell",Bucknell!$F$17,IF(I24="Colgate",Colgate!$F$17,IF(I24="Towson",Towson!$F$17,IF(I24="Holy Cross",'Holy Cross'!$F$17,IF(I24="Lafayette",Lafayette!$F$17,IF(I24="Lehigh",Lehigh!$F$17,IF(I24="Navy",Navy!$F$17,0)))))))))))))))))))))))))))))))))))))))))))))))))))))))))))))</f>
        <v>0</v>
      </c>
      <c r="K24" s="10">
        <f>IF(I24="Air Force",'Air Force'!$F$18,IF(I24="Albany",Albany!$F$18,IF(I24="Detroit",Detroit!$F$18,IF(I24="Binghamton",Binghamton!$F$18,IF(I24="Hartford",Hartford!$F$18,IF(I24="Stony Brook",'Stony Brook'!$F$18,IF(I24="UMBC",UMBC!$F$18,IF(I24="Vermont",Vermont!$F$18,IF(I24="Duke",Duke!$F$18,IF(I24="Maryland",Maryland!$F$18,IF(I24="North Carolina",'North Carolina'!$F$18,IF(I24="Virginia",Virginia!$F$18,IF(I24="Georgetown",Georgetown!$F$18,IF(I24="Notre Dame",'Notre Dame'!$F$18,IF(I24="Providence",Providence!$F$18,IF(I24="Rutgers",Rutgers!$F$18,IF(I24="St. Johns",'St. Johns'!$F$18,IF(I24="Syracuse",Syracuse!$F$18,IF(I24="Villanova",Villanova!$F$18,IF(I24="Drexel",Drexel!$F$18,IF(I24="Hofstra",Hofstra!$F$18,IF(I24="Penn State",'Penn State'!$F$18,IF(I24="Delaware",Delaware!$F$18,IF(I24="Massachusetts",Massachusetts!$F$18,IF(I24="Bellarmine",Bellarmine!$F$18,IF(I24="Fairfield",Fairfield!$F$18,IF(I24="Hobart",Hobart!$F$18,IF(I24="Loyola",Loyola!$F$18,IF(I24="Ohio State",'Ohio State'!$F$18,IF(I24="Denver",Denver!$F$18,IF(I24="Johns Hopkins",'Johns Hopkins'!$F$18,IF(I24="Mercer",Mercer!$F$18,IF(I24="Presbyterian",Presbyterian!$F$18,IF(I24="Brown",Brown!$F$18,IF(I24="Cornell",Cornell!$F$18,IF(I24="Dartmouth",Dartmouth!$F$18,IF(I24="Harvard",Harvard!$F$18,IF(I24="Pennsylvania",Pennsylvania!$F$18,IF(I24="Princeton",Princeton!$F$18,IF(I24="Yale",Yale!$F$18,IF(I24="Canisius",Canisius!$F$18,IF(I24="Jacksonville",Jacksonville!$F$18,IF(I24="Manhattan",Manhattan!$F$18,IF(I24="Marist",Marist!$F$18,IF(I24="St. Josephs",'St. Josephs'!$F$18,IF(I24="Siena",Siena!$F$18,IF(I24="VMI",VMI!$F$18,IF(I24="Bryant",Bryant!$F$18,IF(I24="Mt. St. Marys",'Mount St. Marys'!$F$18,IF(I24="Quinnipiac",Quinnipiac!$F$18,IF(I24="Robert Morris",'Robert Morris'!$F$18,IF(I24="Sacred Heart",'Sacred Heart'!$F$18,IF(I24="Wagner",Wagner!$F$18,IF(I24="Army",Army!$F$18,IF(I24="Bucknell",Bucknell!$F$18,IF(I24="Colgate",Colgate!$F$18,IF(I24="Towson",Towson!$F$18,IF(I24="Holy Cross",'Holy Cross'!$F$18,IF(I24="Lafayette",Lafayette!$F$18,IF(I24="Lehigh",Lehigh!$F$18,IF(I24="Navy",Navy!$F$18,0)))))))))))))))))))))))))))))))))))))))))))))))))))))))))))))</f>
        <v>0</v>
      </c>
      <c r="L24" s="94"/>
      <c r="M24" s="66" t="s">
        <v>15</v>
      </c>
      <c r="N24" s="11"/>
      <c r="O24" s="39"/>
      <c r="P24" s="39"/>
      <c r="Q24" s="39"/>
      <c r="R24" s="39"/>
      <c r="S24" s="39"/>
      <c r="T24" s="41"/>
      <c r="U24" s="41"/>
      <c r="V24" s="40"/>
      <c r="W24" s="41"/>
    </row>
    <row r="25" spans="1:23">
      <c r="A25" s="4" t="s">
        <v>80</v>
      </c>
      <c r="B25" s="6">
        <f>B24/B23</f>
        <v>0.81720430107526887</v>
      </c>
      <c r="C25" s="6">
        <f>C24/C23</f>
        <v>0.79461279461279466</v>
      </c>
      <c r="E25" s="12" t="s">
        <v>124</v>
      </c>
      <c r="F25" s="10">
        <f>F23-F24</f>
        <v>-2.3151934062899855</v>
      </c>
      <c r="G25" s="7"/>
      <c r="H25" s="65"/>
      <c r="M25" s="66" t="s">
        <v>16</v>
      </c>
      <c r="N25" s="11"/>
      <c r="O25" s="39"/>
      <c r="P25" s="39"/>
      <c r="Q25" s="39"/>
      <c r="R25" s="39"/>
      <c r="S25" s="39"/>
      <c r="T25" s="41"/>
      <c r="U25" s="41"/>
      <c r="V25" s="40"/>
      <c r="W25" s="41"/>
    </row>
    <row r="26" spans="1:23">
      <c r="A26" s="4" t="s">
        <v>76</v>
      </c>
      <c r="B26" s="4">
        <f>B23-B24</f>
        <v>51</v>
      </c>
      <c r="C26" s="4">
        <f>C23-C24</f>
        <v>61</v>
      </c>
      <c r="E26" s="7"/>
      <c r="F26" s="7"/>
      <c r="G26" s="7"/>
      <c r="H26" s="65"/>
      <c r="M26" s="66" t="s">
        <v>17</v>
      </c>
      <c r="N26" s="11"/>
      <c r="O26" s="39"/>
      <c r="P26" s="39"/>
      <c r="Q26" s="39"/>
      <c r="R26" s="39"/>
      <c r="S26" s="39"/>
      <c r="T26" s="41"/>
      <c r="U26" s="41"/>
      <c r="V26" s="40"/>
      <c r="W26" s="41"/>
    </row>
    <row r="27" spans="1:23">
      <c r="A27" s="7"/>
      <c r="B27" s="7"/>
      <c r="C27" s="7"/>
      <c r="E27" s="24" t="s">
        <v>146</v>
      </c>
      <c r="F27" s="7"/>
      <c r="G27" s="7"/>
      <c r="H27" s="65"/>
      <c r="I27" s="21" t="s">
        <v>108</v>
      </c>
      <c r="J27" s="19">
        <f>AVERAGEIF(J8:J24,"&gt;0")</f>
        <v>27.118832410592034</v>
      </c>
      <c r="K27" s="19">
        <f>AVERAGEIF(K8:K24,"&gt;0")</f>
        <v>28.62372820736871</v>
      </c>
      <c r="L27" s="19"/>
      <c r="M27" s="66" t="s">
        <v>18</v>
      </c>
      <c r="N27" s="11"/>
      <c r="O27" s="39"/>
      <c r="P27" s="39"/>
      <c r="Q27" s="39"/>
      <c r="R27" s="39"/>
      <c r="S27" s="39"/>
      <c r="T27" s="41"/>
      <c r="U27" s="41"/>
      <c r="V27" s="40"/>
      <c r="W27" s="41"/>
    </row>
    <row r="28" spans="1:23" ht="15.75" thickBot="1">
      <c r="A28" s="24" t="s">
        <v>94</v>
      </c>
      <c r="B28" s="7"/>
      <c r="C28" s="7"/>
      <c r="E28" s="4" t="s">
        <v>147</v>
      </c>
      <c r="F28" s="10">
        <f>B10/F9</f>
        <v>0.97177419354838712</v>
      </c>
      <c r="G28" s="29"/>
      <c r="H28" s="65"/>
      <c r="I28" s="21"/>
      <c r="M28" s="66" t="s">
        <v>19</v>
      </c>
      <c r="N28" s="11"/>
      <c r="O28" s="39"/>
      <c r="P28" s="39"/>
      <c r="Q28" s="39"/>
      <c r="R28" s="39"/>
      <c r="S28" s="39"/>
      <c r="T28" s="41"/>
      <c r="U28" s="41"/>
      <c r="V28" s="40"/>
      <c r="W28" s="41"/>
    </row>
    <row r="29" spans="1:23" ht="15.75" thickBot="1">
      <c r="A29" s="4" t="s">
        <v>95</v>
      </c>
      <c r="B29" s="4">
        <v>67</v>
      </c>
      <c r="C29" s="4">
        <v>49</v>
      </c>
      <c r="E29" s="12" t="s">
        <v>148</v>
      </c>
      <c r="F29" s="10">
        <f>C10/F10</f>
        <v>1.0653357531760435</v>
      </c>
      <c r="G29" s="7"/>
      <c r="H29" s="65"/>
      <c r="I29" s="102" t="s">
        <v>202</v>
      </c>
      <c r="J29" s="103"/>
      <c r="K29" s="103"/>
      <c r="L29" s="104"/>
      <c r="M29" s="66" t="s">
        <v>20</v>
      </c>
      <c r="N29" s="11"/>
      <c r="O29" s="39"/>
      <c r="P29" s="39"/>
      <c r="Q29" s="39"/>
      <c r="R29" s="39"/>
      <c r="S29" s="39"/>
      <c r="T29" s="41"/>
      <c r="U29" s="41"/>
      <c r="V29" s="40"/>
      <c r="W29" s="41"/>
    </row>
    <row r="30" spans="1:23">
      <c r="A30" s="4" t="s">
        <v>96</v>
      </c>
      <c r="B30" s="4">
        <v>25</v>
      </c>
      <c r="C30" s="4">
        <v>18</v>
      </c>
      <c r="E30" s="12" t="s">
        <v>91</v>
      </c>
      <c r="F30" s="10">
        <f>F28-F29</f>
        <v>-9.3561559627656332E-2</v>
      </c>
      <c r="G30" s="29"/>
      <c r="H30" s="65"/>
      <c r="M30" s="66" t="s">
        <v>21</v>
      </c>
      <c r="N30" s="11"/>
      <c r="O30" s="39"/>
      <c r="P30" s="39"/>
      <c r="Q30" s="39"/>
      <c r="R30" s="39"/>
      <c r="S30" s="39"/>
      <c r="T30" s="41"/>
      <c r="U30" s="41"/>
      <c r="V30" s="40"/>
      <c r="W30" s="41"/>
    </row>
    <row r="31" spans="1:23">
      <c r="A31" s="12" t="s">
        <v>143</v>
      </c>
      <c r="B31" s="23">
        <f>B30/B29</f>
        <v>0.37313432835820898</v>
      </c>
      <c r="C31" s="23">
        <f>C30/C29</f>
        <v>0.36734693877551022</v>
      </c>
      <c r="E31" s="4" t="s">
        <v>149</v>
      </c>
      <c r="F31" s="10">
        <f>B12/F9</f>
        <v>0.62298387096774188</v>
      </c>
      <c r="G31" s="29"/>
      <c r="H31" s="65"/>
      <c r="I31" s="5" t="s">
        <v>211</v>
      </c>
      <c r="J31" s="5" t="s">
        <v>212</v>
      </c>
      <c r="K31" s="5" t="s">
        <v>213</v>
      </c>
      <c r="L31" s="5" t="s">
        <v>238</v>
      </c>
      <c r="M31" s="66" t="s">
        <v>22</v>
      </c>
      <c r="N31" s="11"/>
      <c r="O31" s="39"/>
      <c r="P31" s="39"/>
      <c r="Q31" s="39"/>
      <c r="R31" s="39"/>
      <c r="S31" s="39"/>
      <c r="T31" s="41"/>
      <c r="U31" s="41"/>
      <c r="V31" s="40"/>
      <c r="W31" s="41"/>
    </row>
    <row r="32" spans="1:23">
      <c r="A32" s="12" t="s">
        <v>97</v>
      </c>
      <c r="B32" s="12">
        <v>0</v>
      </c>
      <c r="C32" s="12">
        <v>4</v>
      </c>
      <c r="E32" s="12" t="s">
        <v>150</v>
      </c>
      <c r="F32" s="10">
        <f>C12/F10</f>
        <v>0.62976406533575313</v>
      </c>
      <c r="G32" s="7"/>
      <c r="H32" s="65"/>
      <c r="I32" s="4" t="s">
        <v>203</v>
      </c>
      <c r="J32" s="9">
        <f>F14</f>
        <v>73.710765620416538</v>
      </c>
      <c r="K32" s="4">
        <f>RANK(J32,'Universal Aggregate Worksheet'!I7:I67,0)</f>
        <v>8</v>
      </c>
      <c r="L32" s="10">
        <f>AVERAGE('Universal Aggregate Worksheet'!$I$7:$I$67)</f>
        <v>67.217416749468924</v>
      </c>
      <c r="M32" s="66" t="s">
        <v>23</v>
      </c>
      <c r="N32" s="11"/>
      <c r="O32" s="39"/>
      <c r="P32" s="39"/>
      <c r="Q32" s="39"/>
      <c r="R32" s="39"/>
      <c r="S32" s="39"/>
      <c r="T32" s="41"/>
      <c r="U32" s="41"/>
      <c r="V32" s="40"/>
      <c r="W32" s="41"/>
    </row>
    <row r="33" spans="1:23">
      <c r="A33" s="12" t="s">
        <v>98</v>
      </c>
      <c r="B33" s="23">
        <f>B32/C29</f>
        <v>0</v>
      </c>
      <c r="C33" s="23">
        <f>C32/B29</f>
        <v>5.9701492537313432E-2</v>
      </c>
      <c r="E33" s="12" t="s">
        <v>92</v>
      </c>
      <c r="F33" s="13">
        <f>F31-F32</f>
        <v>-6.7801943680112498E-3</v>
      </c>
      <c r="G33" s="29"/>
      <c r="H33" s="65"/>
      <c r="I33" s="12" t="s">
        <v>160</v>
      </c>
      <c r="J33" s="9">
        <f>F12</f>
        <v>34.919331182164854</v>
      </c>
      <c r="K33" s="4">
        <f>RANK(J33,'Universal Aggregate Worksheet'!F7:F67,0)</f>
        <v>23</v>
      </c>
      <c r="L33" s="10">
        <f>AVERAGE('Universal Aggregate Worksheet'!F7:F67)</f>
        <v>33.570526294001084</v>
      </c>
      <c r="M33" s="66" t="s">
        <v>24</v>
      </c>
      <c r="N33" s="11"/>
      <c r="O33" s="39"/>
      <c r="P33" s="39"/>
      <c r="Q33" s="39"/>
      <c r="R33" s="39"/>
      <c r="S33" s="39"/>
      <c r="T33" s="41"/>
      <c r="U33" s="41"/>
      <c r="V33" s="40"/>
      <c r="W33" s="41"/>
    </row>
    <row r="34" spans="1:23">
      <c r="A34" s="7"/>
      <c r="B34" s="7"/>
      <c r="C34" s="7"/>
      <c r="E34" s="12" t="s">
        <v>151</v>
      </c>
      <c r="F34" s="6">
        <f>((0.167*B30)+(B9)+(0.83*B32))/B10</f>
        <v>0.31156639004149378</v>
      </c>
      <c r="G34" s="31"/>
      <c r="H34" s="65"/>
      <c r="I34" s="12" t="s">
        <v>161</v>
      </c>
      <c r="J34" s="9">
        <f>F13</f>
        <v>38.791434438251684</v>
      </c>
      <c r="K34" s="4">
        <f>RANK(J34,'Universal Aggregate Worksheet'!G7:G67,1)</f>
        <v>55</v>
      </c>
      <c r="L34" s="10">
        <f>AVERAGE('Universal Aggregate Worksheet'!G7:G67)</f>
        <v>33.646890455467869</v>
      </c>
      <c r="M34" s="66" t="s">
        <v>25</v>
      </c>
      <c r="N34" s="11"/>
      <c r="O34" s="39"/>
      <c r="P34" s="39"/>
      <c r="Q34" s="39"/>
      <c r="R34" s="39"/>
      <c r="S34" s="39"/>
      <c r="T34" s="41"/>
      <c r="U34" s="41"/>
      <c r="V34" s="40"/>
      <c r="W34" s="41"/>
    </row>
    <row r="35" spans="1:23">
      <c r="A35" s="24" t="s">
        <v>60</v>
      </c>
      <c r="B35" s="4">
        <v>51</v>
      </c>
      <c r="C35" s="4">
        <v>70</v>
      </c>
      <c r="E35" s="12" t="s">
        <v>152</v>
      </c>
      <c r="F35" s="6">
        <f>((0.167*C30)+(C9)+(0.83*C32))/C10</f>
        <v>0.29357069846678024</v>
      </c>
      <c r="G35" s="7"/>
      <c r="H35" s="65"/>
      <c r="I35" s="12" t="s">
        <v>210</v>
      </c>
      <c r="J35" s="9">
        <f>J33-J34</f>
        <v>-3.8721032560868309</v>
      </c>
      <c r="K35" s="4">
        <f>RANK(J35,'Universal Aggregate Worksheet'!H7:H67,0)</f>
        <v>52</v>
      </c>
      <c r="L35" s="10">
        <f>AVERAGE('Universal Aggregate Worksheet'!H7:H67)</f>
        <v>-7.6364161466792924E-2</v>
      </c>
      <c r="M35" s="66" t="s">
        <v>26</v>
      </c>
      <c r="N35" s="11"/>
      <c r="O35" s="39"/>
      <c r="P35" s="39"/>
      <c r="Q35" s="39"/>
      <c r="R35" s="39"/>
      <c r="S35" s="39"/>
      <c r="T35" s="41"/>
      <c r="U35" s="41"/>
      <c r="V35" s="40"/>
      <c r="W35" s="41"/>
    </row>
    <row r="36" spans="1:23">
      <c r="A36" s="7"/>
      <c r="B36" s="7"/>
      <c r="C36" s="7"/>
      <c r="E36" s="12" t="s">
        <v>153</v>
      </c>
      <c r="F36" s="6">
        <f>((0.167*B30)+(B9)+(0.83*B32))/B12</f>
        <v>0.48600323624595471</v>
      </c>
      <c r="G36" s="31"/>
      <c r="H36" s="65"/>
      <c r="I36" s="4" t="s">
        <v>133</v>
      </c>
      <c r="J36" s="10">
        <f>F23</f>
        <v>28.788159489826914</v>
      </c>
      <c r="K36" s="4">
        <f>RANK(J36,'Universal Aggregate Worksheet'!X7:X67,0)</f>
        <v>26</v>
      </c>
      <c r="L36" s="10">
        <f>AVERAGE('Universal Aggregate Worksheet'!X7:X67)</f>
        <v>28.179477936049697</v>
      </c>
      <c r="M36" s="66" t="s">
        <v>27</v>
      </c>
      <c r="N36" s="11"/>
      <c r="O36" s="39"/>
      <c r="P36" s="39"/>
      <c r="Q36" s="39"/>
      <c r="R36" s="39"/>
      <c r="S36" s="39"/>
      <c r="T36" s="41"/>
      <c r="U36" s="41"/>
      <c r="V36" s="40"/>
      <c r="W36" s="41"/>
    </row>
    <row r="37" spans="1:23">
      <c r="A37" s="24" t="s">
        <v>77</v>
      </c>
      <c r="B37" s="4">
        <v>14</v>
      </c>
      <c r="C37" s="4">
        <v>14</v>
      </c>
      <c r="E37" s="12" t="s">
        <v>154</v>
      </c>
      <c r="F37" s="6">
        <f>((0.167*C30)+(C9)+(0.83*C32))/C12</f>
        <v>0.49661671469740631</v>
      </c>
      <c r="G37" s="31"/>
      <c r="H37" s="65"/>
      <c r="I37" s="4" t="s">
        <v>136</v>
      </c>
      <c r="J37" s="10">
        <f>F24</f>
        <v>31.103352896116899</v>
      </c>
      <c r="K37" s="4">
        <f>RANK(J37,'Universal Aggregate Worksheet'!Z7:Z67,1)</f>
        <v>49</v>
      </c>
      <c r="L37" s="10">
        <f>AVERAGE('Universal Aggregate Worksheet'!Z7:Z67)</f>
        <v>27.900078396918762</v>
      </c>
      <c r="M37" s="66" t="s">
        <v>28</v>
      </c>
      <c r="N37" s="11"/>
      <c r="O37" s="39"/>
      <c r="P37" s="39"/>
      <c r="Q37" s="39"/>
      <c r="R37" s="39"/>
      <c r="S37" s="39"/>
      <c r="T37" s="41"/>
      <c r="U37" s="41"/>
      <c r="V37" s="40"/>
      <c r="W37" s="41"/>
    </row>
    <row r="38" spans="1:23">
      <c r="A38" s="7"/>
      <c r="B38" s="7"/>
      <c r="C38" s="7"/>
      <c r="E38" s="7"/>
      <c r="F38" s="7"/>
      <c r="G38" s="7"/>
      <c r="H38" s="65"/>
      <c r="I38" s="4" t="s">
        <v>138</v>
      </c>
      <c r="J38" s="10">
        <f>F25</f>
        <v>-2.3151934062899855</v>
      </c>
      <c r="K38" s="4">
        <f>RANK(J38,'Universal Aggregate Worksheet'!AB7:AB67,0)</f>
        <v>46</v>
      </c>
      <c r="L38" s="10">
        <f>AVERAGE('Universal Aggregate Worksheet'!AB7:AB67)</f>
        <v>0.27939953913093413</v>
      </c>
      <c r="M38" s="66" t="s">
        <v>29</v>
      </c>
      <c r="N38" s="11"/>
      <c r="O38" s="39"/>
      <c r="P38" s="39"/>
      <c r="Q38" s="39"/>
      <c r="R38" s="39"/>
      <c r="S38" s="39"/>
      <c r="T38" s="41"/>
      <c r="U38" s="41"/>
      <c r="V38" s="40"/>
      <c r="W38" s="41"/>
    </row>
    <row r="39" spans="1:23">
      <c r="A39" s="24" t="s">
        <v>239</v>
      </c>
      <c r="B39" s="4">
        <v>852.25</v>
      </c>
      <c r="C39" s="4">
        <f>B39</f>
        <v>852.25</v>
      </c>
      <c r="E39" s="24" t="s">
        <v>155</v>
      </c>
      <c r="F39" s="7"/>
      <c r="G39" s="7"/>
      <c r="H39" s="65"/>
      <c r="I39" s="4" t="s">
        <v>166</v>
      </c>
      <c r="J39" s="10">
        <f>F28</f>
        <v>0.97177419354838712</v>
      </c>
      <c r="K39" s="4">
        <f>RANK(J39,'Universal Aggregate Worksheet'!M7:M67,0)</f>
        <v>43</v>
      </c>
      <c r="L39" s="10">
        <f>AVERAGE('Universal Aggregate Worksheet'!M7:M67)</f>
        <v>1.0013227946616239</v>
      </c>
      <c r="M39" s="66" t="s">
        <v>30</v>
      </c>
      <c r="N39" s="11"/>
      <c r="O39" s="39"/>
      <c r="P39" s="39"/>
      <c r="Q39" s="39"/>
      <c r="R39" s="39"/>
      <c r="S39" s="39"/>
      <c r="T39" s="41"/>
      <c r="U39" s="41"/>
      <c r="V39" s="40"/>
      <c r="W39" s="41"/>
    </row>
    <row r="40" spans="1:23">
      <c r="E40" s="12" t="s">
        <v>99</v>
      </c>
      <c r="F40" s="13">
        <f>B30/B10</f>
        <v>5.1867219917012451E-2</v>
      </c>
      <c r="G40" s="13">
        <f>C30/C10</f>
        <v>3.0664395229982964E-2</v>
      </c>
      <c r="H40" s="65"/>
      <c r="I40" s="4" t="s">
        <v>170</v>
      </c>
      <c r="J40" s="10">
        <f>F29</f>
        <v>1.0653357531760435</v>
      </c>
      <c r="K40" s="4">
        <f>RANK(J40,'Universal Aggregate Worksheet'!Q7:Q67,1)</f>
        <v>51</v>
      </c>
      <c r="L40" s="10">
        <f>AVERAGE('Universal Aggregate Worksheet'!Q7:Q67)</f>
        <v>0.99791056387059895</v>
      </c>
      <c r="M40" s="66" t="s">
        <v>31</v>
      </c>
      <c r="N40" s="11"/>
      <c r="O40" s="39"/>
      <c r="P40" s="39"/>
      <c r="Q40" s="39"/>
      <c r="R40" s="39"/>
      <c r="S40" s="39"/>
      <c r="T40" s="41"/>
      <c r="U40" s="41"/>
      <c r="V40" s="40"/>
      <c r="W40" s="41"/>
    </row>
    <row r="41" spans="1:23">
      <c r="E41" s="12" t="s">
        <v>100</v>
      </c>
      <c r="F41" s="10">
        <f>C29/C10</f>
        <v>8.3475298126064731E-2</v>
      </c>
      <c r="G41" s="10">
        <f>B29/B10</f>
        <v>0.13900414937759337</v>
      </c>
      <c r="H41" s="65"/>
      <c r="I41" s="4" t="s">
        <v>168</v>
      </c>
      <c r="J41" s="6">
        <f>F34</f>
        <v>0.31156639004149378</v>
      </c>
      <c r="K41" s="4">
        <f>RANK(J41,'Universal Aggregate Worksheet'!O7:O67,0)</f>
        <v>17</v>
      </c>
      <c r="L41" s="6">
        <f>AVERAGE('Universal Aggregate Worksheet'!O7:O67)</f>
        <v>0.28850646587075851</v>
      </c>
      <c r="M41" s="66" t="s">
        <v>32</v>
      </c>
      <c r="N41" s="11"/>
      <c r="O41" s="39"/>
      <c r="P41" s="39"/>
      <c r="Q41" s="39"/>
      <c r="R41" s="39"/>
      <c r="S41" s="39"/>
      <c r="T41" s="41"/>
      <c r="U41" s="41"/>
      <c r="V41" s="40"/>
      <c r="W41" s="41"/>
    </row>
    <row r="42" spans="1:23">
      <c r="E42" s="12" t="s">
        <v>216</v>
      </c>
      <c r="F42" s="10">
        <f>F40-F41</f>
        <v>-3.160807820905228E-2</v>
      </c>
      <c r="G42" s="10">
        <f>G40-G41</f>
        <v>-0.10833975414761041</v>
      </c>
      <c r="H42" s="65"/>
      <c r="I42" s="4" t="s">
        <v>172</v>
      </c>
      <c r="J42" s="6">
        <f>F35</f>
        <v>0.29357069846678024</v>
      </c>
      <c r="K42" s="4">
        <f>RANK(J42,'Universal Aggregate Worksheet'!S7:S67,1)</f>
        <v>32</v>
      </c>
      <c r="L42" s="6">
        <f>AVERAGE('Universal Aggregate Worksheet'!S7:S67)</f>
        <v>0.28847700887225619</v>
      </c>
      <c r="M42" s="66" t="s">
        <v>194</v>
      </c>
      <c r="N42" s="11"/>
      <c r="O42" s="39"/>
      <c r="P42" s="39"/>
      <c r="Q42" s="39"/>
      <c r="R42" s="39"/>
      <c r="S42" s="39"/>
      <c r="T42" s="41"/>
      <c r="U42" s="41"/>
      <c r="V42" s="40"/>
      <c r="W42" s="41"/>
    </row>
    <row r="43" spans="1:23">
      <c r="A43" s="32"/>
      <c r="B43" s="32"/>
      <c r="C43" s="32"/>
      <c r="E43" s="12" t="s">
        <v>217</v>
      </c>
      <c r="F43" s="86">
        <f>B29/F9</f>
        <v>0.13508064516129031</v>
      </c>
      <c r="G43" s="86">
        <f>C29/F10</f>
        <v>8.8929219600725959E-2</v>
      </c>
      <c r="H43" s="65"/>
      <c r="I43" s="4" t="s">
        <v>182</v>
      </c>
      <c r="J43" s="10">
        <f>F47</f>
        <v>0.14717741935483872</v>
      </c>
      <c r="K43" s="4">
        <f>RANK(J43,'Universal Aggregate Worksheet'!U7:U67,0)</f>
        <v>39</v>
      </c>
      <c r="L43" s="10">
        <f>AVERAGE('Universal Aggregate Worksheet'!U7:U67)</f>
        <v>0.15420438650518384</v>
      </c>
      <c r="M43" s="66" t="s">
        <v>197</v>
      </c>
      <c r="N43" s="11"/>
      <c r="O43" s="39"/>
      <c r="P43" s="39"/>
      <c r="Q43" s="39"/>
      <c r="R43" s="39"/>
      <c r="S43" s="39"/>
      <c r="T43" s="41"/>
      <c r="U43" s="41"/>
      <c r="V43" s="40"/>
      <c r="W43" s="41"/>
    </row>
    <row r="44" spans="1:23">
      <c r="A44" s="11"/>
      <c r="B44" s="11"/>
      <c r="C44" s="11"/>
      <c r="E44" s="4" t="s">
        <v>218</v>
      </c>
      <c r="F44" s="86">
        <f>B30/B9</f>
        <v>0.17123287671232876</v>
      </c>
      <c r="G44" s="86">
        <f>C30/C9</f>
        <v>0.10843373493975904</v>
      </c>
      <c r="H44" s="65"/>
      <c r="I44" s="4" t="s">
        <v>183</v>
      </c>
      <c r="J44" s="10">
        <f>F48</f>
        <v>0.19056261343012704</v>
      </c>
      <c r="K44" s="4">
        <f>RANK(J44,'Universal Aggregate Worksheet'!V7:V67,1)</f>
        <v>56</v>
      </c>
      <c r="L44" s="10">
        <f>AVERAGE('Universal Aggregate Worksheet'!V7:V67)</f>
        <v>0.15326303670387184</v>
      </c>
      <c r="M44" s="66" t="s">
        <v>34</v>
      </c>
      <c r="N44" s="22"/>
      <c r="O44" s="22"/>
      <c r="P44" s="22"/>
      <c r="Q44" s="22"/>
      <c r="R44" s="22"/>
      <c r="S44" s="22"/>
      <c r="T44" s="22"/>
      <c r="U44" s="22"/>
      <c r="V44" s="22"/>
      <c r="W44" s="22"/>
    </row>
    <row r="45" spans="1:23">
      <c r="A45" s="11"/>
      <c r="B45" s="11"/>
      <c r="C45" s="11"/>
      <c r="E45" s="7"/>
      <c r="F45" s="29"/>
      <c r="G45" s="33"/>
      <c r="H45" s="65"/>
      <c r="I45" s="4" t="s">
        <v>179</v>
      </c>
      <c r="J45" s="13">
        <f>B20</f>
        <v>0.43454038997214484</v>
      </c>
      <c r="K45" s="4">
        <f>RANK(J45,'Universal Aggregate Worksheet'!J7:J67,0)</f>
        <v>48</v>
      </c>
      <c r="L45" s="10">
        <f>AVERAGE('Universal Aggregate Worksheet'!J7:J67)</f>
        <v>0.49945904985462097</v>
      </c>
      <c r="M45" s="66" t="s">
        <v>35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</row>
    <row r="46" spans="1:23">
      <c r="A46" s="34"/>
      <c r="B46" s="11"/>
      <c r="C46" s="11"/>
      <c r="E46" s="24" t="s">
        <v>156</v>
      </c>
      <c r="F46" s="7"/>
      <c r="G46" s="7"/>
      <c r="H46" s="65"/>
      <c r="I46" s="4" t="s">
        <v>180</v>
      </c>
      <c r="J46" s="13">
        <f>B25</f>
        <v>0.81720430107526887</v>
      </c>
      <c r="K46" s="4">
        <f>RANK(J46,'Universal Aggregate Worksheet'!K7:K67,0)</f>
        <v>38</v>
      </c>
      <c r="L46" s="10">
        <f>AVERAGE('Universal Aggregate Worksheet'!K7:K67)</f>
        <v>0.82593138353425022</v>
      </c>
      <c r="M46" s="66" t="s">
        <v>36</v>
      </c>
    </row>
    <row r="47" spans="1:23">
      <c r="A47" s="11"/>
      <c r="B47" s="11"/>
      <c r="C47" s="11"/>
      <c r="E47" s="4" t="s">
        <v>157</v>
      </c>
      <c r="F47" s="10">
        <f>B15/F9</f>
        <v>0.14717741935483872</v>
      </c>
      <c r="G47" s="33"/>
      <c r="H47" s="65"/>
      <c r="I47" s="4" t="s">
        <v>181</v>
      </c>
      <c r="J47" s="13">
        <f>C25</f>
        <v>0.79461279461279466</v>
      </c>
      <c r="K47" s="4">
        <f>RANK(J47,'Universal Aggregate Worksheet'!L7:L67,1)</f>
        <v>12</v>
      </c>
      <c r="L47" s="10">
        <f>AVERAGE('Universal Aggregate Worksheet'!L7:L67)</f>
        <v>0.8260707150266019</v>
      </c>
      <c r="M47" s="66" t="s">
        <v>37</v>
      </c>
    </row>
    <row r="48" spans="1:23">
      <c r="E48" s="4" t="s">
        <v>158</v>
      </c>
      <c r="F48" s="10">
        <f>C15/F10</f>
        <v>0.19056261343012704</v>
      </c>
      <c r="G48" s="29"/>
      <c r="H48" s="65"/>
      <c r="I48" s="4" t="s">
        <v>205</v>
      </c>
      <c r="J48" s="6">
        <f>B31</f>
        <v>0.37313432835820898</v>
      </c>
      <c r="K48" s="4">
        <f>RANK(J48,'Universal Aggregate Worksheet'!AC7:AC67,0)</f>
        <v>14</v>
      </c>
      <c r="L48" s="6">
        <f>AVERAGE('Universal Aggregate Worksheet'!AC7:AC67)</f>
        <v>0.32040878420134578</v>
      </c>
      <c r="M48" s="66" t="s">
        <v>39</v>
      </c>
    </row>
    <row r="49" spans="5:13">
      <c r="E49" s="7"/>
      <c r="F49" s="7"/>
      <c r="G49" s="7"/>
      <c r="H49" s="65"/>
      <c r="I49" s="12" t="s">
        <v>206</v>
      </c>
      <c r="J49" s="6">
        <f>C31</f>
        <v>0.36734693877551022</v>
      </c>
      <c r="K49" s="4">
        <f>RANK(J49,'Universal Aggregate Worksheet'!AD7:AD67,1)</f>
        <v>46</v>
      </c>
      <c r="L49" s="6">
        <f>AVERAGE('Universal Aggregate Worksheet'!AD7:AD67)</f>
        <v>0.31644820293192144</v>
      </c>
      <c r="M49" s="66" t="s">
        <v>38</v>
      </c>
    </row>
    <row r="50" spans="5:13">
      <c r="E50" s="24" t="s">
        <v>89</v>
      </c>
      <c r="F50" s="7"/>
      <c r="G50" s="7"/>
      <c r="H50" s="65"/>
      <c r="I50" s="12" t="s">
        <v>220</v>
      </c>
      <c r="J50" s="10">
        <f>F40</f>
        <v>5.1867219917012451E-2</v>
      </c>
      <c r="K50" s="4">
        <f>RANK(J50,'Universal Aggregate Worksheet'!AI7:AI67,0)</f>
        <v>3</v>
      </c>
      <c r="L50" s="10">
        <f>AVERAGE('Universal Aggregate Worksheet'!AI7:AI67)</f>
        <v>3.6266627762602838E-2</v>
      </c>
      <c r="M50" s="66" t="s">
        <v>40</v>
      </c>
    </row>
    <row r="51" spans="5:13">
      <c r="E51" s="4" t="s">
        <v>90</v>
      </c>
      <c r="F51" s="10">
        <f>B35/F11</f>
        <v>4.8710601719197708E-2</v>
      </c>
      <c r="G51" s="10">
        <f>C35/F11</f>
        <v>6.6857688634192933E-2</v>
      </c>
      <c r="H51" s="65"/>
      <c r="I51" s="12" t="s">
        <v>221</v>
      </c>
      <c r="J51" s="10">
        <f>F41</f>
        <v>8.3475298126064731E-2</v>
      </c>
      <c r="K51" s="4">
        <f>RANK(J51,'Universal Aggregate Worksheet'!AJ7:AJ67,1)</f>
        <v>4</v>
      </c>
      <c r="L51" s="10">
        <f>AVERAGE('Universal Aggregate Worksheet'!AJ7:AJ67)</f>
        <v>0.11484201785268069</v>
      </c>
      <c r="M51" s="66" t="s">
        <v>41</v>
      </c>
    </row>
    <row r="52" spans="5:13">
      <c r="E52" s="12" t="s">
        <v>219</v>
      </c>
      <c r="F52" s="86">
        <f>(C12-C9)/F10</f>
        <v>0.32849364791288566</v>
      </c>
      <c r="G52" s="86">
        <f>(B12-B9)/F9</f>
        <v>0.3286290322580645</v>
      </c>
      <c r="H52" s="65"/>
      <c r="I52" s="12" t="s">
        <v>222</v>
      </c>
      <c r="J52" s="87">
        <f>F43</f>
        <v>0.13508064516129031</v>
      </c>
      <c r="K52" s="4">
        <f>RANK(J52,'Universal Aggregate Worksheet'!AE7:AE67,0)</f>
        <v>12</v>
      </c>
      <c r="L52" s="10">
        <f>AVERAGE('Universal Aggregate Worksheet'!AE7:AE67)</f>
        <v>0.11494067584306167</v>
      </c>
      <c r="M52" s="66" t="s">
        <v>42</v>
      </c>
    </row>
    <row r="53" spans="5:13">
      <c r="E53" s="7"/>
      <c r="F53" s="7"/>
      <c r="G53" s="7"/>
      <c r="H53" s="65"/>
      <c r="I53" s="12" t="s">
        <v>223</v>
      </c>
      <c r="J53" s="87">
        <f>G43</f>
        <v>8.8929219600725959E-2</v>
      </c>
      <c r="K53" s="4">
        <f>RANK(J53,'Universal Aggregate Worksheet'!AF7:AF67,1)</f>
        <v>9</v>
      </c>
      <c r="L53" s="10">
        <f>AVERAGE('Universal Aggregate Worksheet'!AF7:AF67)</f>
        <v>0.11410462628576082</v>
      </c>
      <c r="M53" s="66" t="s">
        <v>43</v>
      </c>
    </row>
    <row r="54" spans="5:13">
      <c r="E54" s="25" t="s">
        <v>104</v>
      </c>
      <c r="F54" s="7"/>
      <c r="G54" s="7"/>
      <c r="H54" s="65"/>
      <c r="I54" s="12" t="s">
        <v>224</v>
      </c>
      <c r="J54" s="87">
        <f>F44</f>
        <v>0.17123287671232876</v>
      </c>
      <c r="K54" s="4">
        <f>RANK(J54,'Universal Aggregate Worksheet'!AG7:AG67,0)</f>
        <v>6</v>
      </c>
      <c r="L54" s="10">
        <f>AVERAGE('Universal Aggregate Worksheet'!AG7:AG67)</f>
        <v>0.12982029663452835</v>
      </c>
      <c r="M54" s="66" t="s">
        <v>44</v>
      </c>
    </row>
    <row r="55" spans="5:13">
      <c r="E55" s="12" t="s">
        <v>105</v>
      </c>
      <c r="F55" s="10">
        <f>J27</f>
        <v>27.118832410592034</v>
      </c>
      <c r="G55" s="7"/>
      <c r="H55" s="65"/>
      <c r="I55" s="12" t="s">
        <v>225</v>
      </c>
      <c r="J55" s="87">
        <f>G44</f>
        <v>0.10843373493975904</v>
      </c>
      <c r="K55" s="4">
        <f>RANK(J55,'Universal Aggregate Worksheet'!AH7:AH67,1)</f>
        <v>22</v>
      </c>
      <c r="L55" s="10">
        <f>AVERAGE('Universal Aggregate Worksheet'!AH7:AH67)</f>
        <v>0.12881023565416272</v>
      </c>
      <c r="M55" s="66" t="s">
        <v>45</v>
      </c>
    </row>
    <row r="56" spans="5:13">
      <c r="E56" s="12" t="s">
        <v>106</v>
      </c>
      <c r="F56" s="10">
        <f>K27</f>
        <v>28.62372820736871</v>
      </c>
      <c r="G56" s="7"/>
      <c r="H56" s="65"/>
      <c r="I56" s="12" t="s">
        <v>227</v>
      </c>
      <c r="J56" s="10">
        <f>F51</f>
        <v>4.8710601719197708E-2</v>
      </c>
      <c r="K56" s="4">
        <f>RANK(J56,'Universal Aggregate Worksheet'!AK7:AK67,1)</f>
        <v>12</v>
      </c>
      <c r="L56" s="10">
        <f>AVERAGE('Universal Aggregate Worksheet'!AK7:AK67)</f>
        <v>6.0354802798620363E-2</v>
      </c>
      <c r="M56" s="66" t="s">
        <v>46</v>
      </c>
    </row>
    <row r="57" spans="5:13">
      <c r="E57" s="4" t="s">
        <v>159</v>
      </c>
      <c r="F57" s="10">
        <f>F55-F56</f>
        <v>-1.5048957967766761</v>
      </c>
      <c r="G57" s="7"/>
      <c r="H57" s="65"/>
      <c r="I57" s="12" t="s">
        <v>226</v>
      </c>
      <c r="J57" s="10">
        <f>G51</f>
        <v>6.6857688634192933E-2</v>
      </c>
      <c r="K57" s="4">
        <f>RANK(J57,'Universal Aggregate Worksheet'!AL7:AL67,0)</f>
        <v>18</v>
      </c>
      <c r="L57" s="10">
        <f>AVERAGE('Universal Aggregate Worksheet'!AL7:AL67)</f>
        <v>6.0671892031332338E-2</v>
      </c>
      <c r="M57" s="66" t="s">
        <v>48</v>
      </c>
    </row>
    <row r="58" spans="5:13">
      <c r="E58" s="7"/>
      <c r="F58" s="7"/>
      <c r="G58" s="7"/>
      <c r="H58" s="65"/>
      <c r="I58" s="12" t="s">
        <v>228</v>
      </c>
      <c r="J58" s="87">
        <f>F52</f>
        <v>0.32849364791288566</v>
      </c>
      <c r="K58" s="4">
        <f>RANK(J58,'Universal Aggregate Worksheet'!AM7:AM67,0)</f>
        <v>15</v>
      </c>
      <c r="L58" s="10">
        <f>AVERAGE('Universal Aggregate Worksheet'!AM7:AM67)</f>
        <v>0.30728905836350334</v>
      </c>
      <c r="M58" s="66" t="s">
        <v>199</v>
      </c>
    </row>
    <row r="59" spans="5:13">
      <c r="E59" s="11"/>
      <c r="F59" s="11"/>
      <c r="G59" s="11"/>
      <c r="H59" s="65"/>
      <c r="I59" s="12" t="s">
        <v>229</v>
      </c>
      <c r="J59" s="87">
        <f>G52</f>
        <v>0.3286290322580645</v>
      </c>
      <c r="K59" s="4">
        <f>RANK(J59,'Universal Aggregate Worksheet'!AN7:AN67,1)</f>
        <v>43</v>
      </c>
      <c r="L59" s="10">
        <f>AVERAGE('Universal Aggregate Worksheet'!AN7:AN67)</f>
        <v>0.30751949535267659</v>
      </c>
      <c r="M59" s="66" t="s">
        <v>198</v>
      </c>
    </row>
    <row r="60" spans="5:13">
      <c r="H60" s="65"/>
      <c r="I60" s="12" t="s">
        <v>207</v>
      </c>
      <c r="J60" s="10">
        <f>J27</f>
        <v>27.118832410592034</v>
      </c>
      <c r="K60" s="4">
        <f>RANK(J60,'Universal Aggregate Worksheet'!AO7:AO67,0)</f>
        <v>49</v>
      </c>
      <c r="L60" s="10">
        <f>AVERAGE('Universal Aggregate Worksheet'!AO7:AO67)</f>
        <v>28.146799135875497</v>
      </c>
      <c r="M60" s="66" t="s">
        <v>49</v>
      </c>
    </row>
    <row r="61" spans="5:13">
      <c r="H61" s="65"/>
      <c r="I61" s="12" t="s">
        <v>208</v>
      </c>
      <c r="J61" s="10">
        <f>K27</f>
        <v>28.62372820736871</v>
      </c>
      <c r="K61" s="4">
        <f>RANK(J61,'Universal Aggregate Worksheet'!AP7:AP67,1)</f>
        <v>46</v>
      </c>
      <c r="L61" s="10">
        <f>AVERAGE('Universal Aggregate Worksheet'!AP7:AP67)</f>
        <v>27.963138121850669</v>
      </c>
      <c r="M61" s="66" t="s">
        <v>51</v>
      </c>
    </row>
    <row r="62" spans="5:13">
      <c r="H62" s="65"/>
      <c r="I62" s="12" t="s">
        <v>209</v>
      </c>
      <c r="J62" s="10">
        <f>J60-J61</f>
        <v>-1.5048957967766761</v>
      </c>
      <c r="K62" s="4">
        <f>RANK(J62,'Universal Aggregate Worksheet'!AQ7:AQ67,0)</f>
        <v>48</v>
      </c>
      <c r="L62" s="10">
        <f>AVERAGE('Universal Aggregate Worksheet'!AQ7:AQ67)</f>
        <v>0.18366101402482529</v>
      </c>
      <c r="M62" s="66" t="s">
        <v>52</v>
      </c>
    </row>
    <row r="63" spans="5:13">
      <c r="H63" s="65"/>
      <c r="M63" s="66" t="s">
        <v>53</v>
      </c>
    </row>
    <row r="64" spans="5:13">
      <c r="H64" s="65"/>
      <c r="M64" s="66" t="s">
        <v>54</v>
      </c>
    </row>
    <row r="65" spans="8:13">
      <c r="H65" s="65"/>
      <c r="M65" s="66" t="s">
        <v>55</v>
      </c>
    </row>
    <row r="66" spans="8:13">
      <c r="H66" s="65"/>
      <c r="M66" s="66" t="s">
        <v>56</v>
      </c>
    </row>
    <row r="67" spans="8:13">
      <c r="H67" s="65"/>
      <c r="M67" s="66" t="s">
        <v>57</v>
      </c>
    </row>
    <row r="68" spans="8:13">
      <c r="H68" s="65"/>
      <c r="M68" s="66" t="s">
        <v>58</v>
      </c>
    </row>
    <row r="69" spans="8:13">
      <c r="H69" s="65"/>
      <c r="M69" s="66" t="s">
        <v>59</v>
      </c>
    </row>
  </sheetData>
  <mergeCells count="4">
    <mergeCell ref="A5:C5"/>
    <mergeCell ref="E5:G5"/>
    <mergeCell ref="I5:K5"/>
    <mergeCell ref="I29:L29"/>
  </mergeCells>
  <conditionalFormatting sqref="J33">
    <cfRule type="colorScale" priority="15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4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3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12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11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0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9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8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7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6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5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4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conditionalFormatting sqref="J33">
    <cfRule type="colorScale" priority="3">
      <colorScale>
        <cfvo type="min" val="0"/>
        <cfvo type="formula" val="$M$33"/>
        <cfvo type="max" val="0"/>
        <color rgb="FFF8696B"/>
        <color rgb="FFFFEB84"/>
        <color rgb="FF63BE7B"/>
      </colorScale>
    </cfRule>
  </conditionalFormatting>
  <conditionalFormatting sqref="J34">
    <cfRule type="colorScale" priority="2">
      <colorScale>
        <cfvo type="min" val="0"/>
        <cfvo type="formula" val="$M$34"/>
        <cfvo type="max" val="0"/>
        <color rgb="FF00B050"/>
        <color rgb="FFFFEB84"/>
        <color rgb="FFFF0000"/>
      </colorScale>
    </cfRule>
  </conditionalFormatting>
  <conditionalFormatting sqref="J35">
    <cfRule type="colorScale" priority="1">
      <colorScale>
        <cfvo type="min" val="0"/>
        <cfvo type="formula" val="$M$35"/>
        <cfvo type="max" val="0"/>
        <color rgb="FFFF0000"/>
        <color rgb="FFFFEB84"/>
        <color rgb="FF00B050"/>
      </colorScale>
    </cfRule>
  </conditionalFormatting>
  <dataValidations count="1">
    <dataValidation type="list" allowBlank="1" showInputMessage="1" showErrorMessage="1" sqref="I8:I24">
      <formula1>$M$7:$M$69</formula1>
    </dataValidation>
  </dataValidations>
  <pageMargins left="0.7" right="0.7" top="0.75" bottom="0.75" header="0.3" footer="0.3"/>
  <pageSetup scale="4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Individual Offensive Efficiency</vt:lpstr>
      <vt:lpstr>Fun Factor</vt:lpstr>
      <vt:lpstr>Universal Aggregate Worksheet</vt:lpstr>
      <vt:lpstr>Pythagorean Winning Percentage</vt:lpstr>
      <vt:lpstr>Efficiency Adjustment</vt:lpstr>
      <vt:lpstr>Air Force</vt:lpstr>
      <vt:lpstr>Albany</vt:lpstr>
      <vt:lpstr>Army</vt:lpstr>
      <vt:lpstr>Bellarmine</vt:lpstr>
      <vt:lpstr>Binghamton</vt:lpstr>
      <vt:lpstr>Brown</vt:lpstr>
      <vt:lpstr>Bryant</vt:lpstr>
      <vt:lpstr>Bucknell</vt:lpstr>
      <vt:lpstr>Canisius</vt:lpstr>
      <vt:lpstr>Colgate</vt:lpstr>
      <vt:lpstr>Cornell</vt:lpstr>
      <vt:lpstr>Dartmouth</vt:lpstr>
      <vt:lpstr>Delaware</vt:lpstr>
      <vt:lpstr>Denver</vt:lpstr>
      <vt:lpstr>Detroit</vt:lpstr>
      <vt:lpstr>Drexel</vt:lpstr>
      <vt:lpstr>Duke</vt:lpstr>
      <vt:lpstr>Fairfield</vt:lpstr>
      <vt:lpstr>Georgetown</vt:lpstr>
      <vt:lpstr>Hartford</vt:lpstr>
      <vt:lpstr>Harvard</vt:lpstr>
      <vt:lpstr>Hobart</vt:lpstr>
      <vt:lpstr>Hofstra</vt:lpstr>
      <vt:lpstr>Holy Cross</vt:lpstr>
      <vt:lpstr>Jacksonville</vt:lpstr>
      <vt:lpstr>Johns Hopkins</vt:lpstr>
      <vt:lpstr>Lafayette</vt:lpstr>
      <vt:lpstr>Lehigh</vt:lpstr>
      <vt:lpstr>Loyola</vt:lpstr>
      <vt:lpstr>Manhattan</vt:lpstr>
      <vt:lpstr>Marist</vt:lpstr>
      <vt:lpstr>Maryland</vt:lpstr>
      <vt:lpstr>Massachusetts</vt:lpstr>
      <vt:lpstr>Mercer</vt:lpstr>
      <vt:lpstr>Mount St. Marys</vt:lpstr>
      <vt:lpstr>Navy</vt:lpstr>
      <vt:lpstr>North Carolina</vt:lpstr>
      <vt:lpstr>Notre Dame</vt:lpstr>
      <vt:lpstr>Ohio State</vt:lpstr>
      <vt:lpstr>Pennsylvania</vt:lpstr>
      <vt:lpstr>Penn State</vt:lpstr>
      <vt:lpstr>Presbyterian</vt:lpstr>
      <vt:lpstr>Princeton</vt:lpstr>
      <vt:lpstr>Providence</vt:lpstr>
      <vt:lpstr>Quinnipiac</vt:lpstr>
      <vt:lpstr>Robert Morris</vt:lpstr>
      <vt:lpstr>Rutgers</vt:lpstr>
      <vt:lpstr>Sacred Heart</vt:lpstr>
      <vt:lpstr>St. Josephs</vt:lpstr>
      <vt:lpstr>Siena</vt:lpstr>
      <vt:lpstr>Stony Brook</vt:lpstr>
      <vt:lpstr>St. Johns</vt:lpstr>
      <vt:lpstr>Syracuse</vt:lpstr>
      <vt:lpstr>Towson</vt:lpstr>
      <vt:lpstr>UMBC</vt:lpstr>
      <vt:lpstr>Vermont</vt:lpstr>
      <vt:lpstr>Villanova</vt:lpstr>
      <vt:lpstr>Virginia</vt:lpstr>
      <vt:lpstr>VMI</vt:lpstr>
      <vt:lpstr>Wagner</vt:lpstr>
      <vt:lpstr>Yale</vt:lpstr>
      <vt:lpstr>Sheet1</vt:lpstr>
    </vt:vector>
  </TitlesOfParts>
  <Company>RSM McGladrey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 Glaude</dc:creator>
  <cp:lastModifiedBy>Matt Glaude</cp:lastModifiedBy>
  <cp:lastPrinted>2011-04-21T20:31:56Z</cp:lastPrinted>
  <dcterms:created xsi:type="dcterms:W3CDTF">2010-04-26T19:53:06Z</dcterms:created>
  <dcterms:modified xsi:type="dcterms:W3CDTF">2011-04-25T18:41:36Z</dcterms:modified>
</cp:coreProperties>
</file>