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76" windowWidth="20460" windowHeight="13500" tabRatio="500" activeTab="0"/>
  </bookViews>
  <sheets>
    <sheet name="WAR" sheetId="1" r:id="rId1"/>
  </sheets>
  <definedNames>
    <definedName name="PosAdjTable">'WAR'!$J$39:$K$48</definedName>
  </definedNames>
  <calcPr fullCalcOnLoad="1"/>
</workbook>
</file>

<file path=xl/sharedStrings.xml><?xml version="1.0" encoding="utf-8"?>
<sst xmlns="http://schemas.openxmlformats.org/spreadsheetml/2006/main" count="104" uniqueCount="53">
  <si>
    <t>Pos</t>
  </si>
  <si>
    <t>PA</t>
  </si>
  <si>
    <t>wOBA</t>
  </si>
  <si>
    <t>BR</t>
  </si>
  <si>
    <t>Field</t>
  </si>
  <si>
    <t>WAR</t>
  </si>
  <si>
    <t>CA</t>
  </si>
  <si>
    <t>1B</t>
  </si>
  <si>
    <t>2B</t>
  </si>
  <si>
    <t>SS</t>
  </si>
  <si>
    <t>3B</t>
  </si>
  <si>
    <t>LF</t>
  </si>
  <si>
    <t>CF</t>
  </si>
  <si>
    <t>RF</t>
  </si>
  <si>
    <t>DH</t>
  </si>
  <si>
    <t>P</t>
  </si>
  <si>
    <t>Total</t>
  </si>
  <si>
    <t>Team</t>
  </si>
  <si>
    <t>A/N</t>
  </si>
  <si>
    <t>Hitter</t>
  </si>
  <si>
    <t>Pitcher</t>
  </si>
  <si>
    <t>IP</t>
  </si>
  <si>
    <t>ERA</t>
  </si>
  <si>
    <t>S/R</t>
  </si>
  <si>
    <t>S</t>
  </si>
  <si>
    <t>LEV</t>
  </si>
  <si>
    <t>Starters</t>
  </si>
  <si>
    <t>Relievers</t>
  </si>
  <si>
    <t>R</t>
  </si>
  <si>
    <t>WAA</t>
  </si>
  <si>
    <t>Hitters</t>
  </si>
  <si>
    <t>Pitchers</t>
  </si>
  <si>
    <t>TOTAL</t>
  </si>
  <si>
    <t>Predicted Wins:</t>
  </si>
  <si>
    <t>Group</t>
  </si>
  <si>
    <t>Hit</t>
  </si>
  <si>
    <t>IP Goal:</t>
  </si>
  <si>
    <t>1445 total</t>
  </si>
  <si>
    <t>505 relievers</t>
  </si>
  <si>
    <t>940 starters</t>
  </si>
  <si>
    <t>FA $</t>
  </si>
  <si>
    <t>A</t>
  </si>
  <si>
    <t>Mo</t>
  </si>
  <si>
    <t>$/WAR</t>
  </si>
  <si>
    <t>Per 700 PAs</t>
  </si>
  <si>
    <t>Fld</t>
  </si>
  <si>
    <t>Rep</t>
  </si>
  <si>
    <t>Goal</t>
  </si>
  <si>
    <t>Outs</t>
  </si>
  <si>
    <t>My Team</t>
  </si>
  <si>
    <t>Mark Ellis</t>
  </si>
  <si>
    <t>4190 AL, 3725 NL</t>
  </si>
  <si>
    <t>Mr. Average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</si>
</sst>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"/>
    <numFmt numFmtId="166" formatCode="&quot;$&quot;#,##0"/>
    <numFmt numFmtId="167" formatCode="0.0000000000000"/>
    <numFmt numFmtId="168" formatCode="&quot;$&quot;#,##0.0"/>
    <numFmt numFmtId="169" formatCode=".0"/>
    <numFmt numFmtId="170" formatCode="#,##0.0"/>
    <numFmt numFmtId="171" formatCode="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9"/>
      <name val="Verdana"/>
      <family val="0"/>
    </font>
    <font>
      <sz val="10"/>
      <color indexed="55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164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164" fontId="0" fillId="3" borderId="3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64" fontId="0" fillId="3" borderId="5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7" xfId="0" applyFill="1" applyBorder="1" applyAlignment="1">
      <alignment/>
    </xf>
    <xf numFmtId="165" fontId="0" fillId="5" borderId="8" xfId="0" applyNumberFormat="1" applyFill="1" applyBorder="1" applyAlignment="1">
      <alignment/>
    </xf>
    <xf numFmtId="165" fontId="0" fillId="4" borderId="0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4" borderId="3" xfId="0" applyNumberFormat="1" applyFill="1" applyBorder="1" applyAlignment="1">
      <alignment/>
    </xf>
    <xf numFmtId="165" fontId="0" fillId="4" borderId="5" xfId="0" applyNumberFormat="1" applyFill="1" applyBorder="1" applyAlignment="1">
      <alignment/>
    </xf>
    <xf numFmtId="164" fontId="0" fillId="4" borderId="5" xfId="0" applyNumberFormat="1" applyFill="1" applyBorder="1" applyAlignment="1">
      <alignment/>
    </xf>
    <xf numFmtId="0" fontId="0" fillId="4" borderId="2" xfId="0" applyFill="1" applyBorder="1" applyAlignment="1">
      <alignment/>
    </xf>
    <xf numFmtId="165" fontId="0" fillId="4" borderId="11" xfId="0" applyNumberFormat="1" applyFill="1" applyBorder="1" applyAlignment="1">
      <alignment/>
    </xf>
    <xf numFmtId="0" fontId="0" fillId="5" borderId="10" xfId="0" applyFill="1" applyBorder="1" applyAlignment="1">
      <alignment/>
    </xf>
    <xf numFmtId="165" fontId="0" fillId="5" borderId="9" xfId="0" applyNumberFormat="1" applyFill="1" applyBorder="1" applyAlignment="1">
      <alignment/>
    </xf>
    <xf numFmtId="0" fontId="0" fillId="6" borderId="10" xfId="0" applyFill="1" applyBorder="1" applyAlignment="1">
      <alignment/>
    </xf>
    <xf numFmtId="165" fontId="0" fillId="6" borderId="9" xfId="0" applyNumberFormat="1" applyFill="1" applyBorder="1" applyAlignment="1">
      <alignment/>
    </xf>
    <xf numFmtId="165" fontId="0" fillId="6" borderId="8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11" xfId="0" applyFill="1" applyBorder="1" applyAlignment="1">
      <alignment/>
    </xf>
    <xf numFmtId="2" fontId="0" fillId="4" borderId="9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8" fontId="0" fillId="5" borderId="1" xfId="0" applyNumberFormat="1" applyFill="1" applyBorder="1" applyAlignment="1">
      <alignment/>
    </xf>
    <xf numFmtId="168" fontId="0" fillId="5" borderId="2" xfId="0" applyNumberFormat="1" applyFill="1" applyBorder="1" applyAlignment="1">
      <alignment/>
    </xf>
    <xf numFmtId="168" fontId="0" fillId="5" borderId="4" xfId="0" applyNumberFormat="1" applyFill="1" applyBorder="1" applyAlignment="1">
      <alignment/>
    </xf>
    <xf numFmtId="168" fontId="0" fillId="6" borderId="4" xfId="0" applyNumberFormat="1" applyFill="1" applyBorder="1" applyAlignment="1">
      <alignment/>
    </xf>
    <xf numFmtId="169" fontId="0" fillId="5" borderId="6" xfId="0" applyNumberFormat="1" applyFill="1" applyBorder="1" applyAlignment="1">
      <alignment/>
    </xf>
    <xf numFmtId="169" fontId="0" fillId="5" borderId="11" xfId="0" applyNumberFormat="1" applyFill="1" applyBorder="1" applyAlignment="1">
      <alignment/>
    </xf>
    <xf numFmtId="169" fontId="0" fillId="5" borderId="7" xfId="0" applyNumberFormat="1" applyFill="1" applyBorder="1" applyAlignment="1">
      <alignment/>
    </xf>
    <xf numFmtId="169" fontId="0" fillId="6" borderId="7" xfId="0" applyNumberForma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5" borderId="11" xfId="0" applyNumberFormat="1" applyFill="1" applyBorder="1" applyAlignment="1">
      <alignment/>
    </xf>
    <xf numFmtId="165" fontId="0" fillId="5" borderId="7" xfId="0" applyNumberFormat="1" applyFill="1" applyBorder="1" applyAlignment="1">
      <alignment/>
    </xf>
    <xf numFmtId="168" fontId="0" fillId="5" borderId="10" xfId="0" applyNumberFormat="1" applyFill="1" applyBorder="1" applyAlignment="1">
      <alignment/>
    </xf>
    <xf numFmtId="168" fontId="0" fillId="6" borderId="10" xfId="0" applyNumberForma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171" fontId="0" fillId="4" borderId="3" xfId="0" applyNumberFormat="1" applyFill="1" applyBorder="1" applyAlignment="1">
      <alignment/>
    </xf>
    <xf numFmtId="171" fontId="0" fillId="3" borderId="3" xfId="0" applyNumberFormat="1" applyFill="1" applyBorder="1" applyAlignment="1">
      <alignment/>
    </xf>
    <xf numFmtId="171" fontId="0" fillId="4" borderId="0" xfId="0" applyNumberFormat="1" applyFill="1" applyBorder="1" applyAlignment="1">
      <alignment/>
    </xf>
    <xf numFmtId="171" fontId="0" fillId="3" borderId="0" xfId="0" applyNumberFormat="1" applyFill="1" applyBorder="1" applyAlignment="1">
      <alignment/>
    </xf>
    <xf numFmtId="171" fontId="0" fillId="4" borderId="5" xfId="0" applyNumberFormat="1" applyFill="1" applyBorder="1" applyAlignment="1">
      <alignment/>
    </xf>
    <xf numFmtId="171" fontId="0" fillId="3" borderId="5" xfId="0" applyNumberFormat="1" applyFill="1" applyBorder="1" applyAlignment="1">
      <alignment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64"/>
  <sheetViews>
    <sheetView tabSelected="1" workbookViewId="0" topLeftCell="A1">
      <selection activeCell="R21" sqref="R21"/>
    </sheetView>
  </sheetViews>
  <sheetFormatPr defaultColWidth="11.00390625" defaultRowHeight="12.75"/>
  <cols>
    <col min="1" max="1" width="2.875" style="0" customWidth="1"/>
    <col min="2" max="2" width="14.25390625" style="0" customWidth="1"/>
    <col min="3" max="3" width="4.625" style="0" customWidth="1"/>
    <col min="4" max="13" width="6.625" style="0" customWidth="1"/>
    <col min="14" max="14" width="3.75390625" style="0" customWidth="1"/>
    <col min="15" max="17" width="6.875" style="0" customWidth="1"/>
  </cols>
  <sheetData>
    <row r="2" spans="2:4" ht="12.75">
      <c r="B2" s="18" t="s">
        <v>17</v>
      </c>
      <c r="C2" s="15" t="s">
        <v>18</v>
      </c>
      <c r="D2" s="19" t="s">
        <v>43</v>
      </c>
    </row>
    <row r="3" spans="2:4" ht="12.75">
      <c r="B3" s="11" t="s">
        <v>49</v>
      </c>
      <c r="C3" s="12" t="s">
        <v>41</v>
      </c>
      <c r="D3" s="21">
        <v>4.5</v>
      </c>
    </row>
    <row r="5" spans="6:11" ht="12.75">
      <c r="F5" s="69" t="s">
        <v>44</v>
      </c>
      <c r="G5" s="70"/>
      <c r="H5" s="70"/>
      <c r="I5" s="70"/>
      <c r="J5" s="70"/>
      <c r="K5" s="71"/>
    </row>
    <row r="6" spans="2:17" s="1" customFormat="1" ht="12.75">
      <c r="B6" s="2" t="s">
        <v>19</v>
      </c>
      <c r="C6" s="56" t="s">
        <v>0</v>
      </c>
      <c r="D6" s="56" t="s">
        <v>1</v>
      </c>
      <c r="E6" s="56" t="s">
        <v>2</v>
      </c>
      <c r="F6" s="59" t="s">
        <v>35</v>
      </c>
      <c r="G6" s="59" t="s">
        <v>3</v>
      </c>
      <c r="H6" s="59" t="s">
        <v>0</v>
      </c>
      <c r="I6" s="59" t="s">
        <v>45</v>
      </c>
      <c r="J6" s="59" t="s">
        <v>46</v>
      </c>
      <c r="K6" s="59" t="s">
        <v>5</v>
      </c>
      <c r="L6" s="56" t="s">
        <v>40</v>
      </c>
      <c r="M6" s="60" t="s">
        <v>5</v>
      </c>
      <c r="O6" s="55" t="s">
        <v>34</v>
      </c>
      <c r="P6" s="56" t="s">
        <v>29</v>
      </c>
      <c r="Q6" s="57" t="s">
        <v>5</v>
      </c>
    </row>
    <row r="7" spans="2:17" ht="12.75">
      <c r="B7" s="7"/>
      <c r="C7" s="15" t="s">
        <v>6</v>
      </c>
      <c r="D7" s="8"/>
      <c r="E7" s="9"/>
      <c r="F7" s="61">
        <f>IF(D7=0,"",(E7-0.335)/1.15*700/10)</f>
      </c>
      <c r="G7" s="62"/>
      <c r="H7" s="61">
        <f aca="true" t="shared" si="0" ref="H7:H33">IF(D7=0,"",VLOOKUP(C7,PosAdjTable,2,0))</f>
      </c>
      <c r="I7" s="62"/>
      <c r="J7" s="61">
        <f>IF(D7=0,"",IF(C$3="N",2,2.5))</f>
      </c>
      <c r="K7" s="61">
        <f>IF(D7=0,"",SUM(F7:J7))</f>
      </c>
      <c r="L7" s="42">
        <f>IF(D7=0,"",M7*4.8+0.4)</f>
      </c>
      <c r="M7" s="46">
        <f>IF(D7=0,"",K7/700*D7)</f>
      </c>
      <c r="O7" s="30" t="s">
        <v>35</v>
      </c>
      <c r="P7" s="23">
        <f>SUMPRODUCT(F7:F33,D7:D33)/700</f>
        <v>-0.4782608695652179</v>
      </c>
      <c r="Q7" s="31"/>
    </row>
    <row r="8" spans="2:17" ht="12.75">
      <c r="B8" s="3"/>
      <c r="C8" s="16" t="s">
        <v>6</v>
      </c>
      <c r="D8" s="4"/>
      <c r="E8" s="5"/>
      <c r="F8" s="63">
        <f aca="true" t="shared" si="1" ref="F8:F33">IF(D8=0,"",(E8-0.335)/1.15*700/10)</f>
      </c>
      <c r="G8" s="64"/>
      <c r="H8" s="63">
        <f t="shared" si="0"/>
      </c>
      <c r="I8" s="64"/>
      <c r="J8" s="63">
        <f aca="true" t="shared" si="2" ref="J8:J33">IF(D8=0,"",IF(C$3="N",2,2.5))</f>
      </c>
      <c r="K8" s="63">
        <f aca="true" t="shared" si="3" ref="K8:K33">IF(D8=0,"",SUM(F8:J8))</f>
      </c>
      <c r="L8" s="43">
        <f aca="true" t="shared" si="4" ref="L8:L33">IF(D8=0,"",M8*4.8+0.4)</f>
      </c>
      <c r="M8" s="47">
        <f aca="true" t="shared" si="5" ref="M8:M33">IF(D8=0,"",K8/700*D8)</f>
      </c>
      <c r="O8" s="30" t="s">
        <v>3</v>
      </c>
      <c r="P8" s="23">
        <f>SUMPRODUCT(D7:D33,G7:G33)/700</f>
        <v>0.19642857142857142</v>
      </c>
      <c r="Q8" s="31"/>
    </row>
    <row r="9" spans="2:17" ht="12.75">
      <c r="B9" s="11"/>
      <c r="C9" s="17" t="s">
        <v>6</v>
      </c>
      <c r="D9" s="12"/>
      <c r="E9" s="13"/>
      <c r="F9" s="65">
        <f t="shared" si="1"/>
      </c>
      <c r="G9" s="66"/>
      <c r="H9" s="65">
        <f t="shared" si="0"/>
      </c>
      <c r="I9" s="66"/>
      <c r="J9" s="65">
        <f t="shared" si="2"/>
      </c>
      <c r="K9" s="65">
        <f t="shared" si="3"/>
      </c>
      <c r="L9" s="44">
        <f t="shared" si="4"/>
      </c>
      <c r="M9" s="48">
        <f t="shared" si="5"/>
      </c>
      <c r="O9" s="30" t="s">
        <v>4</v>
      </c>
      <c r="P9" s="23">
        <f>SUMPRODUCT(D7:D33,I7:I33)/700</f>
        <v>1.1785714285714286</v>
      </c>
      <c r="Q9" s="31"/>
    </row>
    <row r="10" spans="2:17" ht="12.75">
      <c r="B10" s="7"/>
      <c r="C10" s="15" t="s">
        <v>7</v>
      </c>
      <c r="D10" s="8"/>
      <c r="E10" s="9"/>
      <c r="F10" s="61">
        <f t="shared" si="1"/>
      </c>
      <c r="G10" s="62"/>
      <c r="H10" s="61">
        <f t="shared" si="0"/>
      </c>
      <c r="I10" s="62"/>
      <c r="J10" s="61">
        <f t="shared" si="2"/>
      </c>
      <c r="K10" s="61">
        <f t="shared" si="3"/>
      </c>
      <c r="L10" s="42">
        <f t="shared" si="4"/>
      </c>
      <c r="M10" s="46">
        <f t="shared" si="5"/>
      </c>
      <c r="O10" s="30" t="s">
        <v>30</v>
      </c>
      <c r="P10" s="23"/>
      <c r="Q10" s="31">
        <f>M34</f>
        <v>3.057453416149068</v>
      </c>
    </row>
    <row r="11" spans="2:17" ht="12.75">
      <c r="B11" s="3"/>
      <c r="C11" s="16" t="s">
        <v>7</v>
      </c>
      <c r="D11" s="4"/>
      <c r="E11" s="5"/>
      <c r="F11" s="63">
        <f t="shared" si="1"/>
      </c>
      <c r="G11" s="64"/>
      <c r="H11" s="63">
        <f t="shared" si="0"/>
      </c>
      <c r="I11" s="64"/>
      <c r="J11" s="63">
        <f t="shared" si="2"/>
      </c>
      <c r="K11" s="63">
        <f t="shared" si="3"/>
      </c>
      <c r="L11" s="43">
        <f t="shared" si="4"/>
      </c>
      <c r="M11" s="47">
        <f t="shared" si="5"/>
      </c>
      <c r="O11" s="30" t="s">
        <v>31</v>
      </c>
      <c r="P11" s="23"/>
      <c r="Q11" s="31">
        <f>H60</f>
        <v>5.81839972444202</v>
      </c>
    </row>
    <row r="12" spans="2:18" ht="12.75">
      <c r="B12" s="11"/>
      <c r="C12" s="17" t="s">
        <v>7</v>
      </c>
      <c r="D12" s="12"/>
      <c r="E12" s="13"/>
      <c r="F12" s="65">
        <f t="shared" si="1"/>
      </c>
      <c r="G12" s="66"/>
      <c r="H12" s="65">
        <f t="shared" si="0"/>
      </c>
      <c r="I12" s="66"/>
      <c r="J12" s="65">
        <f t="shared" si="2"/>
      </c>
      <c r="K12" s="65">
        <f t="shared" si="3"/>
      </c>
      <c r="L12" s="44">
        <f t="shared" si="4"/>
      </c>
      <c r="M12" s="48">
        <f t="shared" si="5"/>
      </c>
      <c r="O12" s="32" t="s">
        <v>32</v>
      </c>
      <c r="P12" s="33"/>
      <c r="Q12" s="22">
        <f>SUM(Q10,Q11)</f>
        <v>8.875853140591087</v>
      </c>
      <c r="R12" s="68"/>
    </row>
    <row r="13" spans="2:17" ht="12.75">
      <c r="B13" s="7" t="s">
        <v>50</v>
      </c>
      <c r="C13" s="15" t="s">
        <v>8</v>
      </c>
      <c r="D13" s="8">
        <v>550</v>
      </c>
      <c r="E13" s="9">
        <v>0.325</v>
      </c>
      <c r="F13" s="61">
        <f t="shared" si="1"/>
        <v>-0.6086956521739136</v>
      </c>
      <c r="G13" s="62">
        <v>0.25</v>
      </c>
      <c r="H13" s="61">
        <f t="shared" si="0"/>
        <v>0.25</v>
      </c>
      <c r="I13" s="62">
        <v>1.5</v>
      </c>
      <c r="J13" s="61">
        <f t="shared" si="2"/>
        <v>2.5</v>
      </c>
      <c r="K13" s="61">
        <f t="shared" si="3"/>
        <v>3.8913043478260865</v>
      </c>
      <c r="L13" s="42">
        <f t="shared" si="4"/>
        <v>15.075776397515526</v>
      </c>
      <c r="M13" s="46">
        <f t="shared" si="5"/>
        <v>3.057453416149068</v>
      </c>
      <c r="O13" s="34" t="s">
        <v>33</v>
      </c>
      <c r="P13" s="35"/>
      <c r="Q13" s="36">
        <f>Q12+IF(C3="N",52,45)</f>
        <v>53.87585314059109</v>
      </c>
    </row>
    <row r="14" spans="2:13" ht="12.75">
      <c r="B14" s="3"/>
      <c r="C14" s="16" t="s">
        <v>8</v>
      </c>
      <c r="D14" s="4"/>
      <c r="E14" s="5"/>
      <c r="F14" s="63">
        <f t="shared" si="1"/>
      </c>
      <c r="G14" s="64"/>
      <c r="H14" s="63">
        <f t="shared" si="0"/>
      </c>
      <c r="I14" s="64"/>
      <c r="J14" s="63">
        <f t="shared" si="2"/>
      </c>
      <c r="K14" s="63">
        <f t="shared" si="3"/>
      </c>
      <c r="L14" s="43">
        <f t="shared" si="4"/>
      </c>
      <c r="M14" s="47">
        <f t="shared" si="5"/>
      </c>
    </row>
    <row r="15" spans="2:13" ht="12.75">
      <c r="B15" s="11"/>
      <c r="C15" s="17" t="s">
        <v>8</v>
      </c>
      <c r="D15" s="12"/>
      <c r="E15" s="13"/>
      <c r="F15" s="65">
        <f t="shared" si="1"/>
      </c>
      <c r="G15" s="66"/>
      <c r="H15" s="65">
        <f t="shared" si="0"/>
      </c>
      <c r="I15" s="66"/>
      <c r="J15" s="65">
        <f t="shared" si="2"/>
      </c>
      <c r="K15" s="65">
        <f t="shared" si="3"/>
      </c>
      <c r="L15" s="44">
        <f t="shared" si="4"/>
      </c>
      <c r="M15" s="48">
        <f t="shared" si="5"/>
      </c>
    </row>
    <row r="16" spans="2:13" ht="12.75">
      <c r="B16" s="7"/>
      <c r="C16" s="15" t="s">
        <v>9</v>
      </c>
      <c r="D16" s="8"/>
      <c r="E16" s="9"/>
      <c r="F16" s="61">
        <f t="shared" si="1"/>
      </c>
      <c r="G16" s="62"/>
      <c r="H16" s="61">
        <f t="shared" si="0"/>
      </c>
      <c r="I16" s="62"/>
      <c r="J16" s="61">
        <f t="shared" si="2"/>
      </c>
      <c r="K16" s="61">
        <f t="shared" si="3"/>
      </c>
      <c r="L16" s="42">
        <f t="shared" si="4"/>
      </c>
      <c r="M16" s="46">
        <f t="shared" si="5"/>
      </c>
    </row>
    <row r="17" spans="2:13" ht="12.75">
      <c r="B17" s="3"/>
      <c r="C17" s="16" t="s">
        <v>9</v>
      </c>
      <c r="D17" s="4"/>
      <c r="E17" s="5"/>
      <c r="F17" s="63">
        <f t="shared" si="1"/>
      </c>
      <c r="G17" s="64"/>
      <c r="H17" s="63">
        <f t="shared" si="0"/>
      </c>
      <c r="I17" s="64"/>
      <c r="J17" s="63">
        <f t="shared" si="2"/>
      </c>
      <c r="K17" s="63">
        <f t="shared" si="3"/>
      </c>
      <c r="L17" s="43">
        <f t="shared" si="4"/>
      </c>
      <c r="M17" s="47">
        <f t="shared" si="5"/>
      </c>
    </row>
    <row r="18" spans="2:13" ht="12.75">
      <c r="B18" s="11"/>
      <c r="C18" s="17" t="s">
        <v>9</v>
      </c>
      <c r="D18" s="12"/>
      <c r="E18" s="13"/>
      <c r="F18" s="65">
        <f t="shared" si="1"/>
      </c>
      <c r="G18" s="66"/>
      <c r="H18" s="65">
        <f t="shared" si="0"/>
      </c>
      <c r="I18" s="66"/>
      <c r="J18" s="65">
        <f t="shared" si="2"/>
      </c>
      <c r="K18" s="65">
        <f t="shared" si="3"/>
      </c>
      <c r="L18" s="44">
        <f t="shared" si="4"/>
      </c>
      <c r="M18" s="48">
        <f t="shared" si="5"/>
      </c>
    </row>
    <row r="19" spans="2:13" ht="12.75">
      <c r="B19" s="7"/>
      <c r="C19" s="15" t="s">
        <v>10</v>
      </c>
      <c r="D19" s="8"/>
      <c r="E19" s="9"/>
      <c r="F19" s="61">
        <f t="shared" si="1"/>
      </c>
      <c r="G19" s="62"/>
      <c r="H19" s="61">
        <f t="shared" si="0"/>
      </c>
      <c r="I19" s="62"/>
      <c r="J19" s="61">
        <f t="shared" si="2"/>
      </c>
      <c r="K19" s="61">
        <f t="shared" si="3"/>
      </c>
      <c r="L19" s="42">
        <f t="shared" si="4"/>
      </c>
      <c r="M19" s="46">
        <f t="shared" si="5"/>
      </c>
    </row>
    <row r="20" spans="2:13" ht="12.75">
      <c r="B20" s="3"/>
      <c r="C20" s="16" t="s">
        <v>10</v>
      </c>
      <c r="D20" s="4"/>
      <c r="E20" s="5"/>
      <c r="F20" s="63">
        <f t="shared" si="1"/>
      </c>
      <c r="G20" s="64"/>
      <c r="H20" s="63">
        <f t="shared" si="0"/>
      </c>
      <c r="I20" s="64"/>
      <c r="J20" s="63">
        <f t="shared" si="2"/>
      </c>
      <c r="K20" s="63">
        <f t="shared" si="3"/>
      </c>
      <c r="L20" s="43">
        <f t="shared" si="4"/>
      </c>
      <c r="M20" s="47">
        <f t="shared" si="5"/>
      </c>
    </row>
    <row r="21" spans="2:13" ht="12.75">
      <c r="B21" s="11"/>
      <c r="C21" s="17" t="s">
        <v>10</v>
      </c>
      <c r="D21" s="12"/>
      <c r="E21" s="13"/>
      <c r="F21" s="65">
        <f t="shared" si="1"/>
      </c>
      <c r="G21" s="66"/>
      <c r="H21" s="65">
        <f t="shared" si="0"/>
      </c>
      <c r="I21" s="66"/>
      <c r="J21" s="65">
        <f t="shared" si="2"/>
      </c>
      <c r="K21" s="65">
        <f t="shared" si="3"/>
      </c>
      <c r="L21" s="44">
        <f t="shared" si="4"/>
      </c>
      <c r="M21" s="48">
        <f t="shared" si="5"/>
      </c>
    </row>
    <row r="22" spans="2:13" ht="12.75">
      <c r="B22" s="7"/>
      <c r="C22" s="15" t="s">
        <v>11</v>
      </c>
      <c r="D22" s="8"/>
      <c r="E22" s="9"/>
      <c r="F22" s="61">
        <f t="shared" si="1"/>
      </c>
      <c r="G22" s="62"/>
      <c r="H22" s="61">
        <f t="shared" si="0"/>
      </c>
      <c r="I22" s="62"/>
      <c r="J22" s="61">
        <f t="shared" si="2"/>
      </c>
      <c r="K22" s="61">
        <f t="shared" si="3"/>
      </c>
      <c r="L22" s="42">
        <f t="shared" si="4"/>
      </c>
      <c r="M22" s="46">
        <f t="shared" si="5"/>
      </c>
    </row>
    <row r="23" spans="2:13" ht="12.75">
      <c r="B23" s="3"/>
      <c r="C23" s="16" t="s">
        <v>11</v>
      </c>
      <c r="D23" s="4"/>
      <c r="E23" s="5"/>
      <c r="F23" s="63">
        <f t="shared" si="1"/>
      </c>
      <c r="G23" s="64"/>
      <c r="H23" s="63">
        <f t="shared" si="0"/>
      </c>
      <c r="I23" s="64"/>
      <c r="J23" s="63">
        <f t="shared" si="2"/>
      </c>
      <c r="K23" s="63">
        <f t="shared" si="3"/>
      </c>
      <c r="L23" s="43">
        <f t="shared" si="4"/>
      </c>
      <c r="M23" s="47">
        <f t="shared" si="5"/>
      </c>
    </row>
    <row r="24" spans="2:13" ht="12.75">
      <c r="B24" s="11"/>
      <c r="C24" s="17" t="s">
        <v>11</v>
      </c>
      <c r="D24" s="12"/>
      <c r="E24" s="13"/>
      <c r="F24" s="65">
        <f t="shared" si="1"/>
      </c>
      <c r="G24" s="66"/>
      <c r="H24" s="65">
        <f t="shared" si="0"/>
      </c>
      <c r="I24" s="66"/>
      <c r="J24" s="65">
        <f t="shared" si="2"/>
      </c>
      <c r="K24" s="65">
        <f t="shared" si="3"/>
      </c>
      <c r="L24" s="44">
        <f t="shared" si="4"/>
      </c>
      <c r="M24" s="48">
        <f t="shared" si="5"/>
      </c>
    </row>
    <row r="25" spans="2:13" ht="12.75">
      <c r="B25" s="7"/>
      <c r="C25" s="15" t="s">
        <v>12</v>
      </c>
      <c r="D25" s="8"/>
      <c r="E25" s="9"/>
      <c r="F25" s="61">
        <f t="shared" si="1"/>
      </c>
      <c r="G25" s="62"/>
      <c r="H25" s="61">
        <f t="shared" si="0"/>
      </c>
      <c r="I25" s="62"/>
      <c r="J25" s="61">
        <f t="shared" si="2"/>
      </c>
      <c r="K25" s="61">
        <f t="shared" si="3"/>
      </c>
      <c r="L25" s="42">
        <f t="shared" si="4"/>
      </c>
      <c r="M25" s="46">
        <f t="shared" si="5"/>
      </c>
    </row>
    <row r="26" spans="2:13" ht="12.75">
      <c r="B26" s="3"/>
      <c r="C26" s="16" t="s">
        <v>12</v>
      </c>
      <c r="D26" s="4"/>
      <c r="E26" s="5"/>
      <c r="F26" s="63">
        <f t="shared" si="1"/>
      </c>
      <c r="G26" s="64"/>
      <c r="H26" s="63">
        <f t="shared" si="0"/>
      </c>
      <c r="I26" s="64"/>
      <c r="J26" s="63">
        <f t="shared" si="2"/>
      </c>
      <c r="K26" s="63">
        <f t="shared" si="3"/>
      </c>
      <c r="L26" s="43">
        <f t="shared" si="4"/>
      </c>
      <c r="M26" s="47">
        <f t="shared" si="5"/>
      </c>
    </row>
    <row r="27" spans="2:13" ht="12.75">
      <c r="B27" s="11"/>
      <c r="C27" s="17" t="s">
        <v>12</v>
      </c>
      <c r="D27" s="12"/>
      <c r="E27" s="13"/>
      <c r="F27" s="65">
        <f t="shared" si="1"/>
      </c>
      <c r="G27" s="66"/>
      <c r="H27" s="65">
        <f t="shared" si="0"/>
      </c>
      <c r="I27" s="66"/>
      <c r="J27" s="65">
        <f t="shared" si="2"/>
      </c>
      <c r="K27" s="65">
        <f t="shared" si="3"/>
      </c>
      <c r="L27" s="44">
        <f t="shared" si="4"/>
      </c>
      <c r="M27" s="48">
        <f t="shared" si="5"/>
      </c>
    </row>
    <row r="28" spans="2:13" ht="12.75">
      <c r="B28" s="7"/>
      <c r="C28" s="15" t="s">
        <v>13</v>
      </c>
      <c r="D28" s="8"/>
      <c r="E28" s="9"/>
      <c r="F28" s="61">
        <f t="shared" si="1"/>
      </c>
      <c r="G28" s="62"/>
      <c r="H28" s="61">
        <f t="shared" si="0"/>
      </c>
      <c r="I28" s="62"/>
      <c r="J28" s="61">
        <f t="shared" si="2"/>
      </c>
      <c r="K28" s="61">
        <f t="shared" si="3"/>
      </c>
      <c r="L28" s="42">
        <f t="shared" si="4"/>
      </c>
      <c r="M28" s="46">
        <f t="shared" si="5"/>
      </c>
    </row>
    <row r="29" spans="2:13" ht="12.75">
      <c r="B29" s="3"/>
      <c r="C29" s="16" t="s">
        <v>13</v>
      </c>
      <c r="D29" s="4"/>
      <c r="E29" s="5"/>
      <c r="F29" s="63">
        <f t="shared" si="1"/>
      </c>
      <c r="G29" s="64"/>
      <c r="H29" s="63">
        <f t="shared" si="0"/>
      </c>
      <c r="I29" s="64"/>
      <c r="J29" s="63">
        <f t="shared" si="2"/>
      </c>
      <c r="K29" s="63">
        <f t="shared" si="3"/>
      </c>
      <c r="L29" s="43">
        <f t="shared" si="4"/>
      </c>
      <c r="M29" s="47">
        <f t="shared" si="5"/>
      </c>
    </row>
    <row r="30" spans="2:13" ht="12.75">
      <c r="B30" s="11"/>
      <c r="C30" s="17" t="s">
        <v>13</v>
      </c>
      <c r="D30" s="12"/>
      <c r="E30" s="13"/>
      <c r="F30" s="65">
        <f t="shared" si="1"/>
      </c>
      <c r="G30" s="66"/>
      <c r="H30" s="65">
        <f t="shared" si="0"/>
      </c>
      <c r="I30" s="66"/>
      <c r="J30" s="65">
        <f t="shared" si="2"/>
      </c>
      <c r="K30" s="65">
        <f t="shared" si="3"/>
      </c>
      <c r="L30" s="44">
        <f t="shared" si="4"/>
      </c>
      <c r="M30" s="48">
        <f t="shared" si="5"/>
      </c>
    </row>
    <row r="31" spans="2:13" ht="12.75">
      <c r="B31" s="7"/>
      <c r="C31" s="15" t="s">
        <v>14</v>
      </c>
      <c r="D31" s="8"/>
      <c r="E31" s="9"/>
      <c r="F31" s="61">
        <f t="shared" si="1"/>
      </c>
      <c r="G31" s="62"/>
      <c r="H31" s="61">
        <f t="shared" si="0"/>
      </c>
      <c r="I31" s="61"/>
      <c r="J31" s="61">
        <f t="shared" si="2"/>
      </c>
      <c r="K31" s="61">
        <f t="shared" si="3"/>
      </c>
      <c r="L31" s="42">
        <f t="shared" si="4"/>
      </c>
      <c r="M31" s="46">
        <f t="shared" si="5"/>
      </c>
    </row>
    <row r="32" spans="2:13" ht="12.75">
      <c r="B32" s="3"/>
      <c r="C32" s="16" t="s">
        <v>14</v>
      </c>
      <c r="D32" s="4"/>
      <c r="E32" s="5"/>
      <c r="F32" s="63">
        <f t="shared" si="1"/>
      </c>
      <c r="G32" s="64"/>
      <c r="H32" s="63">
        <f t="shared" si="0"/>
      </c>
      <c r="I32" s="63"/>
      <c r="J32" s="63">
        <f t="shared" si="2"/>
      </c>
      <c r="K32" s="63">
        <f t="shared" si="3"/>
      </c>
      <c r="L32" s="43">
        <f t="shared" si="4"/>
      </c>
      <c r="M32" s="47">
        <f t="shared" si="5"/>
      </c>
    </row>
    <row r="33" spans="2:13" ht="12.75">
      <c r="B33" s="11"/>
      <c r="C33" s="17" t="s">
        <v>14</v>
      </c>
      <c r="D33" s="12"/>
      <c r="E33" s="13"/>
      <c r="F33" s="65">
        <f t="shared" si="1"/>
      </c>
      <c r="G33" s="66"/>
      <c r="H33" s="65">
        <f t="shared" si="0"/>
      </c>
      <c r="I33" s="65"/>
      <c r="J33" s="65">
        <f t="shared" si="2"/>
      </c>
      <c r="K33" s="65">
        <f t="shared" si="3"/>
      </c>
      <c r="L33" s="44">
        <f t="shared" si="4"/>
      </c>
      <c r="M33" s="48">
        <f t="shared" si="5"/>
      </c>
    </row>
    <row r="34" spans="2:13" ht="12.75">
      <c r="B34" s="20" t="s">
        <v>16</v>
      </c>
      <c r="C34" s="17"/>
      <c r="D34" s="17">
        <f>SUM(D7:D33)</f>
        <v>550</v>
      </c>
      <c r="E34" s="29">
        <f>SUMPRODUCT(D7:D33,E7:E33)/SUM(D7:D33)</f>
        <v>0.325</v>
      </c>
      <c r="F34" s="65">
        <f>SUMPRODUCT(F7:F33,$D7:$D33)/SUM($D7:$D33)</f>
        <v>-0.6086956521739136</v>
      </c>
      <c r="G34" s="65">
        <f>SUMPRODUCT(G7:G33,$D7:$D33)/SUM($D7:$D33)</f>
        <v>0.25</v>
      </c>
      <c r="H34" s="65"/>
      <c r="I34" s="65">
        <f>SUMPRODUCT(I7:I33,$D7:$D33)/SUM($D7:$D33)</f>
        <v>1.5</v>
      </c>
      <c r="J34" s="65"/>
      <c r="K34" s="65">
        <f>SUMPRODUCT(K7:K33,$D7:$D33)/SUM($D7:$D33)</f>
        <v>3.8913043478260865</v>
      </c>
      <c r="L34" s="45">
        <f>SUM(L7:L33)</f>
        <v>15.075776397515526</v>
      </c>
      <c r="M34" s="49">
        <f>SUM(M7:M33)</f>
        <v>3.057453416149068</v>
      </c>
    </row>
    <row r="36" spans="2:5" ht="12.75">
      <c r="B36" s="18" t="s">
        <v>48</v>
      </c>
      <c r="C36" s="15" t="s">
        <v>47</v>
      </c>
      <c r="D36" s="15"/>
      <c r="E36" s="19"/>
    </row>
    <row r="37" spans="2:5" ht="12.75">
      <c r="B37" s="58">
        <f>SUM(D7:D33)-SUMPRODUCT(D7:D33,E7:E33)</f>
        <v>371.25</v>
      </c>
      <c r="C37" s="17" t="s">
        <v>51</v>
      </c>
      <c r="D37" s="17"/>
      <c r="E37" s="37"/>
    </row>
    <row r="39" spans="2:13" ht="12.75">
      <c r="B39" s="2" t="s">
        <v>20</v>
      </c>
      <c r="C39" s="56" t="s">
        <v>23</v>
      </c>
      <c r="D39" s="56" t="s">
        <v>21</v>
      </c>
      <c r="E39" s="56" t="s">
        <v>22</v>
      </c>
      <c r="F39" s="56" t="s">
        <v>25</v>
      </c>
      <c r="G39" s="55" t="s">
        <v>40</v>
      </c>
      <c r="H39" s="57" t="s">
        <v>5</v>
      </c>
      <c r="J39" s="67" t="s">
        <v>6</v>
      </c>
      <c r="K39" s="67">
        <v>1.25</v>
      </c>
      <c r="M39" s="40"/>
    </row>
    <row r="40" spans="2:13" ht="12.75">
      <c r="B40" s="7" t="s">
        <v>52</v>
      </c>
      <c r="C40" s="15" t="s">
        <v>24</v>
      </c>
      <c r="D40" s="8">
        <v>160</v>
      </c>
      <c r="E40" s="10">
        <v>4.3</v>
      </c>
      <c r="F40" s="27">
        <f>IF(ISBLANK(B40),"",1)</f>
        <v>1</v>
      </c>
      <c r="G40" s="42">
        <f>IF(ISBLANK(B40),"",H40*4.84+0.4)</f>
        <v>11.585777777777778</v>
      </c>
      <c r="H40" s="50">
        <f>IF(ISBLANK(B40),"",(((4.3^1.83/(4.3^1.83+E40^1.83))-IF(C40="S",IF(C$3="N",0.39,0.37),IF(C$3="N",0.48,0.46)))*D40/9*F40))</f>
        <v>2.3111111111111113</v>
      </c>
      <c r="J40" s="67" t="s">
        <v>7</v>
      </c>
      <c r="K40" s="67">
        <v>-1.25</v>
      </c>
      <c r="M40" s="41"/>
    </row>
    <row r="41" spans="2:13" ht="12.75">
      <c r="B41" s="3"/>
      <c r="C41" s="16" t="s">
        <v>24</v>
      </c>
      <c r="D41" s="4"/>
      <c r="E41" s="6"/>
      <c r="F41" s="23">
        <f aca="true" t="shared" si="6" ref="F41:F48">IF(ISBLANK(B41),"",1)</f>
      </c>
      <c r="G41" s="43">
        <f aca="true" t="shared" si="7" ref="G41:G60">IF(ISBLANK(B41),"",H41*4.84+0.4)</f>
      </c>
      <c r="H41" s="51">
        <f aca="true" t="shared" si="8" ref="H41:H57">IF(ISBLANK(B41),"",(((4.3^1.83/(4.3^1.83+E41^1.83))-IF(C41="S",IF(C$3="N",0.39,0.37),IF(C$3="N",0.48,0.46)))*D41/9*F41))</f>
      </c>
      <c r="J41" s="67" t="s">
        <v>8</v>
      </c>
      <c r="K41" s="67">
        <v>0.25</v>
      </c>
      <c r="M41" s="41"/>
    </row>
    <row r="42" spans="2:13" ht="12.75">
      <c r="B42" s="3"/>
      <c r="C42" s="16" t="s">
        <v>24</v>
      </c>
      <c r="D42" s="4"/>
      <c r="E42" s="6"/>
      <c r="F42" s="23">
        <f t="shared" si="6"/>
      </c>
      <c r="G42" s="43">
        <f t="shared" si="7"/>
      </c>
      <c r="H42" s="51">
        <f t="shared" si="8"/>
      </c>
      <c r="J42" s="67" t="s">
        <v>10</v>
      </c>
      <c r="K42" s="67">
        <v>0.25</v>
      </c>
      <c r="M42" s="41"/>
    </row>
    <row r="43" spans="2:13" ht="12.75">
      <c r="B43" s="3"/>
      <c r="C43" s="16" t="s">
        <v>24</v>
      </c>
      <c r="D43" s="4"/>
      <c r="E43" s="6"/>
      <c r="F43" s="23">
        <f t="shared" si="6"/>
      </c>
      <c r="G43" s="43">
        <f t="shared" si="7"/>
      </c>
      <c r="H43" s="51">
        <f t="shared" si="8"/>
      </c>
      <c r="J43" s="67" t="s">
        <v>9</v>
      </c>
      <c r="K43" s="67">
        <v>0.75</v>
      </c>
      <c r="M43" s="41"/>
    </row>
    <row r="44" spans="2:13" ht="12.75">
      <c r="B44" s="3"/>
      <c r="C44" s="16" t="s">
        <v>24</v>
      </c>
      <c r="D44" s="4"/>
      <c r="E44" s="6"/>
      <c r="F44" s="23">
        <f t="shared" si="6"/>
      </c>
      <c r="G44" s="43">
        <f t="shared" si="7"/>
      </c>
      <c r="H44" s="51">
        <f t="shared" si="8"/>
      </c>
      <c r="J44" s="67" t="s">
        <v>11</v>
      </c>
      <c r="K44" s="67">
        <v>-0.75</v>
      </c>
      <c r="M44" s="41"/>
    </row>
    <row r="45" spans="2:13" ht="12.75">
      <c r="B45" s="3"/>
      <c r="C45" s="16" t="s">
        <v>24</v>
      </c>
      <c r="D45" s="4"/>
      <c r="E45" s="6"/>
      <c r="F45" s="23">
        <f t="shared" si="6"/>
      </c>
      <c r="G45" s="43">
        <f t="shared" si="7"/>
      </c>
      <c r="H45" s="51">
        <f t="shared" si="8"/>
      </c>
      <c r="J45" s="67" t="s">
        <v>13</v>
      </c>
      <c r="K45" s="67">
        <v>-0.75</v>
      </c>
      <c r="M45" s="41"/>
    </row>
    <row r="46" spans="2:13" ht="12.75">
      <c r="B46" s="3"/>
      <c r="C46" s="16" t="s">
        <v>24</v>
      </c>
      <c r="D46" s="4"/>
      <c r="E46" s="6"/>
      <c r="F46" s="23">
        <f t="shared" si="6"/>
      </c>
      <c r="G46" s="43">
        <f t="shared" si="7"/>
      </c>
      <c r="H46" s="51">
        <f t="shared" si="8"/>
      </c>
      <c r="J46" s="67" t="s">
        <v>12</v>
      </c>
      <c r="K46" s="67">
        <v>0.25</v>
      </c>
      <c r="M46" s="41"/>
    </row>
    <row r="47" spans="2:11" ht="12.75">
      <c r="B47" s="3"/>
      <c r="C47" s="16" t="s">
        <v>24</v>
      </c>
      <c r="D47" s="4"/>
      <c r="E47" s="6"/>
      <c r="F47" s="23">
        <f t="shared" si="6"/>
      </c>
      <c r="G47" s="43">
        <f t="shared" si="7"/>
      </c>
      <c r="H47" s="51">
        <f t="shared" si="8"/>
      </c>
      <c r="J47" s="67" t="s">
        <v>14</v>
      </c>
      <c r="K47" s="67">
        <v>-2</v>
      </c>
    </row>
    <row r="48" spans="2:11" ht="12.75">
      <c r="B48" s="11"/>
      <c r="C48" s="17" t="s">
        <v>24</v>
      </c>
      <c r="D48" s="12"/>
      <c r="E48" s="14"/>
      <c r="F48" s="28">
        <f t="shared" si="6"/>
      </c>
      <c r="G48" s="44">
        <f t="shared" si="7"/>
      </c>
      <c r="H48" s="52">
        <f t="shared" si="8"/>
      </c>
      <c r="J48" s="67" t="s">
        <v>15</v>
      </c>
      <c r="K48" s="67"/>
    </row>
    <row r="49" spans="2:8" ht="12.75">
      <c r="B49" s="3" t="s">
        <v>42</v>
      </c>
      <c r="C49" s="16" t="s">
        <v>28</v>
      </c>
      <c r="D49" s="4">
        <v>75</v>
      </c>
      <c r="E49" s="6">
        <v>2.75</v>
      </c>
      <c r="F49" s="26">
        <v>1.8</v>
      </c>
      <c r="G49" s="43">
        <f t="shared" si="7"/>
        <v>17.375276888521594</v>
      </c>
      <c r="H49" s="51">
        <f t="shared" si="8"/>
        <v>3.5072886133309082</v>
      </c>
    </row>
    <row r="50" spans="2:8" ht="12.75">
      <c r="B50" s="3"/>
      <c r="C50" s="16" t="s">
        <v>28</v>
      </c>
      <c r="D50" s="4"/>
      <c r="E50" s="6"/>
      <c r="F50" s="26">
        <v>1.3</v>
      </c>
      <c r="G50" s="43">
        <f t="shared" si="7"/>
      </c>
      <c r="H50" s="51">
        <f t="shared" si="8"/>
      </c>
    </row>
    <row r="51" spans="2:8" ht="12.75">
      <c r="B51" s="3"/>
      <c r="C51" s="16" t="s">
        <v>28</v>
      </c>
      <c r="D51" s="4"/>
      <c r="E51" s="6"/>
      <c r="F51" s="26">
        <v>1</v>
      </c>
      <c r="G51" s="43">
        <f t="shared" si="7"/>
      </c>
      <c r="H51" s="51">
        <f t="shared" si="8"/>
      </c>
    </row>
    <row r="52" spans="2:8" ht="12.75">
      <c r="B52" s="3"/>
      <c r="C52" s="16" t="s">
        <v>28</v>
      </c>
      <c r="D52" s="4"/>
      <c r="E52" s="6"/>
      <c r="F52" s="26">
        <v>0.8</v>
      </c>
      <c r="G52" s="43">
        <f t="shared" si="7"/>
      </c>
      <c r="H52" s="51">
        <f t="shared" si="8"/>
      </c>
    </row>
    <row r="53" spans="2:8" ht="12.75">
      <c r="B53" s="3"/>
      <c r="C53" s="16" t="s">
        <v>28</v>
      </c>
      <c r="D53" s="4"/>
      <c r="E53" s="6"/>
      <c r="F53" s="26">
        <v>0.7</v>
      </c>
      <c r="G53" s="43">
        <f t="shared" si="7"/>
      </c>
      <c r="H53" s="51">
        <f t="shared" si="8"/>
      </c>
    </row>
    <row r="54" spans="2:8" ht="12.75">
      <c r="B54" s="3"/>
      <c r="C54" s="16" t="s">
        <v>28</v>
      </c>
      <c r="D54" s="4"/>
      <c r="E54" s="6"/>
      <c r="F54" s="26">
        <v>0.6</v>
      </c>
      <c r="G54" s="43">
        <f t="shared" si="7"/>
      </c>
      <c r="H54" s="51">
        <f t="shared" si="8"/>
      </c>
    </row>
    <row r="55" spans="2:8" ht="12.75">
      <c r="B55" s="3"/>
      <c r="C55" s="16" t="s">
        <v>28</v>
      </c>
      <c r="D55" s="4"/>
      <c r="E55" s="6"/>
      <c r="F55" s="26">
        <v>0.5</v>
      </c>
      <c r="G55" s="43">
        <f t="shared" si="7"/>
      </c>
      <c r="H55" s="51">
        <f t="shared" si="8"/>
      </c>
    </row>
    <row r="56" spans="2:8" ht="12.75">
      <c r="B56" s="3"/>
      <c r="C56" s="16" t="s">
        <v>28</v>
      </c>
      <c r="D56" s="4"/>
      <c r="E56" s="6"/>
      <c r="F56" s="26"/>
      <c r="G56" s="43">
        <f t="shared" si="7"/>
      </c>
      <c r="H56" s="51">
        <f t="shared" si="8"/>
      </c>
    </row>
    <row r="57" spans="2:8" ht="12.75">
      <c r="B57" s="3"/>
      <c r="C57" s="16" t="s">
        <v>28</v>
      </c>
      <c r="D57" s="4"/>
      <c r="E57" s="6"/>
      <c r="F57" s="26"/>
      <c r="G57" s="43">
        <f t="shared" si="7"/>
      </c>
      <c r="H57" s="51">
        <f t="shared" si="8"/>
      </c>
    </row>
    <row r="58" spans="2:8" ht="12.75">
      <c r="B58" s="25" t="s">
        <v>26</v>
      </c>
      <c r="C58" s="24"/>
      <c r="D58" s="24">
        <f>SUM(D40:D48)</f>
        <v>160</v>
      </c>
      <c r="E58" s="39">
        <f>SUMPRODUCT($D40:$D48,E40:E48)/SUM($D40:$D48)</f>
        <v>4.3</v>
      </c>
      <c r="F58" s="24"/>
      <c r="G58" s="53">
        <f t="shared" si="7"/>
        <v>11.585777777777778</v>
      </c>
      <c r="H58" s="22">
        <f>SUM(H40:H48)</f>
        <v>2.3111111111111113</v>
      </c>
    </row>
    <row r="59" spans="2:8" ht="12.75">
      <c r="B59" s="25" t="s">
        <v>27</v>
      </c>
      <c r="C59" s="24"/>
      <c r="D59" s="24">
        <f>SUM(D49:D57)</f>
        <v>75</v>
      </c>
      <c r="E59" s="39">
        <f>SUMPRODUCT($D49:$D57,E49:E57)/SUM($D49:$D57)</f>
        <v>2.75</v>
      </c>
      <c r="F59" s="39">
        <f>SUMPRODUCT($D49:$D57,F49:F57)/SUM($D49:$D57)</f>
        <v>1.8</v>
      </c>
      <c r="G59" s="53">
        <f t="shared" si="7"/>
        <v>17.375276888521594</v>
      </c>
      <c r="H59" s="22">
        <f>SUM(H49:H57)</f>
        <v>3.5072886133309082</v>
      </c>
    </row>
    <row r="60" spans="2:8" ht="12.75">
      <c r="B60" s="25" t="s">
        <v>16</v>
      </c>
      <c r="C60" s="24"/>
      <c r="D60" s="24">
        <f>SUM(D40:D57)</f>
        <v>235</v>
      </c>
      <c r="E60" s="39">
        <f>SUMPRODUCT($D40:$D57,E40:E57)/SUM($D40:$D57)</f>
        <v>3.8053191489361704</v>
      </c>
      <c r="F60" s="24"/>
      <c r="G60" s="54">
        <f t="shared" si="7"/>
        <v>28.561054666299373</v>
      </c>
      <c r="H60" s="36">
        <f>SUM(H40:H57)</f>
        <v>5.81839972444202</v>
      </c>
    </row>
    <row r="62" spans="2:4" ht="12.75">
      <c r="B62" s="18" t="s">
        <v>36</v>
      </c>
      <c r="C62" s="15" t="s">
        <v>37</v>
      </c>
      <c r="D62" s="19"/>
    </row>
    <row r="63" spans="2:4" ht="12.75">
      <c r="B63" s="30"/>
      <c r="C63" s="16" t="s">
        <v>39</v>
      </c>
      <c r="D63" s="38"/>
    </row>
    <row r="64" spans="2:4" ht="12.75">
      <c r="B64" s="20"/>
      <c r="C64" s="17" t="s">
        <v>38</v>
      </c>
      <c r="D64" s="37"/>
    </row>
  </sheetData>
  <mergeCells count="1">
    <mergeCell ref="F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Billings</dc:creator>
  <cp:keywords/>
  <dc:description/>
  <cp:lastModifiedBy>Stan Billings</cp:lastModifiedBy>
  <dcterms:created xsi:type="dcterms:W3CDTF">1970-01-01T00:02:50Z</dcterms:created>
  <cp:category/>
  <cp:version/>
  <cp:contentType/>
  <cp:contentStatus/>
</cp:coreProperties>
</file>