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05" windowWidth="23955" windowHeight="10005"/>
  </bookViews>
  <sheets>
    <sheet name="Payouts" sheetId="1" r:id="rId1"/>
    <sheet name="Parlay Comps" sheetId="2" state="hidden" r:id="rId2"/>
    <sheet name="Sheet1" sheetId="3" r:id="rId3"/>
  </sheets>
  <calcPr calcId="125725"/>
</workbook>
</file>

<file path=xl/calcChain.xml><?xml version="1.0" encoding="utf-8"?>
<calcChain xmlns="http://schemas.openxmlformats.org/spreadsheetml/2006/main">
  <c r="AB40" i="1"/>
  <c r="Y40"/>
  <c r="Z40"/>
  <c r="O40"/>
  <c r="G40"/>
  <c r="AB39"/>
  <c r="Y39"/>
  <c r="Z39"/>
  <c r="O39"/>
  <c r="G39"/>
  <c r="AB38"/>
  <c r="Y38"/>
  <c r="Z38"/>
  <c r="O38"/>
  <c r="G38"/>
  <c r="Y37"/>
  <c r="Z37"/>
  <c r="AB37"/>
  <c r="O37"/>
  <c r="G37"/>
  <c r="AB36"/>
  <c r="Y36"/>
  <c r="Z36"/>
  <c r="O36"/>
  <c r="G36"/>
  <c r="AB35"/>
  <c r="Y35"/>
  <c r="Z35"/>
  <c r="O35"/>
  <c r="G35"/>
  <c r="AB34"/>
  <c r="Y34"/>
  <c r="Z34"/>
  <c r="O34"/>
  <c r="G34"/>
  <c r="AB33"/>
  <c r="Y33"/>
  <c r="Z33" s="1"/>
  <c r="O33"/>
  <c r="G33"/>
  <c r="AB32"/>
  <c r="Y32"/>
  <c r="Z32"/>
  <c r="O32"/>
  <c r="G32"/>
  <c r="AB24"/>
  <c r="Z24"/>
  <c r="AB31"/>
  <c r="Y24"/>
  <c r="Y25"/>
  <c r="Y26"/>
  <c r="Y27"/>
  <c r="Y28"/>
  <c r="Y29"/>
  <c r="Y30"/>
  <c r="Y31"/>
  <c r="Z31" s="1"/>
  <c r="O31"/>
  <c r="G31"/>
  <c r="AB29"/>
  <c r="AB30"/>
  <c r="Z29"/>
  <c r="Z30"/>
  <c r="O30"/>
  <c r="G30"/>
  <c r="AL29"/>
  <c r="O29"/>
  <c r="G29"/>
  <c r="AO28"/>
  <c r="AL28"/>
  <c r="AM28"/>
  <c r="AB28"/>
  <c r="Z28"/>
  <c r="O28"/>
  <c r="G28"/>
  <c r="AO27"/>
  <c r="AL27"/>
  <c r="AM27"/>
  <c r="AB27"/>
  <c r="Z27"/>
  <c r="O27"/>
  <c r="G27"/>
  <c r="AO26"/>
  <c r="AL26"/>
  <c r="AM26"/>
  <c r="AB26"/>
  <c r="Z26"/>
  <c r="O26"/>
  <c r="G26"/>
  <c r="AO25"/>
  <c r="AM24"/>
  <c r="AM25"/>
  <c r="AL24"/>
  <c r="AL25"/>
  <c r="O24"/>
  <c r="G24"/>
  <c r="AB25"/>
  <c r="Z25"/>
  <c r="O25"/>
  <c r="G25"/>
  <c r="AO23"/>
  <c r="AL23"/>
  <c r="AM23" s="1"/>
  <c r="AB23"/>
  <c r="Y23"/>
  <c r="Z23"/>
  <c r="O23"/>
  <c r="G23"/>
  <c r="AB22"/>
  <c r="O22"/>
  <c r="G22"/>
  <c r="AL22"/>
  <c r="AM22" s="1"/>
  <c r="AO22" s="1"/>
  <c r="AB21"/>
  <c r="Y21"/>
  <c r="Z21"/>
  <c r="Y22"/>
  <c r="Z22" s="1"/>
  <c r="O21"/>
  <c r="G21"/>
  <c r="O20"/>
  <c r="AL20"/>
  <c r="AM20" s="1"/>
  <c r="AO20" s="1"/>
  <c r="AL21"/>
  <c r="AM21" s="1"/>
  <c r="AO21" s="1"/>
  <c r="Y20"/>
  <c r="Z20"/>
  <c r="AB20"/>
  <c r="G20"/>
  <c r="AB19"/>
  <c r="O19"/>
  <c r="G19"/>
  <c r="AL19"/>
  <c r="AM19" s="1"/>
  <c r="AO19" s="1"/>
  <c r="AB18"/>
  <c r="Y18"/>
  <c r="Z18"/>
  <c r="Y19"/>
  <c r="Z19" s="1"/>
  <c r="O18"/>
  <c r="G18"/>
  <c r="AM18"/>
  <c r="AO18" s="1"/>
  <c r="AL18"/>
  <c r="Y16"/>
  <c r="Z16" s="1"/>
  <c r="Y17"/>
  <c r="Z17" s="1"/>
  <c r="AB17"/>
  <c r="AB16"/>
  <c r="AB15"/>
  <c r="AL17" l="1"/>
  <c r="AM17" s="1"/>
  <c r="AO17" s="1"/>
  <c r="O17"/>
  <c r="G17"/>
  <c r="AL16"/>
  <c r="AM16"/>
  <c r="AO16" s="1"/>
  <c r="O16"/>
  <c r="G16"/>
  <c r="AL15"/>
  <c r="AM15" s="1"/>
  <c r="AO15" s="1"/>
  <c r="Y15"/>
  <c r="Z15" s="1"/>
  <c r="O15"/>
  <c r="G15"/>
  <c r="AB14"/>
  <c r="Z14"/>
  <c r="Y14"/>
  <c r="O14"/>
  <c r="J45"/>
  <c r="K45"/>
  <c r="L45"/>
  <c r="M45"/>
  <c r="P45"/>
  <c r="R45"/>
  <c r="S45"/>
  <c r="T45"/>
  <c r="U45"/>
  <c r="V45"/>
  <c r="W45"/>
  <c r="X45"/>
  <c r="AA45"/>
  <c r="AD45"/>
  <c r="AE45"/>
  <c r="AF45"/>
  <c r="AG45"/>
  <c r="AH45"/>
  <c r="AI45"/>
  <c r="AJ45"/>
  <c r="AN45"/>
  <c r="J46"/>
  <c r="K46"/>
  <c r="L46"/>
  <c r="M46"/>
  <c r="P46"/>
  <c r="R46"/>
  <c r="S46"/>
  <c r="T46"/>
  <c r="U46"/>
  <c r="V46"/>
  <c r="W46"/>
  <c r="X46"/>
  <c r="AA46"/>
  <c r="AD46"/>
  <c r="AE46"/>
  <c r="AF46"/>
  <c r="AG46"/>
  <c r="AH46"/>
  <c r="AI46"/>
  <c r="AJ46"/>
  <c r="AN46"/>
  <c r="J47"/>
  <c r="K47"/>
  <c r="L47"/>
  <c r="M47"/>
  <c r="P47"/>
  <c r="R47"/>
  <c r="S47"/>
  <c r="T47"/>
  <c r="U47"/>
  <c r="V47"/>
  <c r="W47"/>
  <c r="X47"/>
  <c r="AA47"/>
  <c r="AD47"/>
  <c r="AE47"/>
  <c r="AF47"/>
  <c r="AG47"/>
  <c r="AH47"/>
  <c r="AI47"/>
  <c r="AJ47"/>
  <c r="AN47"/>
  <c r="J48"/>
  <c r="K48"/>
  <c r="L48"/>
  <c r="M48"/>
  <c r="P48"/>
  <c r="R48"/>
  <c r="S48"/>
  <c r="T48"/>
  <c r="U48"/>
  <c r="V48"/>
  <c r="W48"/>
  <c r="X48"/>
  <c r="AA48"/>
  <c r="AD48"/>
  <c r="AE48"/>
  <c r="AF48"/>
  <c r="AG48"/>
  <c r="AH48"/>
  <c r="AI48"/>
  <c r="AJ48"/>
  <c r="AN48"/>
  <c r="C45"/>
  <c r="D45"/>
  <c r="E45"/>
  <c r="F45"/>
  <c r="H45"/>
  <c r="C46"/>
  <c r="D46"/>
  <c r="E46"/>
  <c r="F46"/>
  <c r="H46"/>
  <c r="C47"/>
  <c r="D47"/>
  <c r="E47"/>
  <c r="F47"/>
  <c r="H47"/>
  <c r="C48"/>
  <c r="D48"/>
  <c r="E48"/>
  <c r="F48"/>
  <c r="H48"/>
  <c r="B48"/>
  <c r="B47"/>
  <c r="B46"/>
  <c r="B45"/>
  <c r="Z6"/>
  <c r="Z8"/>
  <c r="Z10"/>
  <c r="Z12"/>
  <c r="Z3"/>
  <c r="AM3"/>
  <c r="N12"/>
  <c r="N46" s="1"/>
  <c r="AK9"/>
  <c r="AK46" s="1"/>
  <c r="AB6"/>
  <c r="AB7"/>
  <c r="AB8"/>
  <c r="AB9"/>
  <c r="AB10"/>
  <c r="AB11"/>
  <c r="AB12"/>
  <c r="AB13"/>
  <c r="AB5"/>
  <c r="AL6"/>
  <c r="AM6" s="1"/>
  <c r="AO6" s="1"/>
  <c r="AL7"/>
  <c r="AM7" s="1"/>
  <c r="AO7" s="1"/>
  <c r="AL8"/>
  <c r="AM8" s="1"/>
  <c r="AO8" s="1"/>
  <c r="AL9"/>
  <c r="AL10"/>
  <c r="AM10" s="1"/>
  <c r="AO10" s="1"/>
  <c r="AL11"/>
  <c r="AM11" s="1"/>
  <c r="AO11" s="1"/>
  <c r="AL12"/>
  <c r="AM12" s="1"/>
  <c r="AO12" s="1"/>
  <c r="AL13"/>
  <c r="AM13" s="1"/>
  <c r="AO13" s="1"/>
  <c r="AL14"/>
  <c r="AM14" s="1"/>
  <c r="AO14" s="1"/>
  <c r="Y6"/>
  <c r="Y7"/>
  <c r="Z7" s="1"/>
  <c r="Y8"/>
  <c r="Y9"/>
  <c r="Z9" s="1"/>
  <c r="Y10"/>
  <c r="Y11"/>
  <c r="Z11" s="1"/>
  <c r="Y12"/>
  <c r="Y13"/>
  <c r="Z13" s="1"/>
  <c r="AL5"/>
  <c r="AM5" s="1"/>
  <c r="AO5" s="1"/>
  <c r="AL4"/>
  <c r="AL45" s="1"/>
  <c r="Y5"/>
  <c r="Z5" s="1"/>
  <c r="Y4"/>
  <c r="Y46" s="1"/>
  <c r="AB4"/>
  <c r="G5"/>
  <c r="G6"/>
  <c r="G7"/>
  <c r="G8"/>
  <c r="G9"/>
  <c r="G10"/>
  <c r="G11"/>
  <c r="G12"/>
  <c r="G13"/>
  <c r="O5"/>
  <c r="O6"/>
  <c r="O7"/>
  <c r="O8"/>
  <c r="O9"/>
  <c r="O10"/>
  <c r="O11"/>
  <c r="O13"/>
  <c r="O4"/>
  <c r="C3" i="2"/>
  <c r="D3" s="1"/>
  <c r="E3" s="1"/>
  <c r="F3" s="1"/>
  <c r="C2"/>
  <c r="D2" s="1"/>
  <c r="E2" s="1"/>
  <c r="F2" s="1"/>
  <c r="Z45" i="1" l="1"/>
  <c r="AM4"/>
  <c r="AO4" s="1"/>
  <c r="AL48"/>
  <c r="AL47"/>
  <c r="AL46"/>
  <c r="AK45"/>
  <c r="Y45"/>
  <c r="N45"/>
  <c r="Z4"/>
  <c r="Z48" s="1"/>
  <c r="AM9"/>
  <c r="AO9" s="1"/>
  <c r="AO3"/>
  <c r="AM48"/>
  <c r="AK48"/>
  <c r="Y48"/>
  <c r="N48"/>
  <c r="AM47"/>
  <c r="AK47"/>
  <c r="Y47"/>
  <c r="N47"/>
  <c r="A3" i="2"/>
  <c r="A2"/>
  <c r="O3" i="1"/>
  <c r="G4"/>
  <c r="B3" i="2" s="1"/>
  <c r="G3" s="1"/>
  <c r="H3" s="1"/>
  <c r="G3" i="1"/>
  <c r="G45" s="1"/>
  <c r="AB3"/>
  <c r="O45" l="1"/>
  <c r="O46"/>
  <c r="O47"/>
  <c r="O48"/>
  <c r="AM45"/>
  <c r="Z46"/>
  <c r="Z47"/>
  <c r="AM46"/>
  <c r="B2" i="2"/>
  <c r="G2" s="1"/>
  <c r="H2" s="1"/>
  <c r="G46" i="1"/>
  <c r="G47"/>
  <c r="G48"/>
</calcChain>
</file>

<file path=xl/sharedStrings.xml><?xml version="1.0" encoding="utf-8"?>
<sst xmlns="http://schemas.openxmlformats.org/spreadsheetml/2006/main" count="45" uniqueCount="34">
  <si>
    <t>Date</t>
  </si>
  <si>
    <t>EP4 Pool</t>
  </si>
  <si>
    <t>LP4 Pool</t>
  </si>
  <si>
    <t>P5 Pool</t>
  </si>
  <si>
    <t>P6 Carryover</t>
  </si>
  <si>
    <t>%</t>
  </si>
  <si>
    <t>Odds</t>
  </si>
  <si>
    <t>.10 Pick 6</t>
  </si>
  <si>
    <t>.50 Pick 5</t>
  </si>
  <si>
    <t xml:space="preserve">$1 Early P4 </t>
  </si>
  <si>
    <t>$1 Late P4</t>
  </si>
  <si>
    <t>0.50 Early P4</t>
  </si>
  <si>
    <t>0.50 Late P4</t>
  </si>
  <si>
    <t>Early P4</t>
  </si>
  <si>
    <t>Late P4</t>
  </si>
  <si>
    <t>Parlay</t>
  </si>
  <si>
    <t>Pick 5</t>
  </si>
  <si>
    <t>Pick 6</t>
  </si>
  <si>
    <t>+/-</t>
  </si>
  <si>
    <t>% Diff.</t>
  </si>
  <si>
    <t>Previous  Carryover</t>
  </si>
  <si>
    <t>Carryover</t>
  </si>
  <si>
    <t>Previous Carryover</t>
  </si>
  <si>
    <t>P6 New Pool</t>
  </si>
  <si>
    <t>Total Pool</t>
  </si>
  <si>
    <t>Average</t>
  </si>
  <si>
    <t>Median</t>
  </si>
  <si>
    <t>High</t>
  </si>
  <si>
    <t>Low</t>
  </si>
  <si>
    <t>Circluar Quay</t>
  </si>
  <si>
    <t>Any Given Saturday</t>
  </si>
  <si>
    <t>Sam P.</t>
  </si>
  <si>
    <t>Scat Daddy</t>
  </si>
  <si>
    <t>Cowtown Cat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</si>
</sst>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40" fontId="2" fillId="0" borderId="0" xfId="0" applyNumberFormat="1" applyFont="1"/>
    <xf numFmtId="0" fontId="2" fillId="0" borderId="0" xfId="0" applyFont="1"/>
    <xf numFmtId="0" fontId="3" fillId="0" borderId="1" xfId="0" applyFont="1" applyBorder="1" applyAlignment="1">
      <alignment horizontal="left"/>
    </xf>
    <xf numFmtId="40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164" fontId="4" fillId="0" borderId="0" xfId="0" applyNumberFormat="1" applyFont="1"/>
    <xf numFmtId="165" fontId="4" fillId="0" borderId="0" xfId="0" applyNumberFormat="1" applyFont="1"/>
    <xf numFmtId="164" fontId="4" fillId="2" borderId="0" xfId="0" applyNumberFormat="1" applyFont="1" applyFill="1"/>
    <xf numFmtId="9" fontId="4" fillId="0" borderId="0" xfId="1" applyFont="1"/>
    <xf numFmtId="0" fontId="4" fillId="2" borderId="0" xfId="0" applyFont="1" applyFill="1"/>
    <xf numFmtId="0" fontId="4" fillId="0" borderId="0" xfId="0" applyFont="1"/>
    <xf numFmtId="1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4" fontId="4" fillId="2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 wrapText="1"/>
    </xf>
    <xf numFmtId="9" fontId="4" fillId="0" borderId="0" xfId="1" applyFont="1" applyAlignment="1">
      <alignment horizontal="center" wrapText="1"/>
    </xf>
    <xf numFmtId="9" fontId="4" fillId="0" borderId="0" xfId="1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4" fontId="5" fillId="0" borderId="0" xfId="0" applyNumberFormat="1" applyFont="1" applyAlignment="1">
      <alignment horizontal="left"/>
    </xf>
    <xf numFmtId="2" fontId="5" fillId="0" borderId="0" xfId="0" applyNumberFormat="1" applyFont="1"/>
    <xf numFmtId="164" fontId="5" fillId="0" borderId="0" xfId="0" applyNumberFormat="1" applyFont="1"/>
    <xf numFmtId="165" fontId="5" fillId="0" borderId="0" xfId="0" applyNumberFormat="1" applyFont="1"/>
    <xf numFmtId="164" fontId="5" fillId="2" borderId="0" xfId="0" applyNumberFormat="1" applyFont="1" applyFill="1"/>
    <xf numFmtId="9" fontId="5" fillId="0" borderId="0" xfId="1" applyFont="1"/>
    <xf numFmtId="0" fontId="5" fillId="2" borderId="0" xfId="0" applyFont="1" applyFill="1"/>
    <xf numFmtId="0" fontId="5" fillId="0" borderId="0" xfId="0" applyFont="1"/>
    <xf numFmtId="164" fontId="4" fillId="0" borderId="0" xfId="0" applyNumberFormat="1" applyFont="1" applyAlignment="1">
      <alignment horizontal="center" wrapText="1"/>
    </xf>
    <xf numFmtId="165" fontId="5" fillId="2" borderId="0" xfId="0" applyNumberFormat="1" applyFont="1" applyFill="1"/>
    <xf numFmtId="165" fontId="5" fillId="3" borderId="0" xfId="0" applyNumberFormat="1" applyFont="1" applyFill="1"/>
    <xf numFmtId="2" fontId="4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3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48"/>
  <sheetViews>
    <sheetView tabSelected="1" zoomScale="90" zoomScaleNormal="90" workbookViewId="0">
      <pane xSplit="1" ySplit="2" topLeftCell="B3" activePane="bottomRight" state="frozen"/>
      <selection pane="topRight" activeCell="B1" sqref="B1"/>
      <selection pane="bottomLeft" activeCell="A2" sqref="A2"/>
      <selection pane="bottomRight"/>
    </sheetView>
  </sheetViews>
  <sheetFormatPr defaultRowHeight="12.75"/>
  <cols>
    <col min="1" max="1" width="9.85546875" style="24" bestFit="1" customWidth="1"/>
    <col min="2" max="5" width="6" style="25" customWidth="1"/>
    <col min="6" max="6" width="12.5703125" style="26" customWidth="1"/>
    <col min="7" max="7" width="11.7109375" style="26" customWidth="1"/>
    <col min="8" max="8" width="9.5703125" style="27" customWidth="1"/>
    <col min="9" max="9" width="3.5703125" style="28" customWidth="1"/>
    <col min="10" max="13" width="6" style="25" customWidth="1"/>
    <col min="14" max="15" width="12.28515625" style="26" customWidth="1"/>
    <col min="16" max="16" width="10" style="27" customWidth="1"/>
    <col min="17" max="17" width="3.7109375" style="28" customWidth="1"/>
    <col min="18" max="22" width="6.28515625" style="25" customWidth="1"/>
    <col min="23" max="23" width="11.28515625" style="26" customWidth="1"/>
    <col min="24" max="24" width="10" style="27" customWidth="1"/>
    <col min="25" max="25" width="11.140625" style="27" customWidth="1"/>
    <col min="26" max="26" width="11" style="27" customWidth="1"/>
    <col min="27" max="27" width="11.42578125" style="27" customWidth="1"/>
    <col min="28" max="28" width="7.28515625" style="29" customWidth="1"/>
    <col min="29" max="29" width="3.5703125" style="28" customWidth="1"/>
    <col min="30" max="35" width="6.28515625" style="25" customWidth="1"/>
    <col min="36" max="36" width="12.5703125" style="26" customWidth="1"/>
    <col min="37" max="37" width="12.85546875" style="27" customWidth="1"/>
    <col min="38" max="39" width="11.85546875" style="27" customWidth="1"/>
    <col min="40" max="40" width="10.7109375" style="27" customWidth="1"/>
    <col min="41" max="41" width="6" style="29" customWidth="1"/>
    <col min="42" max="102" width="9.140625" style="30"/>
    <col min="103" max="16384" width="9.140625" style="31"/>
  </cols>
  <sheetData>
    <row r="1" spans="1:102" s="14" customFormat="1">
      <c r="A1" s="8"/>
      <c r="B1" s="35" t="s">
        <v>6</v>
      </c>
      <c r="C1" s="35"/>
      <c r="D1" s="35"/>
      <c r="E1" s="35"/>
      <c r="F1" s="9"/>
      <c r="G1" s="9"/>
      <c r="H1" s="10"/>
      <c r="I1" s="11"/>
      <c r="J1" s="36" t="s">
        <v>6</v>
      </c>
      <c r="K1" s="36"/>
      <c r="L1" s="36"/>
      <c r="M1" s="36"/>
      <c r="N1" s="9"/>
      <c r="O1" s="9"/>
      <c r="P1" s="10"/>
      <c r="Q1" s="11"/>
      <c r="R1" s="36" t="s">
        <v>6</v>
      </c>
      <c r="S1" s="36"/>
      <c r="T1" s="36"/>
      <c r="U1" s="36"/>
      <c r="V1" s="36"/>
      <c r="W1" s="9"/>
      <c r="X1" s="10"/>
      <c r="Y1" s="10"/>
      <c r="Z1" s="10"/>
      <c r="AA1" s="10"/>
      <c r="AB1" s="12"/>
      <c r="AC1" s="11"/>
      <c r="AD1" s="36" t="s">
        <v>6</v>
      </c>
      <c r="AE1" s="36"/>
      <c r="AF1" s="36"/>
      <c r="AG1" s="36"/>
      <c r="AH1" s="36"/>
      <c r="AI1" s="36"/>
      <c r="AJ1" s="9"/>
      <c r="AK1" s="10"/>
      <c r="AL1" s="10"/>
      <c r="AM1" s="10"/>
      <c r="AN1" s="10"/>
      <c r="AO1" s="12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</row>
    <row r="2" spans="1:102" s="23" customFormat="1" ht="41.25" customHeight="1">
      <c r="A2" s="8" t="s">
        <v>0</v>
      </c>
      <c r="B2" s="15">
        <v>1</v>
      </c>
      <c r="C2" s="15">
        <v>2</v>
      </c>
      <c r="D2" s="15">
        <v>3</v>
      </c>
      <c r="E2" s="15">
        <v>4</v>
      </c>
      <c r="F2" s="16" t="s">
        <v>9</v>
      </c>
      <c r="G2" s="32" t="s">
        <v>11</v>
      </c>
      <c r="H2" s="17" t="s">
        <v>1</v>
      </c>
      <c r="I2" s="18"/>
      <c r="J2" s="15">
        <v>1</v>
      </c>
      <c r="K2" s="15">
        <v>2</v>
      </c>
      <c r="L2" s="15">
        <v>3</v>
      </c>
      <c r="M2" s="15">
        <v>4</v>
      </c>
      <c r="N2" s="16" t="s">
        <v>10</v>
      </c>
      <c r="O2" s="16" t="s">
        <v>12</v>
      </c>
      <c r="P2" s="17" t="s">
        <v>2</v>
      </c>
      <c r="Q2" s="18"/>
      <c r="R2" s="15">
        <v>1</v>
      </c>
      <c r="S2" s="15">
        <v>2</v>
      </c>
      <c r="T2" s="15">
        <v>3</v>
      </c>
      <c r="U2" s="15">
        <v>4</v>
      </c>
      <c r="V2" s="15">
        <v>5</v>
      </c>
      <c r="W2" s="16" t="s">
        <v>8</v>
      </c>
      <c r="X2" s="17" t="s">
        <v>3</v>
      </c>
      <c r="Y2" s="19" t="s">
        <v>20</v>
      </c>
      <c r="Z2" s="19" t="s">
        <v>24</v>
      </c>
      <c r="AA2" s="19" t="s">
        <v>21</v>
      </c>
      <c r="AB2" s="20" t="s">
        <v>5</v>
      </c>
      <c r="AC2" s="18"/>
      <c r="AD2" s="15">
        <v>1</v>
      </c>
      <c r="AE2" s="15">
        <v>2</v>
      </c>
      <c r="AF2" s="15">
        <v>3</v>
      </c>
      <c r="AG2" s="15">
        <v>4</v>
      </c>
      <c r="AH2" s="15">
        <v>5</v>
      </c>
      <c r="AI2" s="15">
        <v>6</v>
      </c>
      <c r="AJ2" s="16" t="s">
        <v>7</v>
      </c>
      <c r="AK2" s="17" t="s">
        <v>23</v>
      </c>
      <c r="AL2" s="19" t="s">
        <v>22</v>
      </c>
      <c r="AM2" s="19" t="s">
        <v>24</v>
      </c>
      <c r="AN2" s="19" t="s">
        <v>4</v>
      </c>
      <c r="AO2" s="21" t="s">
        <v>5</v>
      </c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2"/>
      <c r="CP2" s="22"/>
      <c r="CQ2" s="22"/>
      <c r="CR2" s="22"/>
      <c r="CS2" s="22"/>
      <c r="CT2" s="22"/>
      <c r="CU2" s="22"/>
      <c r="CV2" s="22"/>
      <c r="CW2" s="22"/>
      <c r="CX2" s="22"/>
    </row>
    <row r="3" spans="1:102">
      <c r="A3" s="24">
        <v>40548</v>
      </c>
      <c r="B3" s="25">
        <v>3</v>
      </c>
      <c r="C3" s="25">
        <v>2.9</v>
      </c>
      <c r="D3" s="25">
        <v>2.8</v>
      </c>
      <c r="E3" s="25">
        <v>8.5</v>
      </c>
      <c r="F3" s="26">
        <v>1545.7</v>
      </c>
      <c r="G3" s="26">
        <f>F3/2</f>
        <v>772.85</v>
      </c>
      <c r="H3" s="27">
        <v>68586</v>
      </c>
      <c r="J3" s="25">
        <v>5.5</v>
      </c>
      <c r="K3" s="25">
        <v>41.7</v>
      </c>
      <c r="L3" s="25">
        <v>2.8</v>
      </c>
      <c r="M3" s="25">
        <v>1.8</v>
      </c>
      <c r="N3" s="26">
        <v>8847.7000000000007</v>
      </c>
      <c r="O3" s="26">
        <f>N3/2</f>
        <v>4423.8500000000004</v>
      </c>
      <c r="P3" s="27">
        <v>143870</v>
      </c>
      <c r="R3" s="25">
        <v>8.5</v>
      </c>
      <c r="S3" s="25">
        <v>5.5</v>
      </c>
      <c r="T3" s="38">
        <v>41.7</v>
      </c>
      <c r="U3" s="25">
        <v>2.8</v>
      </c>
      <c r="V3" s="25">
        <v>1.8</v>
      </c>
      <c r="W3" s="26">
        <v>170.05</v>
      </c>
      <c r="X3" s="27">
        <v>55229</v>
      </c>
      <c r="Y3" s="27">
        <v>0</v>
      </c>
      <c r="Z3" s="27">
        <f>X3+Y3</f>
        <v>55229</v>
      </c>
      <c r="AA3" s="27">
        <v>35203</v>
      </c>
      <c r="AB3" s="29">
        <f>AA3/X3</f>
        <v>0.63740064096760762</v>
      </c>
      <c r="AD3" s="25">
        <v>2.8</v>
      </c>
      <c r="AE3" s="25">
        <v>8.5</v>
      </c>
      <c r="AF3" s="25">
        <v>5.5</v>
      </c>
      <c r="AG3" s="25">
        <v>41.7</v>
      </c>
      <c r="AH3" s="25">
        <v>2.8</v>
      </c>
      <c r="AI3" s="25">
        <v>1.8</v>
      </c>
      <c r="AJ3" s="26">
        <v>596.55999999999995</v>
      </c>
      <c r="AK3" s="27">
        <v>7457</v>
      </c>
      <c r="AL3" s="27">
        <v>0</v>
      </c>
      <c r="AM3" s="27">
        <f>AK3+AL3</f>
        <v>7457</v>
      </c>
      <c r="AN3" s="27">
        <v>2386</v>
      </c>
      <c r="AO3" s="29">
        <f>AN3/AM3</f>
        <v>0.31996781547539227</v>
      </c>
    </row>
    <row r="4" spans="1:102">
      <c r="A4" s="24">
        <v>40549</v>
      </c>
      <c r="B4" s="25">
        <v>2.8</v>
      </c>
      <c r="C4" s="25">
        <v>2.6</v>
      </c>
      <c r="D4" s="25">
        <v>1.5</v>
      </c>
      <c r="E4" s="25">
        <v>7.6</v>
      </c>
      <c r="F4" s="26">
        <v>540.20000000000005</v>
      </c>
      <c r="G4" s="26">
        <f>F4/2</f>
        <v>270.10000000000002</v>
      </c>
      <c r="H4" s="27">
        <v>81605</v>
      </c>
      <c r="J4" s="25">
        <v>5.3</v>
      </c>
      <c r="K4" s="25">
        <v>7.7</v>
      </c>
      <c r="L4" s="25">
        <v>4.3</v>
      </c>
      <c r="M4" s="25">
        <v>7</v>
      </c>
      <c r="N4" s="26">
        <v>5861.2</v>
      </c>
      <c r="O4" s="26">
        <f>N4/2</f>
        <v>2930.6</v>
      </c>
      <c r="P4" s="27">
        <v>98984</v>
      </c>
      <c r="R4" s="25">
        <v>7.6</v>
      </c>
      <c r="S4" s="25">
        <v>5.3</v>
      </c>
      <c r="T4" s="25">
        <v>7.7</v>
      </c>
      <c r="U4" s="25">
        <v>4.3</v>
      </c>
      <c r="V4" s="25">
        <v>7</v>
      </c>
      <c r="W4" s="26">
        <v>22832.400000000001</v>
      </c>
      <c r="X4" s="27">
        <v>123889</v>
      </c>
      <c r="Y4" s="27">
        <f>AA3</f>
        <v>35203</v>
      </c>
      <c r="Z4" s="27">
        <f t="shared" ref="Z4:Z15" si="0">X4+Y4</f>
        <v>159092</v>
      </c>
      <c r="AA4" s="27">
        <v>0</v>
      </c>
      <c r="AB4" s="29">
        <f>AA4/X4</f>
        <v>0</v>
      </c>
      <c r="AD4" s="25">
        <v>1.5</v>
      </c>
      <c r="AE4" s="25">
        <v>7.6</v>
      </c>
      <c r="AF4" s="25">
        <v>5.3</v>
      </c>
      <c r="AG4" s="25">
        <v>7.7</v>
      </c>
      <c r="AH4" s="25">
        <v>4.3</v>
      </c>
      <c r="AI4" s="25">
        <v>7</v>
      </c>
      <c r="AJ4" s="26">
        <v>284.33</v>
      </c>
      <c r="AK4" s="27">
        <v>8885</v>
      </c>
      <c r="AL4" s="27">
        <f>AN3</f>
        <v>2386</v>
      </c>
      <c r="AM4" s="27">
        <f t="shared" ref="AM4:AM15" si="1">AK4+AL4</f>
        <v>11271</v>
      </c>
      <c r="AN4" s="27">
        <v>5230</v>
      </c>
      <c r="AO4" s="29">
        <f t="shared" ref="AO4:AO28" si="2">AN4/AM4</f>
        <v>0.46402271315766125</v>
      </c>
    </row>
    <row r="5" spans="1:102">
      <c r="A5" s="24">
        <v>40550</v>
      </c>
      <c r="B5" s="25">
        <v>0.8</v>
      </c>
      <c r="C5" s="25">
        <v>3.7</v>
      </c>
      <c r="D5" s="25">
        <v>15.4</v>
      </c>
      <c r="E5" s="25">
        <v>2.2000000000000002</v>
      </c>
      <c r="F5" s="26">
        <v>875.8</v>
      </c>
      <c r="G5" s="26">
        <f t="shared" ref="G5:G40" si="3">F5/2</f>
        <v>437.9</v>
      </c>
      <c r="H5" s="27">
        <v>84370</v>
      </c>
      <c r="J5" s="25">
        <v>3.2</v>
      </c>
      <c r="K5" s="25">
        <v>3.6</v>
      </c>
      <c r="L5" s="25">
        <v>2.9</v>
      </c>
      <c r="M5" s="25">
        <v>4.4000000000000004</v>
      </c>
      <c r="N5" s="26">
        <v>708.6</v>
      </c>
      <c r="O5" s="26">
        <f t="shared" ref="O5:O40" si="4">N5/2</f>
        <v>354.3</v>
      </c>
      <c r="P5" s="27">
        <v>115624</v>
      </c>
      <c r="R5" s="25">
        <v>2.2000000000000002</v>
      </c>
      <c r="S5" s="25">
        <v>3.2</v>
      </c>
      <c r="T5" s="25">
        <v>3.6</v>
      </c>
      <c r="U5" s="25">
        <v>2.9</v>
      </c>
      <c r="V5" s="25">
        <v>4.4000000000000004</v>
      </c>
      <c r="W5" s="26">
        <v>924.4</v>
      </c>
      <c r="X5" s="27">
        <v>73956</v>
      </c>
      <c r="Y5" s="27">
        <f>AA4</f>
        <v>0</v>
      </c>
      <c r="Z5" s="27">
        <f t="shared" si="0"/>
        <v>73956</v>
      </c>
      <c r="AA5" s="27">
        <v>0</v>
      </c>
      <c r="AB5" s="29">
        <f>AA5/X5</f>
        <v>0</v>
      </c>
      <c r="AD5" s="25">
        <v>15.4</v>
      </c>
      <c r="AE5" s="25">
        <v>2.2000000000000002</v>
      </c>
      <c r="AF5" s="25">
        <v>3.2</v>
      </c>
      <c r="AG5" s="25">
        <v>3.6</v>
      </c>
      <c r="AH5" s="25">
        <v>2.9</v>
      </c>
      <c r="AI5" s="25">
        <v>4.4000000000000004</v>
      </c>
      <c r="AJ5" s="26">
        <v>2794.6</v>
      </c>
      <c r="AK5" s="27">
        <v>11644</v>
      </c>
      <c r="AL5" s="27">
        <f>AN4</f>
        <v>5230</v>
      </c>
      <c r="AM5" s="27">
        <f t="shared" si="1"/>
        <v>16874</v>
      </c>
      <c r="AN5" s="27">
        <v>8956</v>
      </c>
      <c r="AO5" s="29">
        <f t="shared" si="2"/>
        <v>0.53075737821500535</v>
      </c>
    </row>
    <row r="6" spans="1:102">
      <c r="A6" s="24">
        <v>40551</v>
      </c>
      <c r="B6" s="25">
        <v>2.2999999999999998</v>
      </c>
      <c r="C6" s="25">
        <v>1.3</v>
      </c>
      <c r="D6" s="25">
        <v>2.8</v>
      </c>
      <c r="E6" s="25">
        <v>33.799999999999997</v>
      </c>
      <c r="F6" s="26">
        <v>2179.5</v>
      </c>
      <c r="G6" s="26">
        <f t="shared" si="3"/>
        <v>1089.75</v>
      </c>
      <c r="H6" s="27">
        <v>138565</v>
      </c>
      <c r="J6" s="25">
        <v>13.3</v>
      </c>
      <c r="K6" s="25">
        <v>3.2</v>
      </c>
      <c r="L6" s="25">
        <v>2</v>
      </c>
      <c r="M6" s="25">
        <v>3.1</v>
      </c>
      <c r="N6" s="26">
        <v>1129.5</v>
      </c>
      <c r="O6" s="26">
        <f t="shared" si="4"/>
        <v>564.75</v>
      </c>
      <c r="P6" s="27">
        <v>221887</v>
      </c>
      <c r="R6" s="25">
        <v>9.3000000000000007</v>
      </c>
      <c r="S6" s="38">
        <v>14.3</v>
      </c>
      <c r="T6" s="25">
        <v>3.2</v>
      </c>
      <c r="U6" s="25">
        <v>2</v>
      </c>
      <c r="V6" s="25">
        <v>3.1</v>
      </c>
      <c r="W6" s="26">
        <v>6860.05</v>
      </c>
      <c r="X6" s="27">
        <v>139900</v>
      </c>
      <c r="Y6" s="27">
        <f t="shared" ref="Y6:Y15" si="5">AA5</f>
        <v>0</v>
      </c>
      <c r="Z6" s="27">
        <f t="shared" si="0"/>
        <v>139900</v>
      </c>
      <c r="AA6" s="27">
        <v>0</v>
      </c>
      <c r="AB6" s="29">
        <f t="shared" ref="AB6:AB19" si="6">AA6/X6</f>
        <v>0</v>
      </c>
      <c r="AD6" s="25">
        <v>33.799999999999997</v>
      </c>
      <c r="AE6" s="25">
        <v>9.3000000000000007</v>
      </c>
      <c r="AF6" s="25">
        <v>14.3</v>
      </c>
      <c r="AG6" s="25">
        <v>3.2</v>
      </c>
      <c r="AH6" s="25">
        <v>2</v>
      </c>
      <c r="AI6" s="25">
        <v>3.1</v>
      </c>
      <c r="AJ6" s="26">
        <v>667.12</v>
      </c>
      <c r="AK6" s="27">
        <v>23628</v>
      </c>
      <c r="AL6" s="27">
        <f t="shared" ref="AL6:AL15" si="7">AN5</f>
        <v>8956</v>
      </c>
      <c r="AM6" s="27">
        <f t="shared" si="1"/>
        <v>32584</v>
      </c>
      <c r="AN6" s="27">
        <v>16517</v>
      </c>
      <c r="AO6" s="29">
        <f t="shared" si="2"/>
        <v>0.50690522956052053</v>
      </c>
    </row>
    <row r="7" spans="1:102">
      <c r="A7" s="24">
        <v>40552</v>
      </c>
      <c r="B7" s="25">
        <v>1.3</v>
      </c>
      <c r="C7" s="25">
        <v>3.6</v>
      </c>
      <c r="D7" s="25">
        <v>1.2</v>
      </c>
      <c r="E7" s="25">
        <v>11.1</v>
      </c>
      <c r="F7" s="26">
        <v>603.29999999999995</v>
      </c>
      <c r="G7" s="26">
        <f t="shared" si="3"/>
        <v>301.64999999999998</v>
      </c>
      <c r="H7" s="27">
        <v>86360</v>
      </c>
      <c r="J7" s="25">
        <v>1</v>
      </c>
      <c r="K7" s="25">
        <v>12.9</v>
      </c>
      <c r="L7" s="25">
        <v>26</v>
      </c>
      <c r="M7" s="25">
        <v>3.8</v>
      </c>
      <c r="N7" s="26">
        <v>9667.7000000000007</v>
      </c>
      <c r="O7" s="26">
        <f t="shared" si="4"/>
        <v>4833.8500000000004</v>
      </c>
      <c r="P7" s="27">
        <v>175106</v>
      </c>
      <c r="R7" s="25">
        <v>1.6</v>
      </c>
      <c r="S7" s="25">
        <v>1</v>
      </c>
      <c r="T7" s="38">
        <v>12.9</v>
      </c>
      <c r="U7" s="38">
        <v>26</v>
      </c>
      <c r="V7" s="25">
        <v>3.8</v>
      </c>
      <c r="W7" s="26">
        <v>69853.350000000006</v>
      </c>
      <c r="X7" s="27">
        <v>109577</v>
      </c>
      <c r="Y7" s="27">
        <f t="shared" si="5"/>
        <v>0</v>
      </c>
      <c r="Z7" s="27">
        <f t="shared" si="0"/>
        <v>109577</v>
      </c>
      <c r="AA7" s="27">
        <v>0</v>
      </c>
      <c r="AB7" s="29">
        <f t="shared" si="6"/>
        <v>0</v>
      </c>
      <c r="AD7" s="25">
        <v>11.1</v>
      </c>
      <c r="AE7" s="25">
        <v>1.6</v>
      </c>
      <c r="AF7" s="25">
        <v>1</v>
      </c>
      <c r="AG7" s="25">
        <v>12.9</v>
      </c>
      <c r="AH7" s="25">
        <v>26</v>
      </c>
      <c r="AI7" s="25">
        <v>3.8</v>
      </c>
      <c r="AJ7" s="26">
        <v>510.02</v>
      </c>
      <c r="AK7" s="27">
        <v>24439</v>
      </c>
      <c r="AL7" s="27">
        <f t="shared" si="7"/>
        <v>16517</v>
      </c>
      <c r="AM7" s="27">
        <f t="shared" si="1"/>
        <v>40956</v>
      </c>
      <c r="AN7" s="27">
        <v>24337</v>
      </c>
      <c r="AO7" s="29">
        <f t="shared" si="2"/>
        <v>0.59422306865904873</v>
      </c>
    </row>
    <row r="8" spans="1:102">
      <c r="A8" s="24">
        <v>40555</v>
      </c>
      <c r="B8" s="25">
        <v>3.4</v>
      </c>
      <c r="C8" s="25">
        <v>3.5</v>
      </c>
      <c r="D8" s="25">
        <v>8.6999999999999993</v>
      </c>
      <c r="E8" s="25">
        <v>2.1</v>
      </c>
      <c r="F8" s="26">
        <v>811.7</v>
      </c>
      <c r="G8" s="26">
        <f t="shared" si="3"/>
        <v>405.85</v>
      </c>
      <c r="H8" s="27">
        <v>76119</v>
      </c>
      <c r="J8" s="25">
        <v>2.8</v>
      </c>
      <c r="K8" s="25">
        <v>7.4</v>
      </c>
      <c r="L8" s="25">
        <v>17.5</v>
      </c>
      <c r="M8" s="25">
        <v>3</v>
      </c>
      <c r="N8" s="26">
        <v>3352</v>
      </c>
      <c r="O8" s="26">
        <f t="shared" si="4"/>
        <v>1676</v>
      </c>
      <c r="P8" s="27">
        <v>104738</v>
      </c>
      <c r="R8" s="25">
        <v>2.1</v>
      </c>
      <c r="S8" s="25">
        <v>2.8</v>
      </c>
      <c r="T8" s="25">
        <v>7.4</v>
      </c>
      <c r="U8" s="38">
        <v>17.5</v>
      </c>
      <c r="V8" s="25">
        <v>3</v>
      </c>
      <c r="W8" s="26">
        <v>5053.6000000000004</v>
      </c>
      <c r="X8" s="27">
        <v>56062</v>
      </c>
      <c r="Y8" s="27">
        <f t="shared" si="5"/>
        <v>0</v>
      </c>
      <c r="Z8" s="27">
        <f t="shared" si="0"/>
        <v>56062</v>
      </c>
      <c r="AA8" s="27">
        <v>31498</v>
      </c>
      <c r="AB8" s="29">
        <f t="shared" si="6"/>
        <v>0.56184224608469191</v>
      </c>
      <c r="AD8" s="25">
        <v>3.7</v>
      </c>
      <c r="AE8" s="25">
        <v>2.1</v>
      </c>
      <c r="AF8" s="25">
        <v>2.8</v>
      </c>
      <c r="AG8" s="25">
        <v>7.4</v>
      </c>
      <c r="AH8" s="25">
        <v>17.5</v>
      </c>
      <c r="AI8" s="25">
        <v>3</v>
      </c>
      <c r="AJ8" s="26">
        <v>5370.48</v>
      </c>
      <c r="AK8" s="27">
        <v>22377</v>
      </c>
      <c r="AL8" s="27">
        <f t="shared" si="7"/>
        <v>24337</v>
      </c>
      <c r="AM8" s="27">
        <f t="shared" si="1"/>
        <v>46714</v>
      </c>
      <c r="AN8" s="27">
        <v>31498</v>
      </c>
      <c r="AO8" s="29">
        <f t="shared" si="2"/>
        <v>0.67427323714518128</v>
      </c>
    </row>
    <row r="9" spans="1:102">
      <c r="A9" s="24">
        <v>40556</v>
      </c>
      <c r="B9" s="25">
        <v>11.3</v>
      </c>
      <c r="C9" s="25">
        <v>1.7</v>
      </c>
      <c r="D9" s="25">
        <v>2.8</v>
      </c>
      <c r="E9" s="25">
        <v>3.3</v>
      </c>
      <c r="F9" s="26">
        <v>773.1</v>
      </c>
      <c r="G9" s="26">
        <f t="shared" si="3"/>
        <v>386.55</v>
      </c>
      <c r="H9" s="27">
        <v>62423</v>
      </c>
      <c r="J9" s="25">
        <v>31.8</v>
      </c>
      <c r="K9" s="25">
        <v>7.2</v>
      </c>
      <c r="L9" s="25">
        <v>2.2000000000000002</v>
      </c>
      <c r="M9" s="25">
        <v>3.1</v>
      </c>
      <c r="N9" s="26">
        <v>7738.3</v>
      </c>
      <c r="O9" s="26">
        <f t="shared" si="4"/>
        <v>3869.15</v>
      </c>
      <c r="P9" s="27">
        <v>121009</v>
      </c>
      <c r="R9" s="25">
        <v>3.3</v>
      </c>
      <c r="S9" s="38">
        <v>31.8</v>
      </c>
      <c r="T9" s="25">
        <v>7.2</v>
      </c>
      <c r="U9" s="25">
        <v>2.2000000000000002</v>
      </c>
      <c r="V9" s="25">
        <v>3.1</v>
      </c>
      <c r="W9" s="26">
        <v>37499.949999999997</v>
      </c>
      <c r="X9" s="27">
        <v>58852</v>
      </c>
      <c r="Y9" s="27">
        <f t="shared" si="5"/>
        <v>31498</v>
      </c>
      <c r="Z9" s="27">
        <f t="shared" si="0"/>
        <v>90350</v>
      </c>
      <c r="AA9" s="27">
        <v>0</v>
      </c>
      <c r="AB9" s="29">
        <f t="shared" si="6"/>
        <v>0</v>
      </c>
      <c r="AD9" s="25">
        <v>2.8</v>
      </c>
      <c r="AE9" s="25">
        <v>3.3</v>
      </c>
      <c r="AF9" s="25">
        <v>31.8</v>
      </c>
      <c r="AG9" s="25">
        <v>7.2</v>
      </c>
      <c r="AH9" s="25">
        <v>2.2000000000000002</v>
      </c>
      <c r="AI9" s="25">
        <v>3.1</v>
      </c>
      <c r="AJ9" s="26">
        <v>521.23</v>
      </c>
      <c r="AK9" s="27">
        <f>19546</f>
        <v>19546</v>
      </c>
      <c r="AL9" s="27">
        <f t="shared" si="7"/>
        <v>31498</v>
      </c>
      <c r="AM9" s="27">
        <f t="shared" si="1"/>
        <v>51044</v>
      </c>
      <c r="AN9" s="27">
        <v>37752</v>
      </c>
      <c r="AO9" s="29">
        <f t="shared" si="2"/>
        <v>0.73959721024998037</v>
      </c>
    </row>
    <row r="10" spans="1:102">
      <c r="A10" s="24">
        <v>40557</v>
      </c>
      <c r="B10" s="25">
        <v>3.5</v>
      </c>
      <c r="C10" s="25">
        <v>6.2</v>
      </c>
      <c r="D10" s="25">
        <v>8.5</v>
      </c>
      <c r="E10" s="25">
        <v>4.5</v>
      </c>
      <c r="F10" s="26">
        <v>910.3</v>
      </c>
      <c r="G10" s="26">
        <f t="shared" si="3"/>
        <v>455.15</v>
      </c>
      <c r="H10" s="27">
        <v>68864</v>
      </c>
      <c r="J10" s="25">
        <v>16.899999999999999</v>
      </c>
      <c r="K10" s="25">
        <v>7.7</v>
      </c>
      <c r="L10" s="25">
        <v>2.5</v>
      </c>
      <c r="M10" s="25">
        <v>2.2000000000000002</v>
      </c>
      <c r="N10" s="26">
        <v>3823.4</v>
      </c>
      <c r="O10" s="26">
        <f t="shared" si="4"/>
        <v>1911.7</v>
      </c>
      <c r="P10" s="27">
        <v>155632</v>
      </c>
      <c r="R10" s="38">
        <v>70.7</v>
      </c>
      <c r="S10" s="38">
        <v>16.899999999999999</v>
      </c>
      <c r="T10" s="25">
        <v>7.7</v>
      </c>
      <c r="U10" s="25">
        <v>2.5</v>
      </c>
      <c r="V10" s="25">
        <v>2.2000000000000002</v>
      </c>
      <c r="W10" s="26">
        <v>275.10000000000002</v>
      </c>
      <c r="X10" s="27">
        <v>84182</v>
      </c>
      <c r="Y10" s="27">
        <f t="shared" si="5"/>
        <v>0</v>
      </c>
      <c r="Z10" s="27">
        <f t="shared" si="0"/>
        <v>84182</v>
      </c>
      <c r="AA10" s="27">
        <v>53651</v>
      </c>
      <c r="AB10" s="29">
        <f t="shared" si="6"/>
        <v>0.63732151766410872</v>
      </c>
      <c r="AD10" s="25">
        <v>4.5</v>
      </c>
      <c r="AE10" s="25">
        <v>70.7</v>
      </c>
      <c r="AF10" s="25">
        <v>16.899999999999999</v>
      </c>
      <c r="AG10" s="25">
        <v>7.7</v>
      </c>
      <c r="AH10" s="25">
        <v>2.5</v>
      </c>
      <c r="AI10" s="25">
        <v>2.2000000000000002</v>
      </c>
      <c r="AJ10" s="26">
        <v>1216.29</v>
      </c>
      <c r="AK10" s="27">
        <v>40543</v>
      </c>
      <c r="AL10" s="27">
        <f t="shared" si="7"/>
        <v>37752</v>
      </c>
      <c r="AM10" s="27">
        <f t="shared" si="1"/>
        <v>78295</v>
      </c>
      <c r="AN10" s="27">
        <v>50726</v>
      </c>
      <c r="AO10" s="29">
        <f t="shared" si="2"/>
        <v>0.64788300657768694</v>
      </c>
    </row>
    <row r="11" spans="1:102">
      <c r="A11" s="24">
        <v>40558</v>
      </c>
      <c r="B11" s="25">
        <v>8</v>
      </c>
      <c r="C11" s="25">
        <v>3.6</v>
      </c>
      <c r="D11" s="25">
        <v>1.5</v>
      </c>
      <c r="E11" s="25">
        <v>6.6</v>
      </c>
      <c r="F11" s="26">
        <v>2626.5</v>
      </c>
      <c r="G11" s="26">
        <f t="shared" si="3"/>
        <v>1313.25</v>
      </c>
      <c r="H11" s="27">
        <v>106753</v>
      </c>
      <c r="J11" s="25">
        <v>0.5</v>
      </c>
      <c r="K11" s="25">
        <v>2.1</v>
      </c>
      <c r="L11" s="25">
        <v>2.7</v>
      </c>
      <c r="M11" s="25">
        <v>9.4</v>
      </c>
      <c r="N11" s="26">
        <v>328.3</v>
      </c>
      <c r="O11" s="26">
        <f t="shared" si="4"/>
        <v>164.15</v>
      </c>
      <c r="P11" s="27">
        <v>218604</v>
      </c>
      <c r="R11" s="38">
        <v>12.4</v>
      </c>
      <c r="S11" s="25">
        <v>0.5</v>
      </c>
      <c r="T11" s="25">
        <v>2.1</v>
      </c>
      <c r="U11" s="25">
        <v>2.7</v>
      </c>
      <c r="V11" s="25">
        <v>9.4</v>
      </c>
      <c r="W11" s="26">
        <v>4215.05</v>
      </c>
      <c r="X11" s="27">
        <v>306001</v>
      </c>
      <c r="Y11" s="27">
        <f t="shared" si="5"/>
        <v>53651</v>
      </c>
      <c r="Z11" s="27">
        <f t="shared" si="0"/>
        <v>359652</v>
      </c>
      <c r="AA11" s="27">
        <v>0</v>
      </c>
      <c r="AB11" s="29">
        <f t="shared" si="6"/>
        <v>0</v>
      </c>
      <c r="AD11" s="25">
        <v>6.6</v>
      </c>
      <c r="AE11" s="25">
        <v>12.4</v>
      </c>
      <c r="AF11" s="25">
        <v>0.5</v>
      </c>
      <c r="AG11" s="25">
        <v>2.1</v>
      </c>
      <c r="AH11" s="25">
        <v>2.7</v>
      </c>
      <c r="AI11" s="25">
        <v>9.4</v>
      </c>
      <c r="AJ11" s="26">
        <v>4849.54</v>
      </c>
      <c r="AK11" s="27">
        <v>70723</v>
      </c>
      <c r="AL11" s="27">
        <f t="shared" si="7"/>
        <v>50726</v>
      </c>
      <c r="AM11" s="27">
        <f t="shared" si="1"/>
        <v>121449</v>
      </c>
      <c r="AN11" s="27">
        <v>73357</v>
      </c>
      <c r="AO11" s="29">
        <f t="shared" si="2"/>
        <v>0.60401485397162591</v>
      </c>
    </row>
    <row r="12" spans="1:102">
      <c r="A12" s="24">
        <v>40559</v>
      </c>
      <c r="B12" s="25">
        <v>9.1</v>
      </c>
      <c r="C12" s="25">
        <v>8.6</v>
      </c>
      <c r="D12" s="25">
        <v>2</v>
      </c>
      <c r="E12" s="25">
        <v>14.6</v>
      </c>
      <c r="F12" s="26">
        <v>4037.3</v>
      </c>
      <c r="G12" s="26">
        <f t="shared" si="3"/>
        <v>2018.65</v>
      </c>
      <c r="H12" s="27">
        <v>80809</v>
      </c>
      <c r="J12" s="25">
        <v>14.5</v>
      </c>
      <c r="K12" s="25">
        <v>2.6</v>
      </c>
      <c r="L12" s="25">
        <v>4.5</v>
      </c>
      <c r="M12" s="25">
        <v>10.6</v>
      </c>
      <c r="N12" s="26">
        <f>O12*2</f>
        <v>5718.4</v>
      </c>
      <c r="O12" s="26">
        <v>2859.2</v>
      </c>
      <c r="P12" s="27">
        <v>142652</v>
      </c>
      <c r="R12" s="25">
        <v>1.9</v>
      </c>
      <c r="S12" s="38">
        <v>14.5</v>
      </c>
      <c r="T12" s="25">
        <v>2.6</v>
      </c>
      <c r="U12" s="25">
        <v>4.5</v>
      </c>
      <c r="V12" s="38">
        <v>10.6</v>
      </c>
      <c r="W12" s="26">
        <v>9561.25</v>
      </c>
      <c r="X12" s="27">
        <v>104993</v>
      </c>
      <c r="Y12" s="27">
        <f t="shared" si="5"/>
        <v>0</v>
      </c>
      <c r="Z12" s="27">
        <f t="shared" si="0"/>
        <v>104993</v>
      </c>
      <c r="AA12" s="27">
        <v>0</v>
      </c>
      <c r="AB12" s="29">
        <f t="shared" si="6"/>
        <v>0</v>
      </c>
      <c r="AD12" s="25">
        <v>14.6</v>
      </c>
      <c r="AE12" s="25">
        <v>1.9</v>
      </c>
      <c r="AF12" s="25">
        <v>14.5</v>
      </c>
      <c r="AG12" s="25">
        <v>2.6</v>
      </c>
      <c r="AH12" s="25">
        <v>4.5</v>
      </c>
      <c r="AI12" s="25">
        <v>10.6</v>
      </c>
      <c r="AJ12" s="26">
        <v>141.58000000000001</v>
      </c>
      <c r="AK12" s="27">
        <v>58994</v>
      </c>
      <c r="AL12" s="27">
        <f t="shared" si="7"/>
        <v>73357</v>
      </c>
      <c r="AM12" s="27">
        <f t="shared" si="1"/>
        <v>132351</v>
      </c>
      <c r="AN12" s="27">
        <v>92235</v>
      </c>
      <c r="AO12" s="29">
        <f t="shared" si="2"/>
        <v>0.69689688782102133</v>
      </c>
    </row>
    <row r="13" spans="1:102">
      <c r="A13" s="24">
        <v>40560</v>
      </c>
      <c r="B13" s="25">
        <v>2.8</v>
      </c>
      <c r="C13" s="25">
        <v>4.2</v>
      </c>
      <c r="D13" s="25">
        <v>2.4</v>
      </c>
      <c r="E13" s="25">
        <v>2.4</v>
      </c>
      <c r="F13" s="26">
        <v>442.5</v>
      </c>
      <c r="G13" s="26">
        <f t="shared" si="3"/>
        <v>221.25</v>
      </c>
      <c r="H13" s="27">
        <v>60862</v>
      </c>
      <c r="J13" s="25">
        <v>2.4</v>
      </c>
      <c r="K13" s="25">
        <v>2.4</v>
      </c>
      <c r="L13" s="25">
        <v>8</v>
      </c>
      <c r="M13" s="25">
        <v>25.8</v>
      </c>
      <c r="N13" s="26">
        <v>5878.6</v>
      </c>
      <c r="O13" s="26">
        <f t="shared" si="4"/>
        <v>2939.3</v>
      </c>
      <c r="P13" s="27">
        <v>99263</v>
      </c>
      <c r="R13" s="25">
        <v>2.4</v>
      </c>
      <c r="S13" s="25">
        <v>2.4</v>
      </c>
      <c r="T13" s="25">
        <v>2.4</v>
      </c>
      <c r="U13" s="25">
        <v>8</v>
      </c>
      <c r="V13" s="38">
        <v>25.8</v>
      </c>
      <c r="W13" s="26">
        <v>4861.1499999999996</v>
      </c>
      <c r="X13" s="27">
        <v>53381</v>
      </c>
      <c r="Y13" s="27">
        <f t="shared" si="5"/>
        <v>0</v>
      </c>
      <c r="Z13" s="27">
        <f t="shared" si="0"/>
        <v>53381</v>
      </c>
      <c r="AA13" s="27">
        <v>0</v>
      </c>
      <c r="AB13" s="29">
        <f t="shared" si="6"/>
        <v>0</v>
      </c>
      <c r="AD13" s="25">
        <v>2.4</v>
      </c>
      <c r="AE13" s="25">
        <v>2.4</v>
      </c>
      <c r="AF13" s="25">
        <v>2.4</v>
      </c>
      <c r="AG13" s="25">
        <v>2.4</v>
      </c>
      <c r="AH13" s="25">
        <v>8</v>
      </c>
      <c r="AI13" s="25">
        <v>25.8</v>
      </c>
      <c r="AJ13" s="26">
        <v>6523.48</v>
      </c>
      <c r="AK13" s="27">
        <v>27181</v>
      </c>
      <c r="AL13" s="27">
        <f t="shared" si="7"/>
        <v>92235</v>
      </c>
      <c r="AM13" s="27">
        <f t="shared" si="1"/>
        <v>119416</v>
      </c>
      <c r="AN13" s="27">
        <v>100933</v>
      </c>
      <c r="AO13" s="29">
        <f t="shared" si="2"/>
        <v>0.84522174582970455</v>
      </c>
    </row>
    <row r="14" spans="1:102">
      <c r="A14" s="24">
        <v>40562</v>
      </c>
      <c r="B14" s="37"/>
      <c r="C14" s="37"/>
      <c r="D14" s="37"/>
      <c r="E14" s="37"/>
      <c r="F14" s="37"/>
      <c r="G14" s="37"/>
      <c r="H14" s="37"/>
      <c r="J14" s="25">
        <v>1.5</v>
      </c>
      <c r="K14" s="25">
        <v>3.1</v>
      </c>
      <c r="L14" s="25">
        <v>0.9</v>
      </c>
      <c r="M14" s="25">
        <v>1.6</v>
      </c>
      <c r="N14" s="26">
        <v>148.30000000000001</v>
      </c>
      <c r="O14" s="26">
        <f t="shared" si="4"/>
        <v>74.150000000000006</v>
      </c>
      <c r="P14" s="27">
        <v>98279</v>
      </c>
      <c r="R14" s="25">
        <v>4</v>
      </c>
      <c r="S14" s="25">
        <v>1.5</v>
      </c>
      <c r="T14" s="25">
        <v>3.1</v>
      </c>
      <c r="U14" s="25">
        <v>0.9</v>
      </c>
      <c r="V14" s="25">
        <v>1.6</v>
      </c>
      <c r="W14" s="26">
        <v>345.8</v>
      </c>
      <c r="X14" s="27">
        <v>69336</v>
      </c>
      <c r="Y14" s="27">
        <f t="shared" si="5"/>
        <v>0</v>
      </c>
      <c r="Z14" s="27">
        <f t="shared" si="0"/>
        <v>69336</v>
      </c>
      <c r="AA14" s="27">
        <v>0</v>
      </c>
      <c r="AB14" s="29">
        <f t="shared" si="6"/>
        <v>0</v>
      </c>
      <c r="AD14" s="25">
        <v>2.1</v>
      </c>
      <c r="AE14" s="25">
        <v>4</v>
      </c>
      <c r="AF14" s="25">
        <v>1.5</v>
      </c>
      <c r="AG14" s="25">
        <v>3.1</v>
      </c>
      <c r="AH14" s="25">
        <v>0.9</v>
      </c>
      <c r="AI14" s="25">
        <v>1.6</v>
      </c>
      <c r="AJ14" s="26">
        <v>262.55</v>
      </c>
      <c r="AK14" s="27">
        <v>56339</v>
      </c>
      <c r="AL14" s="27">
        <f t="shared" si="7"/>
        <v>100933</v>
      </c>
      <c r="AM14" s="27">
        <f t="shared" si="1"/>
        <v>157272</v>
      </c>
      <c r="AN14" s="27">
        <v>118961</v>
      </c>
      <c r="AO14" s="29">
        <f t="shared" si="2"/>
        <v>0.75640291978228802</v>
      </c>
    </row>
    <row r="15" spans="1:102">
      <c r="A15" s="24">
        <v>40563</v>
      </c>
      <c r="B15" s="25">
        <v>18.399999999999999</v>
      </c>
      <c r="C15" s="25">
        <v>2.2999999999999998</v>
      </c>
      <c r="D15" s="25">
        <v>1.5</v>
      </c>
      <c r="E15" s="25">
        <v>3.2</v>
      </c>
      <c r="F15" s="26">
        <v>1859.7</v>
      </c>
      <c r="G15" s="26">
        <f t="shared" si="3"/>
        <v>929.85</v>
      </c>
      <c r="H15" s="27">
        <v>56984</v>
      </c>
      <c r="J15" s="25">
        <v>9.8000000000000007</v>
      </c>
      <c r="K15" s="25">
        <v>7.8</v>
      </c>
      <c r="L15" s="25">
        <v>3.8</v>
      </c>
      <c r="M15" s="25">
        <v>2.1</v>
      </c>
      <c r="N15" s="26">
        <v>1828.4</v>
      </c>
      <c r="O15" s="26">
        <f t="shared" si="4"/>
        <v>914.2</v>
      </c>
      <c r="P15" s="27">
        <v>123197</v>
      </c>
      <c r="R15" s="25">
        <v>3.2</v>
      </c>
      <c r="S15" s="25">
        <v>9.8000000000000007</v>
      </c>
      <c r="T15" s="25">
        <v>7.8</v>
      </c>
      <c r="U15" s="25">
        <v>3.8</v>
      </c>
      <c r="V15" s="25">
        <v>2.1</v>
      </c>
      <c r="W15" s="26">
        <v>5713.35</v>
      </c>
      <c r="X15" s="27">
        <v>80664</v>
      </c>
      <c r="Y15" s="27">
        <f t="shared" si="5"/>
        <v>0</v>
      </c>
      <c r="Z15" s="27">
        <f t="shared" si="0"/>
        <v>80664</v>
      </c>
      <c r="AA15" s="27">
        <v>0</v>
      </c>
      <c r="AB15" s="29">
        <f t="shared" si="6"/>
        <v>0</v>
      </c>
      <c r="AD15" s="25">
        <v>1.5</v>
      </c>
      <c r="AE15" s="25">
        <v>3.2</v>
      </c>
      <c r="AF15" s="25">
        <v>9.8000000000000007</v>
      </c>
      <c r="AG15" s="25">
        <v>7.8</v>
      </c>
      <c r="AH15" s="25">
        <v>3.8</v>
      </c>
      <c r="AI15" s="25">
        <v>2.1</v>
      </c>
      <c r="AJ15" s="26">
        <v>3301.06</v>
      </c>
      <c r="AK15" s="27">
        <v>48141</v>
      </c>
      <c r="AL15" s="27">
        <f t="shared" si="7"/>
        <v>118961</v>
      </c>
      <c r="AM15" s="27">
        <f t="shared" si="1"/>
        <v>167102</v>
      </c>
      <c r="AN15" s="27">
        <v>134367</v>
      </c>
      <c r="AO15" s="29">
        <f t="shared" si="2"/>
        <v>0.80410168639513591</v>
      </c>
    </row>
    <row r="16" spans="1:102">
      <c r="A16" s="24">
        <v>40564</v>
      </c>
      <c r="B16" s="25">
        <v>1.6</v>
      </c>
      <c r="C16" s="25">
        <v>39</v>
      </c>
      <c r="D16" s="25">
        <v>3.3</v>
      </c>
      <c r="E16" s="25">
        <v>9.6</v>
      </c>
      <c r="F16" s="26">
        <v>3349.6</v>
      </c>
      <c r="G16" s="26">
        <f t="shared" si="3"/>
        <v>1674.8</v>
      </c>
      <c r="H16" s="27">
        <v>71240</v>
      </c>
      <c r="J16" s="25">
        <v>0.8</v>
      </c>
      <c r="K16" s="25">
        <v>7.9</v>
      </c>
      <c r="L16" s="25">
        <v>1.2</v>
      </c>
      <c r="M16" s="25">
        <v>2.4</v>
      </c>
      <c r="N16" s="26">
        <v>281.39999999999998</v>
      </c>
      <c r="O16" s="26">
        <f t="shared" si="4"/>
        <v>140.69999999999999</v>
      </c>
      <c r="P16" s="27">
        <v>127001</v>
      </c>
      <c r="R16" s="25">
        <v>5.7</v>
      </c>
      <c r="S16" s="25">
        <v>0.8</v>
      </c>
      <c r="T16" s="25">
        <v>7.9</v>
      </c>
      <c r="U16" s="25">
        <v>1.2</v>
      </c>
      <c r="V16" s="25">
        <v>2.4</v>
      </c>
      <c r="W16" s="26">
        <v>777.9</v>
      </c>
      <c r="X16" s="27">
        <v>86651</v>
      </c>
      <c r="Y16" s="27">
        <f t="shared" ref="Y16:Y17" si="8">AA15</f>
        <v>0</v>
      </c>
      <c r="Z16" s="27">
        <f t="shared" ref="Z16:Z17" si="9">X16+Y16</f>
        <v>86651</v>
      </c>
      <c r="AA16" s="27">
        <v>0</v>
      </c>
      <c r="AB16" s="29">
        <f t="shared" si="6"/>
        <v>0</v>
      </c>
      <c r="AD16" s="25">
        <v>9.6</v>
      </c>
      <c r="AE16" s="25">
        <v>5.7</v>
      </c>
      <c r="AF16" s="25">
        <v>0.8</v>
      </c>
      <c r="AG16" s="25">
        <v>7.9</v>
      </c>
      <c r="AH16" s="25">
        <v>1.2</v>
      </c>
      <c r="AI16" s="25">
        <v>2.4</v>
      </c>
      <c r="AJ16" s="26">
        <v>3196.21</v>
      </c>
      <c r="AK16" s="27">
        <v>46611</v>
      </c>
      <c r="AL16" s="27">
        <f t="shared" ref="AL16" si="10">AN15</f>
        <v>134367</v>
      </c>
      <c r="AM16" s="27">
        <f t="shared" ref="AM16" si="11">AK16+AL16</f>
        <v>180978</v>
      </c>
      <c r="AN16" s="27">
        <v>149282</v>
      </c>
      <c r="AO16" s="29">
        <f t="shared" si="2"/>
        <v>0.82486269049276706</v>
      </c>
    </row>
    <row r="17" spans="1:41">
      <c r="A17" s="24">
        <v>40565</v>
      </c>
      <c r="B17" s="25">
        <v>2.4</v>
      </c>
      <c r="C17" s="25">
        <v>19.600000000000001</v>
      </c>
      <c r="D17" s="25">
        <v>9.6999999999999993</v>
      </c>
      <c r="E17" s="25">
        <v>1.4</v>
      </c>
      <c r="F17" s="26">
        <v>5277.8</v>
      </c>
      <c r="G17" s="26">
        <f t="shared" si="3"/>
        <v>2638.9</v>
      </c>
      <c r="H17" s="27">
        <v>92416</v>
      </c>
      <c r="J17" s="25">
        <v>1.4</v>
      </c>
      <c r="K17" s="25">
        <v>1.7</v>
      </c>
      <c r="L17" s="25">
        <v>0.5</v>
      </c>
      <c r="M17" s="25">
        <v>6.9</v>
      </c>
      <c r="N17" s="26">
        <v>109.4</v>
      </c>
      <c r="O17" s="26">
        <f t="shared" si="4"/>
        <v>54.7</v>
      </c>
      <c r="P17" s="27">
        <v>135794</v>
      </c>
      <c r="R17" s="25">
        <v>1.9</v>
      </c>
      <c r="S17" s="25">
        <v>1.4</v>
      </c>
      <c r="T17" s="25">
        <v>1.7</v>
      </c>
      <c r="U17" s="25">
        <v>0.5</v>
      </c>
      <c r="V17" s="25">
        <v>6.9</v>
      </c>
      <c r="W17" s="26">
        <v>190.25</v>
      </c>
      <c r="X17" s="27">
        <v>128359</v>
      </c>
      <c r="Y17" s="27">
        <f t="shared" si="8"/>
        <v>0</v>
      </c>
      <c r="Z17" s="27">
        <f t="shared" si="9"/>
        <v>128359</v>
      </c>
      <c r="AA17" s="27">
        <v>0</v>
      </c>
      <c r="AB17" s="29">
        <f t="shared" si="6"/>
        <v>0</v>
      </c>
      <c r="AD17" s="25">
        <v>1.4</v>
      </c>
      <c r="AE17" s="25">
        <v>1.9</v>
      </c>
      <c r="AF17" s="25">
        <v>1.4</v>
      </c>
      <c r="AG17" s="25">
        <v>1.7</v>
      </c>
      <c r="AH17" s="25">
        <v>0.5</v>
      </c>
      <c r="AI17" s="25">
        <v>6.9</v>
      </c>
      <c r="AJ17" s="26">
        <v>147.38999999999999</v>
      </c>
      <c r="AK17" s="27">
        <v>52511</v>
      </c>
      <c r="AL17" s="27">
        <f t="shared" ref="AL17:AL19" si="12">AN16</f>
        <v>149282</v>
      </c>
      <c r="AM17" s="27">
        <f t="shared" ref="AM17:AM19" si="13">AK17+AL17</f>
        <v>201793</v>
      </c>
      <c r="AN17" s="27">
        <v>166086</v>
      </c>
      <c r="AO17" s="29">
        <f t="shared" si="2"/>
        <v>0.823051344694811</v>
      </c>
    </row>
    <row r="18" spans="1:41">
      <c r="A18" s="24">
        <v>40566</v>
      </c>
      <c r="B18" s="25">
        <v>1.6</v>
      </c>
      <c r="C18" s="25">
        <v>0.6</v>
      </c>
      <c r="D18" s="25">
        <v>2.4</v>
      </c>
      <c r="E18" s="25">
        <v>1.6</v>
      </c>
      <c r="F18" s="26">
        <v>102.3</v>
      </c>
      <c r="G18" s="26">
        <f t="shared" si="3"/>
        <v>51.15</v>
      </c>
      <c r="H18" s="27">
        <v>79651</v>
      </c>
      <c r="J18" s="25">
        <v>2.8</v>
      </c>
      <c r="K18" s="25">
        <v>5</v>
      </c>
      <c r="L18" s="25">
        <v>6.7</v>
      </c>
      <c r="M18" s="25">
        <v>2.2999999999999998</v>
      </c>
      <c r="N18" s="26">
        <v>863.6</v>
      </c>
      <c r="O18" s="26">
        <f t="shared" si="4"/>
        <v>431.8</v>
      </c>
      <c r="P18" s="27">
        <v>162080</v>
      </c>
      <c r="R18" s="25">
        <v>1.1000000000000001</v>
      </c>
      <c r="S18" s="25">
        <v>2.8</v>
      </c>
      <c r="T18" s="25">
        <v>5</v>
      </c>
      <c r="U18" s="25">
        <v>6.7</v>
      </c>
      <c r="V18" s="25">
        <v>2.2999999999999998</v>
      </c>
      <c r="W18" s="26">
        <v>993.55</v>
      </c>
      <c r="X18" s="27">
        <v>104438</v>
      </c>
      <c r="Y18" s="27">
        <f t="shared" ref="Y18:Y19" si="14">AA17</f>
        <v>0</v>
      </c>
      <c r="Z18" s="27">
        <f t="shared" ref="Z18:Z19" si="15">X18+Y18</f>
        <v>104438</v>
      </c>
      <c r="AA18" s="27">
        <v>0</v>
      </c>
      <c r="AB18" s="29">
        <f t="shared" si="6"/>
        <v>0</v>
      </c>
      <c r="AD18" s="25">
        <v>1.6</v>
      </c>
      <c r="AE18" s="25">
        <v>1.1000000000000001</v>
      </c>
      <c r="AF18" s="25">
        <v>2.8</v>
      </c>
      <c r="AG18" s="25">
        <v>5</v>
      </c>
      <c r="AH18" s="25">
        <v>6.7</v>
      </c>
      <c r="AI18" s="25">
        <v>2.2999999999999998</v>
      </c>
      <c r="AJ18" s="26">
        <v>413.2</v>
      </c>
      <c r="AK18" s="27">
        <v>49929</v>
      </c>
      <c r="AL18" s="27">
        <f t="shared" si="12"/>
        <v>166086</v>
      </c>
      <c r="AM18" s="27">
        <f t="shared" si="13"/>
        <v>216015</v>
      </c>
      <c r="AN18" s="27">
        <v>182063</v>
      </c>
      <c r="AO18" s="29">
        <f t="shared" si="2"/>
        <v>0.84282572969469716</v>
      </c>
    </row>
    <row r="19" spans="1:41">
      <c r="A19" s="24">
        <v>40569</v>
      </c>
      <c r="B19" s="25">
        <v>4.9000000000000004</v>
      </c>
      <c r="C19" s="25">
        <v>26</v>
      </c>
      <c r="D19" s="25">
        <v>1.2</v>
      </c>
      <c r="E19" s="25">
        <v>0.3</v>
      </c>
      <c r="F19" s="26">
        <v>508.4</v>
      </c>
      <c r="G19" s="26">
        <f t="shared" si="3"/>
        <v>254.2</v>
      </c>
      <c r="H19" s="27">
        <v>49010</v>
      </c>
      <c r="J19" s="25">
        <v>4.2</v>
      </c>
      <c r="K19" s="25">
        <v>10.3</v>
      </c>
      <c r="L19" s="25">
        <v>1.9</v>
      </c>
      <c r="M19" s="25">
        <v>5.9</v>
      </c>
      <c r="N19" s="26">
        <v>2271.6</v>
      </c>
      <c r="O19" s="26">
        <f t="shared" si="4"/>
        <v>1135.8</v>
      </c>
      <c r="P19" s="27">
        <v>62541</v>
      </c>
      <c r="R19" s="25">
        <v>0.3</v>
      </c>
      <c r="S19" s="25">
        <v>4.2</v>
      </c>
      <c r="T19" s="38">
        <v>10.3</v>
      </c>
      <c r="U19" s="25">
        <v>1.9</v>
      </c>
      <c r="V19" s="25">
        <v>5.9</v>
      </c>
      <c r="W19" s="26">
        <v>1640.3</v>
      </c>
      <c r="X19" s="27">
        <v>56610</v>
      </c>
      <c r="Y19" s="27">
        <f t="shared" si="14"/>
        <v>0</v>
      </c>
      <c r="Z19" s="27">
        <f t="shared" si="15"/>
        <v>56610</v>
      </c>
      <c r="AA19" s="27">
        <v>0</v>
      </c>
      <c r="AB19" s="29">
        <f t="shared" si="6"/>
        <v>0</v>
      </c>
      <c r="AD19" s="25">
        <v>1.2</v>
      </c>
      <c r="AE19" s="25">
        <v>0.3</v>
      </c>
      <c r="AF19" s="25">
        <v>4.2</v>
      </c>
      <c r="AG19" s="25">
        <v>10.3</v>
      </c>
      <c r="AH19" s="25">
        <v>1.9</v>
      </c>
      <c r="AI19" s="25">
        <v>5.9</v>
      </c>
      <c r="AJ19" s="26">
        <v>1672.9</v>
      </c>
      <c r="AK19" s="27">
        <v>38338</v>
      </c>
      <c r="AL19" s="27">
        <f t="shared" si="12"/>
        <v>182063</v>
      </c>
      <c r="AM19" s="27">
        <f t="shared" si="13"/>
        <v>220401</v>
      </c>
      <c r="AN19" s="27">
        <v>194331</v>
      </c>
      <c r="AO19" s="29">
        <f t="shared" si="2"/>
        <v>0.88171560020145101</v>
      </c>
    </row>
    <row r="20" spans="1:41">
      <c r="A20" s="24">
        <v>40570</v>
      </c>
      <c r="B20" s="25">
        <v>4.2</v>
      </c>
      <c r="C20" s="25">
        <v>6.8</v>
      </c>
      <c r="D20" s="25">
        <v>11.8</v>
      </c>
      <c r="E20" s="25">
        <v>13</v>
      </c>
      <c r="F20" s="26">
        <v>4230.1000000000004</v>
      </c>
      <c r="G20" s="26">
        <f t="shared" si="3"/>
        <v>2115.0500000000002</v>
      </c>
      <c r="H20" s="27">
        <v>76749</v>
      </c>
      <c r="J20" s="25">
        <v>15.4</v>
      </c>
      <c r="K20" s="25">
        <v>1.1000000000000001</v>
      </c>
      <c r="L20" s="25">
        <v>3.5</v>
      </c>
      <c r="M20" s="25">
        <v>6.8</v>
      </c>
      <c r="N20" s="26">
        <v>2190.1999999999998</v>
      </c>
      <c r="O20" s="26">
        <f t="shared" si="4"/>
        <v>1095.0999999999999</v>
      </c>
      <c r="P20" s="27">
        <v>132866</v>
      </c>
      <c r="R20" s="38">
        <v>13</v>
      </c>
      <c r="S20" s="38">
        <v>15.4</v>
      </c>
      <c r="T20" s="25">
        <v>1.1000000000000001</v>
      </c>
      <c r="U20" s="25">
        <v>3.5</v>
      </c>
      <c r="V20" s="25">
        <v>6.8</v>
      </c>
      <c r="W20" s="26">
        <v>47959.5</v>
      </c>
      <c r="X20" s="27">
        <v>75241</v>
      </c>
      <c r="Y20" s="27">
        <f t="shared" ref="Y20" si="16">AA19</f>
        <v>0</v>
      </c>
      <c r="Z20" s="27">
        <f t="shared" ref="Z20" si="17">X20+Y20</f>
        <v>75241</v>
      </c>
      <c r="AA20" s="27">
        <v>0</v>
      </c>
      <c r="AB20" s="29">
        <f t="shared" ref="AB20:AB40" si="18">AA20/X20</f>
        <v>0</v>
      </c>
      <c r="AD20" s="25">
        <v>11.8</v>
      </c>
      <c r="AE20" s="25">
        <v>13</v>
      </c>
      <c r="AF20" s="25">
        <v>15.4</v>
      </c>
      <c r="AG20" s="25">
        <v>1.1000000000000001</v>
      </c>
      <c r="AH20" s="25">
        <v>3.5</v>
      </c>
      <c r="AI20" s="25">
        <v>6.8</v>
      </c>
      <c r="AJ20" s="26">
        <v>221677.41</v>
      </c>
      <c r="AK20" s="27">
        <v>34183</v>
      </c>
      <c r="AL20" s="27">
        <f t="shared" ref="AL20:AL22" si="19">AN19</f>
        <v>194331</v>
      </c>
      <c r="AM20" s="27">
        <f t="shared" ref="AM20:AM22" si="20">AK20+AL20</f>
        <v>228514</v>
      </c>
      <c r="AN20" s="27">
        <v>0</v>
      </c>
      <c r="AO20" s="29">
        <f t="shared" si="2"/>
        <v>0</v>
      </c>
    </row>
    <row r="21" spans="1:41">
      <c r="A21" s="24">
        <v>40571</v>
      </c>
      <c r="B21" s="25">
        <v>2.2999999999999998</v>
      </c>
      <c r="C21" s="25">
        <v>20</v>
      </c>
      <c r="D21" s="25">
        <v>1.1000000000000001</v>
      </c>
      <c r="E21" s="25">
        <v>5.9</v>
      </c>
      <c r="F21" s="26">
        <v>1917.8</v>
      </c>
      <c r="G21" s="26">
        <f t="shared" si="3"/>
        <v>958.9</v>
      </c>
      <c r="H21" s="27">
        <v>83939</v>
      </c>
      <c r="J21" s="25">
        <v>9.4</v>
      </c>
      <c r="K21" s="25">
        <v>5</v>
      </c>
      <c r="L21" s="25">
        <v>12.9</v>
      </c>
      <c r="M21" s="25">
        <v>1.8</v>
      </c>
      <c r="N21" s="26">
        <v>5508.8</v>
      </c>
      <c r="O21" s="26">
        <f t="shared" si="4"/>
        <v>2754.4</v>
      </c>
      <c r="P21" s="27">
        <v>130920</v>
      </c>
      <c r="R21" s="25">
        <v>5.9</v>
      </c>
      <c r="S21" s="25">
        <v>9.4</v>
      </c>
      <c r="T21" s="25">
        <v>5</v>
      </c>
      <c r="U21" s="38">
        <v>12.9</v>
      </c>
      <c r="V21" s="25">
        <v>1.8</v>
      </c>
      <c r="W21" s="26">
        <v>13617.95</v>
      </c>
      <c r="X21" s="27">
        <v>85485</v>
      </c>
      <c r="Y21" s="27">
        <f t="shared" ref="Y21:Y22" si="21">AA20</f>
        <v>0</v>
      </c>
      <c r="Z21" s="27">
        <f t="shared" ref="Z21:Z22" si="22">X21+Y21</f>
        <v>85485</v>
      </c>
      <c r="AA21" s="27">
        <v>0</v>
      </c>
      <c r="AB21" s="29">
        <f t="shared" si="18"/>
        <v>0</v>
      </c>
      <c r="AD21" s="25">
        <v>1.1000000000000001</v>
      </c>
      <c r="AE21" s="25">
        <v>5.9</v>
      </c>
      <c r="AF21" s="25">
        <v>9.4</v>
      </c>
      <c r="AG21" s="25">
        <v>5</v>
      </c>
      <c r="AH21" s="25">
        <v>12.9</v>
      </c>
      <c r="AI21" s="25">
        <v>1.8</v>
      </c>
      <c r="AJ21" s="26">
        <v>383.16</v>
      </c>
      <c r="AK21" s="27">
        <v>9579</v>
      </c>
      <c r="AL21" s="27">
        <f t="shared" si="19"/>
        <v>0</v>
      </c>
      <c r="AM21" s="27">
        <f t="shared" si="20"/>
        <v>9579</v>
      </c>
      <c r="AN21" s="27">
        <v>3065</v>
      </c>
      <c r="AO21" s="29">
        <f t="shared" si="2"/>
        <v>0.31997076939137697</v>
      </c>
    </row>
    <row r="22" spans="1:41">
      <c r="A22" s="24">
        <v>40572</v>
      </c>
      <c r="B22" s="25">
        <v>13.4</v>
      </c>
      <c r="C22" s="25">
        <v>2.6</v>
      </c>
      <c r="D22" s="25">
        <v>2.6</v>
      </c>
      <c r="E22" s="25">
        <v>1.1000000000000001</v>
      </c>
      <c r="F22" s="26">
        <v>1692</v>
      </c>
      <c r="G22" s="26">
        <f t="shared" si="3"/>
        <v>846</v>
      </c>
      <c r="H22" s="27">
        <v>128833</v>
      </c>
      <c r="J22" s="25">
        <v>9.1</v>
      </c>
      <c r="K22" s="25">
        <v>6.2</v>
      </c>
      <c r="L22" s="25">
        <v>27.3</v>
      </c>
      <c r="M22" s="25">
        <v>2.1</v>
      </c>
      <c r="N22" s="26">
        <v>4330.8</v>
      </c>
      <c r="O22" s="26">
        <f t="shared" si="4"/>
        <v>2165.4</v>
      </c>
      <c r="P22" s="27">
        <v>300603</v>
      </c>
      <c r="R22" s="25">
        <v>7.3</v>
      </c>
      <c r="S22" s="25">
        <v>9.1</v>
      </c>
      <c r="T22" s="25">
        <v>6.2</v>
      </c>
      <c r="U22" s="38">
        <v>27.3</v>
      </c>
      <c r="V22" s="25">
        <v>2.1</v>
      </c>
      <c r="W22" s="26">
        <v>14074.15</v>
      </c>
      <c r="X22" s="27">
        <v>198737</v>
      </c>
      <c r="Y22" s="27">
        <f t="shared" si="21"/>
        <v>0</v>
      </c>
      <c r="Z22" s="27">
        <f t="shared" si="22"/>
        <v>198737</v>
      </c>
      <c r="AA22" s="27">
        <v>0</v>
      </c>
      <c r="AB22" s="29">
        <f t="shared" si="18"/>
        <v>0</v>
      </c>
      <c r="AD22" s="25">
        <v>5.9</v>
      </c>
      <c r="AE22" s="25">
        <v>7.3</v>
      </c>
      <c r="AF22" s="25">
        <v>9.1</v>
      </c>
      <c r="AG22" s="25">
        <v>6.2</v>
      </c>
      <c r="AH22" s="25">
        <v>27.3</v>
      </c>
      <c r="AI22" s="25">
        <v>2.1</v>
      </c>
      <c r="AJ22" s="26">
        <v>894.69</v>
      </c>
      <c r="AK22" s="27">
        <v>29823</v>
      </c>
      <c r="AL22" s="27">
        <f t="shared" si="19"/>
        <v>3065</v>
      </c>
      <c r="AM22" s="27">
        <f t="shared" si="20"/>
        <v>32888</v>
      </c>
      <c r="AN22" s="27">
        <v>12609</v>
      </c>
      <c r="AO22" s="29">
        <f t="shared" si="2"/>
        <v>0.38339211870591094</v>
      </c>
    </row>
    <row r="23" spans="1:41">
      <c r="A23" s="24">
        <v>40573</v>
      </c>
      <c r="B23" s="25">
        <v>1.9</v>
      </c>
      <c r="C23" s="25">
        <v>2.5</v>
      </c>
      <c r="D23" s="25">
        <v>14.3</v>
      </c>
      <c r="E23" s="25">
        <v>7.4</v>
      </c>
      <c r="F23" s="26">
        <v>3337.3</v>
      </c>
      <c r="G23" s="26">
        <f t="shared" si="3"/>
        <v>1668.65</v>
      </c>
      <c r="H23" s="27">
        <v>96011</v>
      </c>
      <c r="J23" s="25">
        <v>9.1999999999999993</v>
      </c>
      <c r="K23" s="25">
        <v>6.2</v>
      </c>
      <c r="L23" s="25">
        <v>2.7</v>
      </c>
      <c r="M23" s="25">
        <v>6.9</v>
      </c>
      <c r="N23" s="26">
        <v>2619.4</v>
      </c>
      <c r="O23" s="26">
        <f t="shared" si="4"/>
        <v>1309.7</v>
      </c>
      <c r="P23" s="27">
        <v>345679</v>
      </c>
      <c r="R23" s="25">
        <v>4.0999999999999996</v>
      </c>
      <c r="S23" s="25">
        <v>9.1999999999999993</v>
      </c>
      <c r="T23" s="25">
        <v>6.2</v>
      </c>
      <c r="U23" s="25">
        <v>2.7</v>
      </c>
      <c r="V23" s="25">
        <v>6.9</v>
      </c>
      <c r="W23" s="26">
        <v>8095.7</v>
      </c>
      <c r="X23" s="27">
        <v>165144</v>
      </c>
      <c r="Y23" s="27">
        <f>AA22</f>
        <v>0</v>
      </c>
      <c r="Z23" s="27">
        <f>X23+Y23</f>
        <v>165144</v>
      </c>
      <c r="AA23" s="27">
        <v>0</v>
      </c>
      <c r="AB23" s="29">
        <f t="shared" si="18"/>
        <v>0</v>
      </c>
      <c r="AD23" s="25">
        <v>1.6</v>
      </c>
      <c r="AE23" s="25">
        <v>4.0999999999999996</v>
      </c>
      <c r="AF23" s="25">
        <v>9.1999999999999993</v>
      </c>
      <c r="AG23" s="25">
        <v>6.2</v>
      </c>
      <c r="AH23" s="25">
        <v>2.7</v>
      </c>
      <c r="AI23" s="25">
        <v>6.9</v>
      </c>
      <c r="AJ23" s="26">
        <v>32846.35</v>
      </c>
      <c r="AK23" s="27">
        <v>25297</v>
      </c>
      <c r="AL23" s="27">
        <f t="shared" ref="AL23:AL25" si="23">AN22</f>
        <v>12609</v>
      </c>
      <c r="AM23" s="27">
        <f t="shared" ref="AM23:AM25" si="24">AK23+AL23</f>
        <v>37906</v>
      </c>
      <c r="AN23" s="27">
        <v>0</v>
      </c>
      <c r="AO23" s="29">
        <f t="shared" si="2"/>
        <v>0</v>
      </c>
    </row>
    <row r="24" spans="1:41">
      <c r="A24" s="24">
        <v>40576</v>
      </c>
      <c r="B24" s="25">
        <v>4.9000000000000004</v>
      </c>
      <c r="C24" s="25">
        <v>1.1000000000000001</v>
      </c>
      <c r="D24" s="25">
        <v>3.5</v>
      </c>
      <c r="E24" s="25">
        <v>2.1</v>
      </c>
      <c r="F24" s="26">
        <v>264.5</v>
      </c>
      <c r="G24" s="26">
        <f t="shared" si="3"/>
        <v>132.25</v>
      </c>
      <c r="H24" s="27">
        <v>87015</v>
      </c>
      <c r="J24" s="25">
        <v>4.8</v>
      </c>
      <c r="K24" s="25">
        <v>2.8</v>
      </c>
      <c r="L24" s="25">
        <v>5.6</v>
      </c>
      <c r="M24" s="25">
        <v>23.7</v>
      </c>
      <c r="N24" s="26">
        <v>8540.4</v>
      </c>
      <c r="O24" s="26">
        <f t="shared" si="4"/>
        <v>4270.2</v>
      </c>
      <c r="P24" s="27">
        <v>144194</v>
      </c>
      <c r="R24" s="25">
        <v>2.1</v>
      </c>
      <c r="S24" s="25">
        <v>4.8</v>
      </c>
      <c r="T24" s="25">
        <v>2.8</v>
      </c>
      <c r="U24" s="25">
        <v>5.6</v>
      </c>
      <c r="V24" s="38">
        <v>23.7</v>
      </c>
      <c r="W24" s="26">
        <v>6493.45</v>
      </c>
      <c r="X24" s="27">
        <v>70224</v>
      </c>
      <c r="Y24" s="27">
        <f t="shared" ref="Y24:Y31" si="25">AA23</f>
        <v>0</v>
      </c>
      <c r="Z24" s="27">
        <f>X24+Y24</f>
        <v>70224</v>
      </c>
      <c r="AA24" s="27">
        <v>0</v>
      </c>
      <c r="AB24" s="29">
        <f t="shared" si="18"/>
        <v>0</v>
      </c>
      <c r="AD24" s="25">
        <v>3.5</v>
      </c>
      <c r="AE24" s="25">
        <v>2.1</v>
      </c>
      <c r="AF24" s="25">
        <v>4.8</v>
      </c>
      <c r="AG24" s="25">
        <v>2.8</v>
      </c>
      <c r="AH24" s="25">
        <v>5.6</v>
      </c>
      <c r="AI24" s="25">
        <v>23.7</v>
      </c>
      <c r="AJ24" s="26">
        <v>938.13</v>
      </c>
      <c r="AL24" s="27">
        <f t="shared" si="23"/>
        <v>0</v>
      </c>
      <c r="AM24" s="27">
        <f t="shared" si="24"/>
        <v>0</v>
      </c>
      <c r="AN24" s="27">
        <v>4378</v>
      </c>
    </row>
    <row r="25" spans="1:41">
      <c r="A25" s="24">
        <v>40577</v>
      </c>
      <c r="B25" s="25">
        <v>2.7</v>
      </c>
      <c r="C25" s="25">
        <v>2</v>
      </c>
      <c r="D25" s="25">
        <v>1.5</v>
      </c>
      <c r="E25" s="25">
        <v>7</v>
      </c>
      <c r="F25" s="26">
        <v>238.9</v>
      </c>
      <c r="G25" s="26">
        <f t="shared" si="3"/>
        <v>119.45</v>
      </c>
      <c r="H25" s="27">
        <v>86856</v>
      </c>
      <c r="J25" s="25">
        <v>2.9</v>
      </c>
      <c r="K25" s="25">
        <v>8.4</v>
      </c>
      <c r="L25" s="25">
        <v>1.3</v>
      </c>
      <c r="M25" s="25">
        <v>2.8</v>
      </c>
      <c r="N25" s="26">
        <v>2588.6999999999998</v>
      </c>
      <c r="O25" s="26">
        <f t="shared" si="4"/>
        <v>1294.3499999999999</v>
      </c>
      <c r="P25" s="27">
        <v>142524</v>
      </c>
      <c r="R25" s="25">
        <v>7</v>
      </c>
      <c r="S25" s="25">
        <v>2.9</v>
      </c>
      <c r="T25" s="25">
        <v>8.4</v>
      </c>
      <c r="U25" s="25">
        <v>1.3</v>
      </c>
      <c r="V25" s="25">
        <v>2.8</v>
      </c>
      <c r="W25" s="26">
        <v>12059.45</v>
      </c>
      <c r="X25" s="27">
        <v>75678</v>
      </c>
      <c r="Y25" s="27">
        <f t="shared" si="25"/>
        <v>0</v>
      </c>
      <c r="Z25" s="27">
        <f>X25+Y25</f>
        <v>75678</v>
      </c>
      <c r="AA25" s="27">
        <v>0</v>
      </c>
      <c r="AB25" s="29">
        <f t="shared" si="18"/>
        <v>0</v>
      </c>
      <c r="AD25" s="25">
        <v>1.5</v>
      </c>
      <c r="AE25" s="25">
        <v>7</v>
      </c>
      <c r="AF25" s="25">
        <v>2.9</v>
      </c>
      <c r="AG25" s="25">
        <v>8.4</v>
      </c>
      <c r="AH25" s="25">
        <v>1.3</v>
      </c>
      <c r="AI25" s="25">
        <v>2.8</v>
      </c>
      <c r="AJ25" s="26">
        <v>141.25</v>
      </c>
      <c r="AK25" s="27">
        <v>13832</v>
      </c>
      <c r="AL25" s="27">
        <f t="shared" si="23"/>
        <v>4378</v>
      </c>
      <c r="AM25" s="27">
        <f t="shared" si="24"/>
        <v>18210</v>
      </c>
      <c r="AN25" s="27">
        <v>8804</v>
      </c>
      <c r="AO25" s="29">
        <f t="shared" si="2"/>
        <v>0.48347062053816586</v>
      </c>
    </row>
    <row r="26" spans="1:41">
      <c r="A26" s="24">
        <v>40578</v>
      </c>
      <c r="B26" s="25">
        <v>2.5</v>
      </c>
      <c r="C26" s="25">
        <v>3.2</v>
      </c>
      <c r="D26" s="25">
        <v>14.9</v>
      </c>
      <c r="E26" s="25">
        <v>5.9</v>
      </c>
      <c r="F26" s="26">
        <v>2602.6999999999998</v>
      </c>
      <c r="G26" s="26">
        <f t="shared" si="3"/>
        <v>1301.3499999999999</v>
      </c>
      <c r="H26" s="27">
        <v>78179</v>
      </c>
      <c r="J26" s="25">
        <v>3.9</v>
      </c>
      <c r="K26" s="25">
        <v>5.3</v>
      </c>
      <c r="L26" s="25">
        <v>6.1</v>
      </c>
      <c r="M26" s="25">
        <v>4.4000000000000004</v>
      </c>
      <c r="N26" s="26">
        <v>2088.6999999999998</v>
      </c>
      <c r="O26" s="26">
        <f t="shared" si="4"/>
        <v>1044.3499999999999</v>
      </c>
      <c r="P26" s="27">
        <v>134614</v>
      </c>
      <c r="R26" s="25">
        <v>4.8</v>
      </c>
      <c r="S26" s="25">
        <v>3.9</v>
      </c>
      <c r="T26" s="25">
        <v>5.3</v>
      </c>
      <c r="U26" s="25">
        <v>6.1</v>
      </c>
      <c r="V26" s="25">
        <v>4.4000000000000004</v>
      </c>
      <c r="W26" s="26">
        <v>8034.5</v>
      </c>
      <c r="X26" s="27">
        <v>75629</v>
      </c>
      <c r="Y26" s="27">
        <f t="shared" si="25"/>
        <v>0</v>
      </c>
      <c r="Z26" s="27">
        <f>X26+Y26</f>
        <v>75629</v>
      </c>
      <c r="AA26" s="27">
        <v>0</v>
      </c>
      <c r="AB26" s="29">
        <f t="shared" si="18"/>
        <v>0</v>
      </c>
      <c r="AD26" s="25">
        <v>5.9</v>
      </c>
      <c r="AE26" s="25">
        <v>4.8</v>
      </c>
      <c r="AF26" s="25">
        <v>3.9</v>
      </c>
      <c r="AG26" s="25">
        <v>5.3</v>
      </c>
      <c r="AH26" s="25">
        <v>6.1</v>
      </c>
      <c r="AI26" s="25">
        <v>4.4000000000000004</v>
      </c>
      <c r="AJ26" s="26">
        <v>21976.95</v>
      </c>
      <c r="AK26" s="27">
        <v>16466</v>
      </c>
      <c r="AL26" s="27">
        <f t="shared" ref="AL26" si="26">AN25</f>
        <v>8804</v>
      </c>
      <c r="AM26" s="27">
        <f t="shared" ref="AM26" si="27">AK26+AL26</f>
        <v>25270</v>
      </c>
      <c r="AN26" s="27">
        <v>0</v>
      </c>
      <c r="AO26" s="29">
        <f t="shared" si="2"/>
        <v>0</v>
      </c>
    </row>
    <row r="27" spans="1:41">
      <c r="A27" s="24">
        <v>40579</v>
      </c>
      <c r="B27" s="25">
        <v>4.9000000000000004</v>
      </c>
      <c r="C27" s="25">
        <v>4.5999999999999996</v>
      </c>
      <c r="D27" s="25">
        <v>1.7</v>
      </c>
      <c r="E27" s="25">
        <v>0.8</v>
      </c>
      <c r="F27" s="26">
        <v>340.4</v>
      </c>
      <c r="G27" s="26">
        <f t="shared" si="3"/>
        <v>170.2</v>
      </c>
      <c r="H27" s="27">
        <v>152613</v>
      </c>
      <c r="J27" s="25">
        <v>1.3</v>
      </c>
      <c r="K27" s="25">
        <v>25.3</v>
      </c>
      <c r="L27" s="25">
        <v>7.4</v>
      </c>
      <c r="M27" s="25">
        <v>0.6</v>
      </c>
      <c r="N27" s="26">
        <v>1138.0999999999999</v>
      </c>
      <c r="O27" s="26">
        <f t="shared" si="4"/>
        <v>569.04999999999995</v>
      </c>
      <c r="P27" s="27">
        <v>388689</v>
      </c>
      <c r="R27" s="25">
        <v>4.5</v>
      </c>
      <c r="S27" s="25">
        <v>1.3</v>
      </c>
      <c r="T27" s="38">
        <v>25.3</v>
      </c>
      <c r="U27" s="25">
        <v>7.4</v>
      </c>
      <c r="V27" s="25">
        <v>0.6</v>
      </c>
      <c r="W27" s="26">
        <v>2578.1</v>
      </c>
      <c r="X27" s="27">
        <v>238800</v>
      </c>
      <c r="Y27" s="27">
        <f t="shared" si="25"/>
        <v>0</v>
      </c>
      <c r="Z27" s="27">
        <f>X27+Y27</f>
        <v>238800</v>
      </c>
      <c r="AA27" s="27">
        <v>0</v>
      </c>
      <c r="AB27" s="29">
        <f t="shared" si="18"/>
        <v>0</v>
      </c>
      <c r="AD27" s="25">
        <v>1.2</v>
      </c>
      <c r="AE27" s="25">
        <v>4.5</v>
      </c>
      <c r="AF27" s="25">
        <v>1.3</v>
      </c>
      <c r="AG27" s="25">
        <v>25.3</v>
      </c>
      <c r="AH27" s="25">
        <v>7.4</v>
      </c>
      <c r="AI27" s="25">
        <v>0.6</v>
      </c>
      <c r="AJ27" s="26">
        <v>3214.05</v>
      </c>
      <c r="AK27" s="27">
        <v>40176</v>
      </c>
      <c r="AL27" s="27">
        <f t="shared" ref="AL27" si="28">AN26</f>
        <v>0</v>
      </c>
      <c r="AM27" s="27">
        <f t="shared" ref="AM27" si="29">AK27+AL27</f>
        <v>40176</v>
      </c>
      <c r="AN27" s="27">
        <v>12856</v>
      </c>
      <c r="AO27" s="29">
        <f t="shared" si="2"/>
        <v>0.31999203504579848</v>
      </c>
    </row>
    <row r="28" spans="1:41">
      <c r="A28" s="24">
        <v>40580</v>
      </c>
      <c r="B28" s="25">
        <v>20.5</v>
      </c>
      <c r="C28" s="25">
        <v>10.4</v>
      </c>
      <c r="D28" s="25">
        <v>2.2999999999999998</v>
      </c>
      <c r="E28" s="25">
        <v>7.8</v>
      </c>
      <c r="F28" s="26">
        <v>19808.3</v>
      </c>
      <c r="G28" s="26">
        <f t="shared" si="3"/>
        <v>9904.15</v>
      </c>
      <c r="H28" s="27">
        <v>111487</v>
      </c>
      <c r="J28" s="25">
        <v>0.9</v>
      </c>
      <c r="K28" s="25">
        <v>10.4</v>
      </c>
      <c r="L28" s="25">
        <v>2.9</v>
      </c>
      <c r="M28" s="25">
        <v>5.0999999999999996</v>
      </c>
      <c r="N28" s="26">
        <v>2294</v>
      </c>
      <c r="O28" s="26">
        <f t="shared" si="4"/>
        <v>1147</v>
      </c>
      <c r="P28" s="27">
        <v>170752</v>
      </c>
      <c r="R28" s="25">
        <v>0.8</v>
      </c>
      <c r="S28" s="25">
        <v>0.9</v>
      </c>
      <c r="T28" s="38">
        <v>10.4</v>
      </c>
      <c r="U28" s="25">
        <v>2.9</v>
      </c>
      <c r="V28" s="25">
        <v>5.0999999999999996</v>
      </c>
      <c r="W28" s="26">
        <v>2577.5</v>
      </c>
      <c r="X28" s="27">
        <v>145572</v>
      </c>
      <c r="Y28" s="27">
        <f t="shared" si="25"/>
        <v>0</v>
      </c>
      <c r="Z28" s="27">
        <f>X28+Y28</f>
        <v>145572</v>
      </c>
      <c r="AA28" s="27">
        <v>0</v>
      </c>
      <c r="AB28" s="29">
        <f t="shared" si="18"/>
        <v>0</v>
      </c>
      <c r="AD28" s="25">
        <v>7.8</v>
      </c>
      <c r="AE28" s="25">
        <v>0.8</v>
      </c>
      <c r="AF28" s="25">
        <v>0.9</v>
      </c>
      <c r="AG28" s="25">
        <v>10.4</v>
      </c>
      <c r="AH28" s="25">
        <v>2.9</v>
      </c>
      <c r="AI28" s="25">
        <v>5.0999999999999996</v>
      </c>
      <c r="AJ28" s="26">
        <v>3687.58</v>
      </c>
      <c r="AK28" s="27">
        <v>23047</v>
      </c>
      <c r="AL28" s="27">
        <f t="shared" ref="AL28" si="30">AN27</f>
        <v>12856</v>
      </c>
      <c r="AM28" s="27">
        <f t="shared" ref="AM28" si="31">AK28+AL28</f>
        <v>35903</v>
      </c>
      <c r="AN28" s="27">
        <v>20231</v>
      </c>
      <c r="AO28" s="29">
        <f t="shared" si="2"/>
        <v>0.56349051611285961</v>
      </c>
    </row>
    <row r="29" spans="1:41">
      <c r="A29" s="24">
        <v>40583</v>
      </c>
      <c r="B29" s="25">
        <v>8.6</v>
      </c>
      <c r="C29" s="25">
        <v>3.8</v>
      </c>
      <c r="D29" s="25">
        <v>1.2</v>
      </c>
      <c r="E29" s="25">
        <v>20.100000000000001</v>
      </c>
      <c r="F29" s="26">
        <v>2819.7</v>
      </c>
      <c r="G29" s="26">
        <f t="shared" si="3"/>
        <v>1409.85</v>
      </c>
      <c r="H29" s="27">
        <v>67011</v>
      </c>
      <c r="J29" s="25">
        <v>4.9000000000000004</v>
      </c>
      <c r="K29" s="25">
        <v>5</v>
      </c>
      <c r="L29" s="25">
        <v>6.1</v>
      </c>
      <c r="M29" s="25">
        <v>2.1</v>
      </c>
      <c r="N29" s="26">
        <v>871.5</v>
      </c>
      <c r="O29" s="26">
        <f t="shared" si="4"/>
        <v>435.75</v>
      </c>
      <c r="P29" s="27">
        <v>109442</v>
      </c>
      <c r="R29" s="38">
        <v>20.100000000000001</v>
      </c>
      <c r="S29" s="25">
        <v>4.9000000000000004</v>
      </c>
      <c r="T29" s="25">
        <v>5</v>
      </c>
      <c r="U29" s="25">
        <v>6.1</v>
      </c>
      <c r="V29" s="25">
        <v>2.1</v>
      </c>
      <c r="W29" s="26">
        <v>9205.75</v>
      </c>
      <c r="X29" s="27">
        <v>57769</v>
      </c>
      <c r="Y29" s="27">
        <f t="shared" si="25"/>
        <v>0</v>
      </c>
      <c r="Z29" s="27">
        <f t="shared" ref="Z29:Z30" si="32">X29+Y29</f>
        <v>57769</v>
      </c>
      <c r="AA29" s="27">
        <v>0</v>
      </c>
      <c r="AB29" s="29">
        <f t="shared" si="18"/>
        <v>0</v>
      </c>
      <c r="AD29" s="25">
        <v>1.2</v>
      </c>
      <c r="AE29" s="25">
        <v>20.100000000000001</v>
      </c>
      <c r="AF29" s="25">
        <v>4.9000000000000004</v>
      </c>
      <c r="AG29" s="25">
        <v>5</v>
      </c>
      <c r="AH29" s="25">
        <v>6.1</v>
      </c>
      <c r="AI29" s="25">
        <v>2.1</v>
      </c>
      <c r="AJ29" s="26">
        <v>1520.2</v>
      </c>
      <c r="AL29" s="27">
        <f t="shared" ref="AL29" si="33">AN28</f>
        <v>20231</v>
      </c>
      <c r="AN29" s="27">
        <v>25299</v>
      </c>
    </row>
    <row r="30" spans="1:41">
      <c r="A30" s="24">
        <v>40584</v>
      </c>
      <c r="B30" s="25">
        <v>4.5</v>
      </c>
      <c r="C30" s="25">
        <v>2.8</v>
      </c>
      <c r="D30" s="25">
        <v>8.1</v>
      </c>
      <c r="E30" s="25">
        <v>4.7</v>
      </c>
      <c r="F30" s="26">
        <v>4328.1000000000004</v>
      </c>
      <c r="G30" s="26">
        <f t="shared" si="3"/>
        <v>2164.0500000000002</v>
      </c>
      <c r="H30" s="27">
        <v>78488</v>
      </c>
      <c r="J30" s="25">
        <v>2</v>
      </c>
      <c r="K30" s="25">
        <v>11.3</v>
      </c>
      <c r="L30" s="25">
        <v>15.5</v>
      </c>
      <c r="M30" s="25">
        <v>12.1</v>
      </c>
      <c r="N30" s="26">
        <v>15756</v>
      </c>
      <c r="O30" s="26">
        <f t="shared" si="4"/>
        <v>7878</v>
      </c>
      <c r="P30" s="27">
        <v>128086</v>
      </c>
      <c r="R30" s="25">
        <v>4.7</v>
      </c>
      <c r="S30" s="25">
        <v>2</v>
      </c>
      <c r="T30" s="38">
        <v>11.3</v>
      </c>
      <c r="U30" s="38">
        <v>15.5</v>
      </c>
      <c r="V30" s="38">
        <v>12.1</v>
      </c>
      <c r="W30" s="26">
        <v>320.39999999999998</v>
      </c>
      <c r="X30" s="27">
        <v>67866</v>
      </c>
      <c r="Y30" s="27">
        <f t="shared" si="25"/>
        <v>0</v>
      </c>
      <c r="Z30" s="27">
        <f t="shared" si="32"/>
        <v>67866</v>
      </c>
      <c r="AA30" s="27">
        <v>43258</v>
      </c>
      <c r="AB30" s="29">
        <f t="shared" si="18"/>
        <v>0.63740311790882032</v>
      </c>
      <c r="AD30" s="25">
        <v>8.1</v>
      </c>
      <c r="AE30" s="25">
        <v>4.7</v>
      </c>
      <c r="AF30" s="25">
        <v>2</v>
      </c>
      <c r="AG30" s="25">
        <v>11.3</v>
      </c>
      <c r="AH30" s="25">
        <v>15.5</v>
      </c>
      <c r="AI30" s="25">
        <v>12.1</v>
      </c>
    </row>
    <row r="31" spans="1:41">
      <c r="A31" s="24">
        <v>40585</v>
      </c>
      <c r="B31" s="25">
        <v>6.1</v>
      </c>
      <c r="C31" s="25">
        <v>2.2999999999999998</v>
      </c>
      <c r="D31" s="25">
        <v>1.8</v>
      </c>
      <c r="E31" s="25">
        <v>5.4</v>
      </c>
      <c r="F31" s="26">
        <v>1255.5999999999999</v>
      </c>
      <c r="G31" s="26">
        <f t="shared" si="3"/>
        <v>627.79999999999995</v>
      </c>
      <c r="H31" s="27">
        <v>73802</v>
      </c>
      <c r="J31" s="25">
        <v>10.7</v>
      </c>
      <c r="K31" s="25">
        <v>13.5</v>
      </c>
      <c r="L31" s="25">
        <v>4.4000000000000004</v>
      </c>
      <c r="M31" s="25">
        <v>2.5</v>
      </c>
      <c r="N31" s="26">
        <v>2838.9</v>
      </c>
      <c r="O31" s="26">
        <f t="shared" si="4"/>
        <v>1419.45</v>
      </c>
      <c r="P31" s="27">
        <v>149090</v>
      </c>
      <c r="R31" s="25">
        <v>5.0999999999999996</v>
      </c>
      <c r="S31" s="38">
        <v>10.7</v>
      </c>
      <c r="T31" s="38">
        <v>13.5</v>
      </c>
      <c r="U31" s="25">
        <v>4.4000000000000004</v>
      </c>
      <c r="V31" s="25">
        <v>2.5</v>
      </c>
      <c r="W31" s="26">
        <v>10622.4</v>
      </c>
      <c r="X31" s="27">
        <v>215481</v>
      </c>
      <c r="Y31" s="27">
        <f t="shared" si="25"/>
        <v>43258</v>
      </c>
      <c r="Z31" s="27">
        <f t="shared" ref="Z31" si="34">X31+Y31</f>
        <v>258739</v>
      </c>
      <c r="AA31" s="27">
        <v>0</v>
      </c>
      <c r="AB31" s="29">
        <f t="shared" si="18"/>
        <v>0</v>
      </c>
    </row>
    <row r="32" spans="1:41">
      <c r="A32" s="24">
        <v>40586</v>
      </c>
      <c r="B32" s="25">
        <v>4.4000000000000004</v>
      </c>
      <c r="C32" s="25">
        <v>1.4</v>
      </c>
      <c r="D32" s="25">
        <v>2.5</v>
      </c>
      <c r="E32" s="25">
        <v>4.3</v>
      </c>
      <c r="F32" s="26">
        <v>864.4</v>
      </c>
      <c r="G32" s="26">
        <f t="shared" si="3"/>
        <v>432.2</v>
      </c>
      <c r="H32" s="27">
        <v>111226</v>
      </c>
      <c r="J32" s="25">
        <v>1.9</v>
      </c>
      <c r="K32" s="25">
        <v>4.9000000000000004</v>
      </c>
      <c r="L32" s="25">
        <v>4.4000000000000004</v>
      </c>
      <c r="M32" s="25">
        <v>8.4</v>
      </c>
      <c r="N32" s="26">
        <v>1657.9</v>
      </c>
      <c r="O32" s="26">
        <f t="shared" si="4"/>
        <v>828.95</v>
      </c>
      <c r="P32" s="27">
        <v>218458</v>
      </c>
      <c r="R32" s="25">
        <v>3.9</v>
      </c>
      <c r="S32" s="25">
        <v>1.9</v>
      </c>
      <c r="T32" s="25">
        <v>4.9000000000000004</v>
      </c>
      <c r="U32" s="25">
        <v>4.4000000000000004</v>
      </c>
      <c r="V32" s="25">
        <v>8.4</v>
      </c>
      <c r="W32" s="26">
        <v>5061.8999999999996</v>
      </c>
      <c r="X32" s="27">
        <v>150875</v>
      </c>
      <c r="Y32" s="27">
        <f t="shared" ref="Y32" si="35">AA31</f>
        <v>0</v>
      </c>
      <c r="Z32" s="27">
        <f t="shared" ref="Z32" si="36">X32+Y32</f>
        <v>150875</v>
      </c>
      <c r="AA32" s="27">
        <v>0</v>
      </c>
      <c r="AB32" s="29">
        <f t="shared" si="18"/>
        <v>0</v>
      </c>
    </row>
    <row r="33" spans="1:41">
      <c r="A33" s="24">
        <v>40587</v>
      </c>
      <c r="B33" s="25">
        <v>5.7</v>
      </c>
      <c r="C33" s="25">
        <v>2</v>
      </c>
      <c r="D33" s="25">
        <v>2.5</v>
      </c>
      <c r="E33" s="25">
        <v>3.9</v>
      </c>
      <c r="F33" s="26">
        <v>494.1</v>
      </c>
      <c r="G33" s="26">
        <f t="shared" si="3"/>
        <v>247.05</v>
      </c>
      <c r="H33" s="27">
        <v>102227</v>
      </c>
      <c r="J33" s="25">
        <v>3.7</v>
      </c>
      <c r="K33" s="25">
        <v>5.3</v>
      </c>
      <c r="L33" s="25">
        <v>1.4</v>
      </c>
      <c r="M33" s="25">
        <v>2.4</v>
      </c>
      <c r="N33" s="26">
        <v>289</v>
      </c>
      <c r="O33" s="26">
        <f t="shared" si="4"/>
        <v>144.5</v>
      </c>
      <c r="P33" s="27">
        <v>202121</v>
      </c>
      <c r="R33" s="38">
        <v>12.5</v>
      </c>
      <c r="S33" s="25">
        <v>3.7</v>
      </c>
      <c r="T33" s="25">
        <v>5.3</v>
      </c>
      <c r="U33" s="25">
        <v>1.4</v>
      </c>
      <c r="V33" s="25">
        <v>2.4</v>
      </c>
      <c r="W33" s="26">
        <v>1866.2</v>
      </c>
      <c r="X33" s="27">
        <v>125885</v>
      </c>
      <c r="Y33" s="27">
        <f t="shared" ref="Y33" si="37">AA32</f>
        <v>0</v>
      </c>
      <c r="Z33" s="27">
        <f t="shared" ref="Z33" si="38">X33+Y33</f>
        <v>125885</v>
      </c>
      <c r="AA33" s="27">
        <v>0</v>
      </c>
      <c r="AB33" s="29">
        <f t="shared" si="18"/>
        <v>0</v>
      </c>
    </row>
    <row r="34" spans="1:41">
      <c r="A34" s="24">
        <v>40590</v>
      </c>
      <c r="B34" s="25">
        <v>8</v>
      </c>
      <c r="C34" s="25">
        <v>2.6</v>
      </c>
      <c r="D34" s="25">
        <v>1</v>
      </c>
      <c r="E34" s="25">
        <v>3.2</v>
      </c>
      <c r="F34" s="26">
        <v>681.1</v>
      </c>
      <c r="G34" s="26">
        <f t="shared" si="3"/>
        <v>340.55</v>
      </c>
      <c r="H34" s="27">
        <v>73593</v>
      </c>
      <c r="J34" s="25">
        <v>35.700000000000003</v>
      </c>
      <c r="K34" s="25">
        <v>28.8</v>
      </c>
      <c r="L34" s="25">
        <v>6.1</v>
      </c>
      <c r="M34" s="25">
        <v>6.4</v>
      </c>
      <c r="N34" s="26">
        <v>48958.1</v>
      </c>
      <c r="O34" s="26">
        <f t="shared" si="4"/>
        <v>24479.05</v>
      </c>
      <c r="P34" s="27">
        <v>122457</v>
      </c>
      <c r="R34" s="25">
        <v>3.2</v>
      </c>
      <c r="S34" s="38">
        <v>35.700000000000003</v>
      </c>
      <c r="T34" s="38">
        <v>28.8</v>
      </c>
      <c r="U34" s="25">
        <v>6.1</v>
      </c>
      <c r="V34" s="25">
        <v>6.4</v>
      </c>
      <c r="W34" s="26">
        <v>353.6</v>
      </c>
      <c r="X34" s="27">
        <v>64915</v>
      </c>
      <c r="Y34" s="27">
        <f t="shared" ref="Y34" si="39">AA33</f>
        <v>0</v>
      </c>
      <c r="Z34" s="27">
        <f t="shared" ref="Z34" si="40">X34+Y34</f>
        <v>64915</v>
      </c>
      <c r="AA34" s="27">
        <v>41374</v>
      </c>
      <c r="AB34" s="29">
        <f t="shared" si="18"/>
        <v>0.6373565431718401</v>
      </c>
    </row>
    <row r="35" spans="1:41">
      <c r="A35" s="24">
        <v>40591</v>
      </c>
      <c r="B35" s="25">
        <v>4</v>
      </c>
      <c r="C35" s="25">
        <v>7.5</v>
      </c>
      <c r="D35" s="25">
        <v>1.1000000000000001</v>
      </c>
      <c r="E35" s="25">
        <v>13.6</v>
      </c>
      <c r="F35" s="26">
        <v>1118.5</v>
      </c>
      <c r="G35" s="26">
        <f t="shared" si="3"/>
        <v>559.25</v>
      </c>
      <c r="H35" s="27">
        <v>65765</v>
      </c>
      <c r="J35" s="25">
        <v>0.9</v>
      </c>
      <c r="K35" s="25">
        <v>73.3</v>
      </c>
      <c r="L35" s="25">
        <v>6.6</v>
      </c>
      <c r="M35" s="25">
        <v>59</v>
      </c>
      <c r="N35" s="26">
        <v>875.3</v>
      </c>
      <c r="O35" s="26">
        <f t="shared" si="4"/>
        <v>437.65</v>
      </c>
      <c r="P35" s="27">
        <v>139651</v>
      </c>
      <c r="R35" s="38">
        <v>13.6</v>
      </c>
      <c r="S35" s="25">
        <v>0.9</v>
      </c>
      <c r="T35" s="38">
        <v>73.3</v>
      </c>
      <c r="U35" s="25">
        <v>6.6</v>
      </c>
      <c r="V35" s="38">
        <v>59</v>
      </c>
      <c r="W35" s="26">
        <v>1216.3</v>
      </c>
      <c r="X35" s="27">
        <v>206083</v>
      </c>
      <c r="Y35" s="27">
        <f t="shared" ref="Y35" si="41">AA34</f>
        <v>41374</v>
      </c>
      <c r="Z35" s="27">
        <f t="shared" ref="Z35" si="42">X35+Y35</f>
        <v>247457</v>
      </c>
      <c r="AA35" s="27">
        <v>172736</v>
      </c>
      <c r="AB35" s="29">
        <f t="shared" si="18"/>
        <v>0.83818655590223357</v>
      </c>
    </row>
    <row r="36" spans="1:41">
      <c r="A36" s="24">
        <v>40592</v>
      </c>
      <c r="B36" s="25">
        <v>8</v>
      </c>
      <c r="C36" s="25">
        <v>3.2</v>
      </c>
      <c r="D36" s="25">
        <v>3</v>
      </c>
      <c r="E36" s="25">
        <v>4.0999999999999996</v>
      </c>
      <c r="F36" s="26">
        <v>1667.1</v>
      </c>
      <c r="G36" s="26">
        <f t="shared" si="3"/>
        <v>833.55</v>
      </c>
      <c r="H36" s="27">
        <v>79127</v>
      </c>
      <c r="J36" s="25">
        <v>1.9</v>
      </c>
      <c r="K36" s="25">
        <v>6.2</v>
      </c>
      <c r="L36" s="25">
        <v>8.9</v>
      </c>
      <c r="M36" s="25">
        <v>4.5</v>
      </c>
      <c r="N36" s="26">
        <v>1335.5</v>
      </c>
      <c r="O36" s="26">
        <f t="shared" si="4"/>
        <v>667.75</v>
      </c>
      <c r="P36" s="27">
        <v>199742</v>
      </c>
      <c r="R36" s="25">
        <v>7.3</v>
      </c>
      <c r="S36" s="25">
        <v>1.9</v>
      </c>
      <c r="T36" s="25">
        <v>6.2</v>
      </c>
      <c r="U36" s="25">
        <v>8.9</v>
      </c>
      <c r="V36" s="25">
        <v>4.5</v>
      </c>
      <c r="W36" s="26">
        <v>7104.2</v>
      </c>
      <c r="X36" s="27">
        <v>799236</v>
      </c>
      <c r="Y36" s="27">
        <f t="shared" ref="Y36" si="43">AA35</f>
        <v>172736</v>
      </c>
      <c r="Z36" s="27">
        <f t="shared" ref="Z36" si="44">X36+Y36</f>
        <v>971972</v>
      </c>
      <c r="AA36" s="27">
        <v>0</v>
      </c>
      <c r="AB36" s="29">
        <f t="shared" si="18"/>
        <v>0</v>
      </c>
    </row>
    <row r="37" spans="1:41">
      <c r="A37" s="24">
        <v>40593</v>
      </c>
      <c r="B37" s="25">
        <v>2.6</v>
      </c>
      <c r="C37" s="25">
        <v>2.8</v>
      </c>
      <c r="D37" s="25">
        <v>3.3</v>
      </c>
      <c r="E37" s="25">
        <v>4.2</v>
      </c>
      <c r="F37" s="26">
        <v>378.9</v>
      </c>
      <c r="G37" s="26">
        <f t="shared" si="3"/>
        <v>189.45</v>
      </c>
      <c r="H37" s="27">
        <v>105461</v>
      </c>
      <c r="J37" s="25">
        <v>7</v>
      </c>
      <c r="K37" s="25">
        <v>2.2000000000000002</v>
      </c>
      <c r="L37" s="25">
        <v>3</v>
      </c>
      <c r="M37" s="25">
        <v>2.1</v>
      </c>
      <c r="N37" s="26">
        <v>922.6</v>
      </c>
      <c r="O37" s="26">
        <f t="shared" si="4"/>
        <v>461.3</v>
      </c>
      <c r="P37" s="27">
        <v>280035</v>
      </c>
      <c r="R37" s="25">
        <v>2.7</v>
      </c>
      <c r="S37" s="25">
        <v>7</v>
      </c>
      <c r="T37" s="25">
        <v>2.2000000000000002</v>
      </c>
      <c r="U37" s="25">
        <v>3</v>
      </c>
      <c r="V37" s="25">
        <v>2.1</v>
      </c>
      <c r="W37" s="26">
        <v>2127.35</v>
      </c>
      <c r="X37" s="27">
        <v>203808</v>
      </c>
      <c r="Y37" s="27">
        <f t="shared" ref="Y37" si="45">AA36</f>
        <v>0</v>
      </c>
      <c r="Z37" s="27">
        <f t="shared" ref="Z37" si="46">X37+Y37</f>
        <v>203808</v>
      </c>
      <c r="AA37" s="27">
        <v>0</v>
      </c>
      <c r="AB37" s="29">
        <f t="shared" si="18"/>
        <v>0</v>
      </c>
    </row>
    <row r="38" spans="1:41">
      <c r="A38" s="24">
        <v>40594</v>
      </c>
      <c r="B38" s="25">
        <v>0.7</v>
      </c>
      <c r="C38" s="25">
        <v>1.4</v>
      </c>
      <c r="D38" s="25">
        <v>1.2</v>
      </c>
      <c r="E38" s="25">
        <v>2</v>
      </c>
      <c r="F38" s="26">
        <v>43.7</v>
      </c>
      <c r="G38" s="26">
        <f t="shared" si="3"/>
        <v>21.85</v>
      </c>
      <c r="H38" s="27">
        <v>101369</v>
      </c>
      <c r="J38" s="25">
        <v>24.2</v>
      </c>
      <c r="K38" s="25">
        <v>15.8</v>
      </c>
      <c r="L38" s="25">
        <v>2.6</v>
      </c>
      <c r="M38" s="25">
        <v>5.3</v>
      </c>
      <c r="N38" s="26">
        <v>7834.1</v>
      </c>
      <c r="O38" s="26">
        <f t="shared" si="4"/>
        <v>3917.05</v>
      </c>
      <c r="P38" s="27">
        <v>201005</v>
      </c>
      <c r="R38" s="25">
        <v>5.0999999999999996</v>
      </c>
      <c r="S38" s="38">
        <v>24.2</v>
      </c>
      <c r="T38" s="38">
        <v>15.8</v>
      </c>
      <c r="U38" s="25">
        <v>2.6</v>
      </c>
      <c r="V38" s="25">
        <v>5.3</v>
      </c>
      <c r="W38" s="26">
        <v>18077.25</v>
      </c>
      <c r="X38" s="27">
        <v>170172</v>
      </c>
      <c r="Y38" s="27">
        <f t="shared" ref="Y38" si="47">AA37</f>
        <v>0</v>
      </c>
      <c r="Z38" s="27">
        <f t="shared" ref="Z38" si="48">X38+Y38</f>
        <v>170172</v>
      </c>
      <c r="AA38" s="27">
        <v>0</v>
      </c>
      <c r="AB38" s="29">
        <f t="shared" si="18"/>
        <v>0</v>
      </c>
    </row>
    <row r="39" spans="1:41">
      <c r="A39" s="24">
        <v>40597</v>
      </c>
      <c r="B39" s="25">
        <v>2.1</v>
      </c>
      <c r="C39" s="25">
        <v>4</v>
      </c>
      <c r="D39" s="25">
        <v>11.6</v>
      </c>
      <c r="E39" s="25">
        <v>2.2000000000000002</v>
      </c>
      <c r="F39" s="26">
        <v>873.3</v>
      </c>
      <c r="G39" s="26">
        <f t="shared" si="3"/>
        <v>436.65</v>
      </c>
      <c r="H39" s="27">
        <v>82028</v>
      </c>
      <c r="J39" s="25">
        <v>5</v>
      </c>
      <c r="K39" s="25">
        <v>1.1000000000000001</v>
      </c>
      <c r="L39" s="25">
        <v>3.5</v>
      </c>
      <c r="M39" s="25">
        <v>0.6</v>
      </c>
      <c r="N39" s="26">
        <v>175.2</v>
      </c>
      <c r="O39" s="26">
        <f t="shared" si="4"/>
        <v>87.6</v>
      </c>
      <c r="P39" s="27">
        <v>127040</v>
      </c>
      <c r="R39" s="25">
        <v>2.2000000000000002</v>
      </c>
      <c r="S39" s="25">
        <v>5</v>
      </c>
      <c r="T39" s="25">
        <v>1.1000000000000001</v>
      </c>
      <c r="U39" s="25">
        <v>3.5</v>
      </c>
      <c r="V39" s="25">
        <v>0.6</v>
      </c>
      <c r="W39" s="26">
        <v>438.15</v>
      </c>
      <c r="X39" s="27">
        <v>76352</v>
      </c>
      <c r="Y39" s="27">
        <f t="shared" ref="Y39" si="49">AA38</f>
        <v>0</v>
      </c>
      <c r="Z39" s="27">
        <f t="shared" ref="Z39" si="50">X39+Y39</f>
        <v>76352</v>
      </c>
      <c r="AA39" s="27">
        <v>0</v>
      </c>
      <c r="AB39" s="29">
        <f t="shared" si="18"/>
        <v>0</v>
      </c>
    </row>
    <row r="40" spans="1:41">
      <c r="A40" s="24">
        <v>40598</v>
      </c>
      <c r="B40" s="25">
        <v>7.1</v>
      </c>
      <c r="C40" s="25">
        <v>1.6</v>
      </c>
      <c r="D40" s="25">
        <v>2.2999999999999998</v>
      </c>
      <c r="E40" s="25">
        <v>18.8</v>
      </c>
      <c r="F40" s="26">
        <v>2594.4</v>
      </c>
      <c r="G40" s="26">
        <f t="shared" si="3"/>
        <v>1297.2</v>
      </c>
      <c r="H40" s="27">
        <v>76257</v>
      </c>
      <c r="J40" s="25">
        <v>15.7</v>
      </c>
      <c r="K40" s="25">
        <v>13.4</v>
      </c>
      <c r="L40" s="25">
        <v>8.4</v>
      </c>
      <c r="M40" s="25">
        <v>6.8</v>
      </c>
      <c r="N40" s="26">
        <v>12721.5</v>
      </c>
      <c r="O40" s="26">
        <f t="shared" si="4"/>
        <v>6360.75</v>
      </c>
      <c r="P40" s="27">
        <v>119368</v>
      </c>
      <c r="R40" s="38">
        <v>18.8</v>
      </c>
      <c r="S40" s="38">
        <v>15.7</v>
      </c>
      <c r="T40" s="38">
        <v>13.4</v>
      </c>
      <c r="U40" s="25">
        <v>8.4</v>
      </c>
      <c r="V40" s="25">
        <v>6.8</v>
      </c>
      <c r="W40" s="26">
        <v>1458.95</v>
      </c>
      <c r="X40" s="27">
        <v>68662</v>
      </c>
      <c r="Y40" s="27">
        <f t="shared" ref="Y40" si="51">AA39</f>
        <v>0</v>
      </c>
      <c r="Z40" s="27">
        <f t="shared" ref="Z40" si="52">X40+Y40</f>
        <v>68662</v>
      </c>
      <c r="AA40" s="27">
        <v>43769</v>
      </c>
      <c r="AB40" s="29">
        <f t="shared" si="18"/>
        <v>0.63745594360781799</v>
      </c>
    </row>
    <row r="45" spans="1:41">
      <c r="A45" s="9" t="s">
        <v>25</v>
      </c>
      <c r="B45" s="25">
        <f>AVERAGE(B3:B43)</f>
        <v>5.3054054054054038</v>
      </c>
      <c r="C45" s="25">
        <f t="shared" ref="C45:H45" si="53">AVERAGE(C3:C43)</f>
        <v>5.891891891891893</v>
      </c>
      <c r="D45" s="25">
        <f t="shared" si="53"/>
        <v>4.3513513513513518</v>
      </c>
      <c r="E45" s="25">
        <f t="shared" si="53"/>
        <v>6.7648648648648644</v>
      </c>
      <c r="F45" s="27">
        <f t="shared" si="53"/>
        <v>2107.9621621621627</v>
      </c>
      <c r="G45" s="34">
        <f t="shared" si="53"/>
        <v>1053.9810810810814</v>
      </c>
      <c r="H45" s="27">
        <f t="shared" si="53"/>
        <v>86017.648648648654</v>
      </c>
      <c r="I45" s="33"/>
      <c r="J45" s="25">
        <f t="shared" ref="J45:AN45" si="54">AVERAGE(J3:J43)</f>
        <v>7.5842105263157906</v>
      </c>
      <c r="K45" s="25">
        <f t="shared" si="54"/>
        <v>10.15263157894737</v>
      </c>
      <c r="L45" s="25">
        <f t="shared" si="54"/>
        <v>6.0789473684210531</v>
      </c>
      <c r="M45" s="25">
        <f t="shared" si="54"/>
        <v>6.8894736842105262</v>
      </c>
      <c r="N45" s="27">
        <f t="shared" si="54"/>
        <v>4844.5026315789473</v>
      </c>
      <c r="O45" s="34">
        <f t="shared" si="54"/>
        <v>2422.2513157894737</v>
      </c>
      <c r="P45" s="27">
        <f t="shared" si="54"/>
        <v>162989.39473684211</v>
      </c>
      <c r="Q45" s="33"/>
      <c r="R45" s="25">
        <f t="shared" si="54"/>
        <v>7.5500000000000007</v>
      </c>
      <c r="S45" s="25">
        <f t="shared" si="54"/>
        <v>7.6105263157894747</v>
      </c>
      <c r="T45" s="25">
        <f t="shared" si="54"/>
        <v>10.15263157894737</v>
      </c>
      <c r="U45" s="25">
        <f t="shared" si="54"/>
        <v>6.0789473684210531</v>
      </c>
      <c r="V45" s="25">
        <f t="shared" si="54"/>
        <v>6.8894736842105262</v>
      </c>
      <c r="W45" s="34">
        <f t="shared" si="54"/>
        <v>9081.8486842105267</v>
      </c>
      <c r="X45" s="27">
        <f t="shared" si="54"/>
        <v>132360.36842105264</v>
      </c>
      <c r="Y45" s="27">
        <f t="shared" si="54"/>
        <v>9940</v>
      </c>
      <c r="Z45" s="27">
        <f t="shared" si="54"/>
        <v>142300.36842105264</v>
      </c>
      <c r="AA45" s="27">
        <f t="shared" si="54"/>
        <v>11091.815789473685</v>
      </c>
      <c r="AB45" s="27"/>
      <c r="AC45" s="33"/>
      <c r="AD45" s="25">
        <f t="shared" si="54"/>
        <v>5.9357142857142842</v>
      </c>
      <c r="AE45" s="25">
        <f t="shared" si="54"/>
        <v>7.5892857142857153</v>
      </c>
      <c r="AF45" s="25">
        <f t="shared" si="54"/>
        <v>6.517857142857145</v>
      </c>
      <c r="AG45" s="25">
        <f t="shared" si="54"/>
        <v>7.9035714285714302</v>
      </c>
      <c r="AH45" s="25">
        <f t="shared" si="54"/>
        <v>6.4892857142857148</v>
      </c>
      <c r="AI45" s="25">
        <f t="shared" si="54"/>
        <v>5.85</v>
      </c>
      <c r="AJ45" s="34">
        <f t="shared" si="54"/>
        <v>11842.530000000002</v>
      </c>
      <c r="AK45" s="27">
        <f t="shared" si="54"/>
        <v>31987.56</v>
      </c>
      <c r="AL45" s="27">
        <f t="shared" si="54"/>
        <v>53739.259259259263</v>
      </c>
      <c r="AM45" s="27">
        <f t="shared" si="54"/>
        <v>85785.307692307688</v>
      </c>
      <c r="AN45" s="27">
        <f t="shared" si="54"/>
        <v>54676.259259259263</v>
      </c>
      <c r="AO45" s="27"/>
    </row>
    <row r="46" spans="1:41">
      <c r="A46" s="9" t="s">
        <v>26</v>
      </c>
      <c r="B46" s="25">
        <f>MEDIAN(B3:B43)</f>
        <v>4</v>
      </c>
      <c r="C46" s="25">
        <f t="shared" ref="C46:H46" si="55">MEDIAN(C3:C43)</f>
        <v>3.2</v>
      </c>
      <c r="D46" s="25">
        <f t="shared" si="55"/>
        <v>2.5</v>
      </c>
      <c r="E46" s="25">
        <f t="shared" si="55"/>
        <v>4.5</v>
      </c>
      <c r="F46" s="27">
        <f t="shared" si="55"/>
        <v>1118.5</v>
      </c>
      <c r="G46" s="34">
        <f t="shared" si="55"/>
        <v>559.25</v>
      </c>
      <c r="H46" s="27">
        <f t="shared" si="55"/>
        <v>80809</v>
      </c>
      <c r="I46" s="33"/>
      <c r="J46" s="25">
        <f t="shared" ref="J46:AN46" si="56">MEDIAN(J3:J43)</f>
        <v>4.5</v>
      </c>
      <c r="K46" s="25">
        <f t="shared" si="56"/>
        <v>6.2</v>
      </c>
      <c r="L46" s="25">
        <f t="shared" si="56"/>
        <v>4.05</v>
      </c>
      <c r="M46" s="25">
        <f t="shared" si="56"/>
        <v>4.0999999999999996</v>
      </c>
      <c r="N46" s="27">
        <f t="shared" si="56"/>
        <v>2282.8000000000002</v>
      </c>
      <c r="O46" s="34">
        <f t="shared" si="56"/>
        <v>1141.4000000000001</v>
      </c>
      <c r="P46" s="27">
        <f t="shared" si="56"/>
        <v>141087.5</v>
      </c>
      <c r="Q46" s="33"/>
      <c r="R46" s="25">
        <f t="shared" si="56"/>
        <v>4.5999999999999996</v>
      </c>
      <c r="S46" s="25">
        <f t="shared" si="56"/>
        <v>4.5</v>
      </c>
      <c r="T46" s="25">
        <f t="shared" si="56"/>
        <v>6.2</v>
      </c>
      <c r="U46" s="25">
        <f t="shared" si="56"/>
        <v>4.05</v>
      </c>
      <c r="V46" s="25">
        <f t="shared" si="56"/>
        <v>4.0999999999999996</v>
      </c>
      <c r="W46" s="34">
        <f t="shared" si="56"/>
        <v>4957.375</v>
      </c>
      <c r="X46" s="27">
        <f t="shared" si="56"/>
        <v>86068</v>
      </c>
      <c r="Y46" s="27">
        <f t="shared" si="56"/>
        <v>0</v>
      </c>
      <c r="Z46" s="27">
        <f t="shared" si="56"/>
        <v>88500.5</v>
      </c>
      <c r="AA46" s="27">
        <f t="shared" si="56"/>
        <v>0</v>
      </c>
      <c r="AB46" s="27"/>
      <c r="AC46" s="33"/>
      <c r="AD46" s="25">
        <f t="shared" si="56"/>
        <v>3.15</v>
      </c>
      <c r="AE46" s="25">
        <f t="shared" si="56"/>
        <v>4.3</v>
      </c>
      <c r="AF46" s="25">
        <f t="shared" si="56"/>
        <v>4.05</v>
      </c>
      <c r="AG46" s="25">
        <f t="shared" si="56"/>
        <v>6.2</v>
      </c>
      <c r="AH46" s="25">
        <f t="shared" si="56"/>
        <v>3.65</v>
      </c>
      <c r="AI46" s="25">
        <f t="shared" si="56"/>
        <v>3.45</v>
      </c>
      <c r="AJ46" s="34">
        <f t="shared" si="56"/>
        <v>1216.29</v>
      </c>
      <c r="AK46" s="27">
        <f t="shared" si="56"/>
        <v>27181</v>
      </c>
      <c r="AL46" s="27">
        <f t="shared" si="56"/>
        <v>20231</v>
      </c>
      <c r="AM46" s="27">
        <f t="shared" si="56"/>
        <v>43835</v>
      </c>
      <c r="AN46" s="27">
        <f t="shared" si="56"/>
        <v>24337</v>
      </c>
      <c r="AO46" s="27"/>
    </row>
    <row r="47" spans="1:41">
      <c r="A47" s="9" t="s">
        <v>27</v>
      </c>
      <c r="B47" s="25">
        <f>MAX(B3:B43)</f>
        <v>20.5</v>
      </c>
      <c r="C47" s="25">
        <f t="shared" ref="C47:H47" si="57">MAX(C3:C43)</f>
        <v>39</v>
      </c>
      <c r="D47" s="25">
        <f t="shared" si="57"/>
        <v>15.4</v>
      </c>
      <c r="E47" s="25">
        <f t="shared" si="57"/>
        <v>33.799999999999997</v>
      </c>
      <c r="F47" s="27">
        <f t="shared" si="57"/>
        <v>19808.3</v>
      </c>
      <c r="G47" s="34">
        <f t="shared" si="57"/>
        <v>9904.15</v>
      </c>
      <c r="H47" s="27">
        <f t="shared" si="57"/>
        <v>152613</v>
      </c>
      <c r="I47" s="33"/>
      <c r="J47" s="25">
        <f t="shared" ref="J47:AN47" si="58">MAX(J3:J43)</f>
        <v>35.700000000000003</v>
      </c>
      <c r="K47" s="25">
        <f t="shared" si="58"/>
        <v>73.3</v>
      </c>
      <c r="L47" s="25">
        <f t="shared" si="58"/>
        <v>27.3</v>
      </c>
      <c r="M47" s="25">
        <f t="shared" si="58"/>
        <v>59</v>
      </c>
      <c r="N47" s="27">
        <f t="shared" si="58"/>
        <v>48958.1</v>
      </c>
      <c r="O47" s="34">
        <f t="shared" si="58"/>
        <v>24479.05</v>
      </c>
      <c r="P47" s="27">
        <f t="shared" si="58"/>
        <v>388689</v>
      </c>
      <c r="Q47" s="33"/>
      <c r="R47" s="25">
        <f t="shared" si="58"/>
        <v>70.7</v>
      </c>
      <c r="S47" s="25">
        <f t="shared" si="58"/>
        <v>35.700000000000003</v>
      </c>
      <c r="T47" s="25">
        <f t="shared" si="58"/>
        <v>73.3</v>
      </c>
      <c r="U47" s="25">
        <f t="shared" si="58"/>
        <v>27.3</v>
      </c>
      <c r="V47" s="25">
        <f t="shared" si="58"/>
        <v>59</v>
      </c>
      <c r="W47" s="34">
        <f t="shared" si="58"/>
        <v>69853.350000000006</v>
      </c>
      <c r="X47" s="27">
        <f t="shared" si="58"/>
        <v>799236</v>
      </c>
      <c r="Y47" s="27">
        <f t="shared" si="58"/>
        <v>172736</v>
      </c>
      <c r="Z47" s="27">
        <f t="shared" si="58"/>
        <v>971972</v>
      </c>
      <c r="AA47" s="27">
        <f t="shared" si="58"/>
        <v>172736</v>
      </c>
      <c r="AB47" s="27"/>
      <c r="AC47" s="33"/>
      <c r="AD47" s="25">
        <f t="shared" si="58"/>
        <v>33.799999999999997</v>
      </c>
      <c r="AE47" s="25">
        <f t="shared" si="58"/>
        <v>70.7</v>
      </c>
      <c r="AF47" s="25">
        <f t="shared" si="58"/>
        <v>31.8</v>
      </c>
      <c r="AG47" s="25">
        <f t="shared" si="58"/>
        <v>41.7</v>
      </c>
      <c r="AH47" s="25">
        <f t="shared" si="58"/>
        <v>27.3</v>
      </c>
      <c r="AI47" s="25">
        <f t="shared" si="58"/>
        <v>25.8</v>
      </c>
      <c r="AJ47" s="34">
        <f t="shared" si="58"/>
        <v>221677.41</v>
      </c>
      <c r="AK47" s="27">
        <f t="shared" si="58"/>
        <v>70723</v>
      </c>
      <c r="AL47" s="27">
        <f t="shared" si="58"/>
        <v>194331</v>
      </c>
      <c r="AM47" s="27">
        <f t="shared" si="58"/>
        <v>228514</v>
      </c>
      <c r="AN47" s="27">
        <f t="shared" si="58"/>
        <v>194331</v>
      </c>
      <c r="AO47" s="27"/>
    </row>
    <row r="48" spans="1:41">
      <c r="A48" s="9" t="s">
        <v>28</v>
      </c>
      <c r="B48" s="25">
        <f>MIN(B3:B43)</f>
        <v>0.7</v>
      </c>
      <c r="C48" s="25">
        <f t="shared" ref="C48:H48" si="59">MIN(C3:C43)</f>
        <v>0.6</v>
      </c>
      <c r="D48" s="25">
        <f t="shared" si="59"/>
        <v>1</v>
      </c>
      <c r="E48" s="25">
        <f t="shared" si="59"/>
        <v>0.3</v>
      </c>
      <c r="F48" s="27">
        <f t="shared" si="59"/>
        <v>43.7</v>
      </c>
      <c r="G48" s="34">
        <f t="shared" si="59"/>
        <v>21.85</v>
      </c>
      <c r="H48" s="27">
        <f t="shared" si="59"/>
        <v>49010</v>
      </c>
      <c r="I48" s="33"/>
      <c r="J48" s="25">
        <f t="shared" ref="J48:AN48" si="60">MIN(J3:J43)</f>
        <v>0.5</v>
      </c>
      <c r="K48" s="25">
        <f t="shared" si="60"/>
        <v>1.1000000000000001</v>
      </c>
      <c r="L48" s="25">
        <f t="shared" si="60"/>
        <v>0.5</v>
      </c>
      <c r="M48" s="25">
        <f t="shared" si="60"/>
        <v>0.6</v>
      </c>
      <c r="N48" s="27">
        <f t="shared" si="60"/>
        <v>109.4</v>
      </c>
      <c r="O48" s="34">
        <f t="shared" si="60"/>
        <v>54.7</v>
      </c>
      <c r="P48" s="27">
        <f t="shared" si="60"/>
        <v>62541</v>
      </c>
      <c r="Q48" s="33"/>
      <c r="R48" s="25">
        <f t="shared" si="60"/>
        <v>0.3</v>
      </c>
      <c r="S48" s="25">
        <f t="shared" si="60"/>
        <v>0.5</v>
      </c>
      <c r="T48" s="25">
        <f t="shared" si="60"/>
        <v>1.1000000000000001</v>
      </c>
      <c r="U48" s="25">
        <f t="shared" si="60"/>
        <v>0.5</v>
      </c>
      <c r="V48" s="25">
        <f t="shared" si="60"/>
        <v>0.6</v>
      </c>
      <c r="W48" s="34">
        <f t="shared" si="60"/>
        <v>170.05</v>
      </c>
      <c r="X48" s="27">
        <f t="shared" si="60"/>
        <v>53381</v>
      </c>
      <c r="Y48" s="27">
        <f t="shared" si="60"/>
        <v>0</v>
      </c>
      <c r="Z48" s="27">
        <f t="shared" si="60"/>
        <v>53381</v>
      </c>
      <c r="AA48" s="27">
        <f t="shared" si="60"/>
        <v>0</v>
      </c>
      <c r="AB48" s="27"/>
      <c r="AC48" s="33"/>
      <c r="AD48" s="25">
        <f t="shared" si="60"/>
        <v>1.1000000000000001</v>
      </c>
      <c r="AE48" s="25">
        <f t="shared" si="60"/>
        <v>0.3</v>
      </c>
      <c r="AF48" s="25">
        <f t="shared" si="60"/>
        <v>0.5</v>
      </c>
      <c r="AG48" s="25">
        <f t="shared" si="60"/>
        <v>1.1000000000000001</v>
      </c>
      <c r="AH48" s="25">
        <f t="shared" si="60"/>
        <v>0.5</v>
      </c>
      <c r="AI48" s="25">
        <f t="shared" si="60"/>
        <v>0.6</v>
      </c>
      <c r="AJ48" s="34">
        <f t="shared" si="60"/>
        <v>141.25</v>
      </c>
      <c r="AK48" s="27">
        <f t="shared" si="60"/>
        <v>7457</v>
      </c>
      <c r="AL48" s="27">
        <f t="shared" si="60"/>
        <v>0</v>
      </c>
      <c r="AM48" s="27">
        <f t="shared" si="60"/>
        <v>0</v>
      </c>
      <c r="AN48" s="27">
        <f t="shared" si="60"/>
        <v>0</v>
      </c>
      <c r="AO48" s="27"/>
    </row>
  </sheetData>
  <mergeCells count="5">
    <mergeCell ref="B1:E1"/>
    <mergeCell ref="J1:M1"/>
    <mergeCell ref="R1:V1"/>
    <mergeCell ref="AD1:AI1"/>
    <mergeCell ref="B14:H14"/>
  </mergeCells>
  <pageMargins left="0.7" right="0.7" top="0.75" bottom="0.75" header="0.3" footer="0.3"/>
  <pageSetup orientation="portrait" verticalDpi="0" r:id="rId1"/>
  <ignoredErrors>
    <ignoredError sqref="B45:E48 J45:M48 R45:V48 AD45:AI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S3"/>
  <sheetViews>
    <sheetView zoomScaleNormal="100" workbookViewId="0">
      <selection activeCell="A3" sqref="A3"/>
    </sheetView>
  </sheetViews>
  <sheetFormatPr defaultRowHeight="11.25"/>
  <cols>
    <col min="1" max="1" width="7.28515625" style="1" customWidth="1"/>
    <col min="2" max="2" width="9.28515625" style="3" bestFit="1" customWidth="1"/>
    <col min="3" max="5" width="9.28515625" style="3" hidden="1" customWidth="1"/>
    <col min="6" max="6" width="9.7109375" style="3" bestFit="1" customWidth="1"/>
    <col min="7" max="8" width="9.28515625" style="3" bestFit="1" customWidth="1"/>
    <col min="9" max="18" width="9.140625" style="3"/>
    <col min="19" max="16384" width="9.140625" style="4"/>
  </cols>
  <sheetData>
    <row r="1" spans="1:19" s="7" customFormat="1">
      <c r="A1" s="5" t="s">
        <v>0</v>
      </c>
      <c r="B1" s="6" t="s">
        <v>13</v>
      </c>
      <c r="C1" s="6"/>
      <c r="D1" s="6"/>
      <c r="E1" s="6"/>
      <c r="F1" s="6" t="s">
        <v>15</v>
      </c>
      <c r="G1" s="6" t="s">
        <v>18</v>
      </c>
      <c r="H1" s="7" t="s">
        <v>19</v>
      </c>
      <c r="J1" s="6" t="s">
        <v>14</v>
      </c>
      <c r="K1" s="6" t="s">
        <v>15</v>
      </c>
      <c r="L1" s="6" t="s">
        <v>18</v>
      </c>
      <c r="M1" s="6"/>
      <c r="N1" s="6" t="s">
        <v>16</v>
      </c>
      <c r="O1" s="6" t="s">
        <v>15</v>
      </c>
      <c r="P1" s="6" t="s">
        <v>18</v>
      </c>
      <c r="Q1" s="6"/>
      <c r="R1" s="6" t="s">
        <v>17</v>
      </c>
      <c r="S1" s="6" t="s">
        <v>15</v>
      </c>
    </row>
    <row r="2" spans="1:19">
      <c r="A2" s="2">
        <f>Payouts!A3</f>
        <v>40548</v>
      </c>
      <c r="B2" s="3">
        <f>Payouts!G3</f>
        <v>772.85</v>
      </c>
      <c r="C2" s="3">
        <f>(Payouts!B3*2+2)</f>
        <v>8</v>
      </c>
      <c r="D2" s="3">
        <f>(C2*Payouts!C3+'Parlay Comps'!C2)</f>
        <v>31.2</v>
      </c>
      <c r="E2" s="3">
        <f>(D2*Payouts!D3+'Parlay Comps'!D2)</f>
        <v>118.56</v>
      </c>
      <c r="F2" s="3">
        <f>(E2*Payouts!E3+'Parlay Comps'!E2)</f>
        <v>1126.32</v>
      </c>
      <c r="G2" s="3">
        <f>F2-B2</f>
        <v>353.46999999999991</v>
      </c>
      <c r="H2" s="3">
        <f>-(G2/B2)*100</f>
        <v>-45.7359125315391</v>
      </c>
    </row>
    <row r="3" spans="1:19">
      <c r="A3" s="2">
        <f>Payouts!A4</f>
        <v>40549</v>
      </c>
      <c r="B3" s="3">
        <f>Payouts!G4</f>
        <v>270.10000000000002</v>
      </c>
      <c r="C3" s="3">
        <f>(Payouts!B4*2+2)</f>
        <v>7.6</v>
      </c>
      <c r="D3" s="3">
        <f>(C3*Payouts!C4+'Parlay Comps'!C3)</f>
        <v>27.36</v>
      </c>
      <c r="E3" s="3">
        <f>(D3*Payouts!D4+'Parlay Comps'!D3)</f>
        <v>68.400000000000006</v>
      </c>
      <c r="F3" s="3">
        <f>(E3*Payouts!E4+'Parlay Comps'!E3)</f>
        <v>588.24</v>
      </c>
      <c r="G3" s="3">
        <f>F3-B3</f>
        <v>318.14</v>
      </c>
      <c r="H3" s="3">
        <f>-(G3/B3)*100</f>
        <v>-117.78600518326544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sqref="A1:A5"/>
    </sheetView>
  </sheetViews>
  <sheetFormatPr defaultRowHeight="15"/>
  <sheetData>
    <row r="1" spans="1:1">
      <c r="A1" t="s">
        <v>29</v>
      </c>
    </row>
    <row r="2" spans="1:1">
      <c r="A2" t="s">
        <v>30</v>
      </c>
    </row>
    <row r="3" spans="1:1">
      <c r="A3" t="s">
        <v>31</v>
      </c>
    </row>
    <row r="4" spans="1:1">
      <c r="A4" t="s">
        <v>32</v>
      </c>
    </row>
    <row r="5" spans="1:1">
      <c r="A5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Payouts</vt:lpstr>
      <vt:lpstr>Parlay Comps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L Gardner</dc:creator>
  <cp:lastModifiedBy>Matthew L Gardner</cp:lastModifiedBy>
  <dcterms:created xsi:type="dcterms:W3CDTF">2011-01-05T18:47:39Z</dcterms:created>
  <dcterms:modified xsi:type="dcterms:W3CDTF">2011-02-25T17:10:39Z</dcterms:modified>
</cp:coreProperties>
</file>